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comments15.xml" ContentType="application/vnd.openxmlformats-officedocument.spreadsheetml.comments+xml"/>
  <Override PartName="/xl/drawings/drawing14.xml" ContentType="application/vnd.openxmlformats-officedocument.drawing+xml"/>
  <Override PartName="/xl/comments16.xml" ContentType="application/vnd.openxmlformats-officedocument.spreadsheetml.comments+xml"/>
  <Override PartName="/xl/drawings/drawing15.xml" ContentType="application/vnd.openxmlformats-officedocument.drawing+xml"/>
  <Override PartName="/xl/comments17.xml" ContentType="application/vnd.openxmlformats-officedocument.spreadsheetml.comments+xml"/>
  <Override PartName="/xl/drawings/drawing16.xml" ContentType="application/vnd.openxmlformats-officedocument.drawing+xml"/>
  <Override PartName="/xl/comments18.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mc:AlternateContent xmlns:mc="http://schemas.openxmlformats.org/markup-compatibility/2006">
    <mc:Choice Requires="x15">
      <x15ac:absPath xmlns:x15ac="http://schemas.microsoft.com/office/spreadsheetml/2010/11/ac" url="C:\Users\vshevrov\Downloads\"/>
    </mc:Choice>
  </mc:AlternateContent>
  <xr:revisionPtr revIDLastSave="0" documentId="13_ncr:1_{F393F963-7C85-4E52-9674-8C5E3ECECAD5}" xr6:coauthVersionLast="47" xr6:coauthVersionMax="47" xr10:uidLastSave="{00000000-0000-0000-0000-000000000000}"/>
  <bookViews>
    <workbookView xWindow="25080" yWindow="120" windowWidth="25440" windowHeight="15390" tabRatio="806" activeTab="2" xr2:uid="{00000000-000D-0000-FFFF-FFFF00000000}"/>
  </bookViews>
  <sheets>
    <sheet name="Introduction" sheetId="22" r:id="rId1"/>
    <sheet name="Flashing Losses" sheetId="2" r:id="rId2"/>
    <sheet name="Vasquez Beggs GIS" sheetId="1" r:id="rId3"/>
    <sheet name="Breathing and Working Losses" sheetId="19" r:id="rId4"/>
    <sheet name="Blanket Gas Venting-Version 1" sheetId="25" r:id="rId5"/>
    <sheet name="Blanket Gas Venting-Version 2" sheetId="21" r:id="rId6"/>
    <sheet name="Hydrocarbon Liquid Loading Loss" sheetId="3" r:id="rId7"/>
    <sheet name="Online Gas Analyzer Purge Vents" sheetId="4" r:id="rId8"/>
    <sheet name="Solid Desiccant Dehydrator" sheetId="5" r:id="rId9"/>
    <sheet name="Pig Trap Opening &amp; Purges" sheetId="6" r:id="rId10"/>
    <sheet name="Pneumatic Instruments" sheetId="23" r:id="rId11"/>
    <sheet name="Pneumatic Pumps" sheetId="7" r:id="rId12"/>
    <sheet name="Recipro. &amp; Centrif. Compressors" sheetId="8" r:id="rId13"/>
    <sheet name="Glycol Dehydrators" sheetId="9" r:id="rId14"/>
    <sheet name="Blowdowns" sheetId="10" r:id="rId15"/>
    <sheet name="WellTesting,Completion,Workover" sheetId="11" r:id="rId16"/>
    <sheet name="WellVenting Liquid Unloading" sheetId="12" r:id="rId17"/>
    <sheet name="Engine or Turbine Starts" sheetId="14" r:id="rId18"/>
    <sheet name="Fugitive Emissions" sheetId="15" r:id="rId19"/>
  </sheets>
  <definedNames>
    <definedName name="_xlnm._FilterDatabase" localSheetId="0" hidden="1">Introduction!$A$21:$AE$40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6" i="1" l="1"/>
  <c r="D24" i="1"/>
  <c r="N58" i="14" l="1"/>
  <c r="C29" i="2" l="1"/>
  <c r="AE24" i="22" s="1"/>
  <c r="H27" i="23"/>
  <c r="AE30" i="22" s="1"/>
  <c r="D24" i="8"/>
  <c r="AE33" i="22" s="1"/>
  <c r="C46" i="10"/>
  <c r="AE35" i="22" s="1"/>
  <c r="F18" i="11"/>
  <c r="AE36" i="22" s="1"/>
  <c r="D24" i="12"/>
  <c r="AE37" i="22" s="1"/>
  <c r="I38" i="15"/>
  <c r="D31" i="9" l="1"/>
  <c r="D28" i="9" s="1"/>
  <c r="AE34" i="22" s="1"/>
  <c r="D33" i="1" l="1"/>
  <c r="D37" i="1" s="1"/>
  <c r="D21" i="1"/>
  <c r="D25" i="1" s="1"/>
  <c r="D35" i="1"/>
  <c r="D34" i="1"/>
  <c r="D40" i="1" l="1"/>
  <c r="D39" i="1"/>
  <c r="D38" i="1"/>
  <c r="B31" i="1" l="1"/>
  <c r="F42" i="19"/>
  <c r="C21" i="5"/>
  <c r="AE29" i="22" s="1"/>
  <c r="F58" i="19" l="1"/>
  <c r="J60" i="19" s="1"/>
  <c r="J61" i="19" s="1"/>
  <c r="F57" i="19"/>
  <c r="D60" i="19"/>
  <c r="D59" i="19"/>
  <c r="F59" i="19" s="1"/>
  <c r="J59" i="19" l="1"/>
  <c r="F60" i="19"/>
  <c r="F45" i="19" l="1"/>
  <c r="F47" i="19"/>
  <c r="F63" i="19"/>
  <c r="F40" i="19"/>
  <c r="F38" i="19"/>
  <c r="F39" i="19"/>
  <c r="F37" i="19"/>
  <c r="J41" i="19" l="1"/>
  <c r="F34" i="21"/>
  <c r="J53" i="21" s="1"/>
  <c r="C29" i="21" s="1"/>
  <c r="AE26" i="22" s="1"/>
  <c r="F100" i="19"/>
  <c r="F108" i="19"/>
  <c r="D114" i="19"/>
  <c r="D103" i="19" l="1"/>
  <c r="F111" i="19" l="1"/>
  <c r="F109" i="19"/>
  <c r="D110" i="19"/>
  <c r="F110" i="19" s="1"/>
  <c r="I18" i="19"/>
  <c r="F106" i="19" s="1"/>
  <c r="F104" i="19"/>
  <c r="F102" i="19"/>
  <c r="F101" i="19"/>
  <c r="F103" i="19"/>
  <c r="J111" i="19" l="1"/>
  <c r="J112" i="19" s="1"/>
  <c r="D105" i="19"/>
  <c r="J105" i="19" l="1"/>
  <c r="J107" i="19" s="1"/>
  <c r="I17" i="19"/>
  <c r="C53" i="19" s="1"/>
  <c r="F113" i="19" l="1"/>
  <c r="C95" i="19" s="1"/>
  <c r="J43" i="19" l="1"/>
  <c r="J44" i="19" s="1"/>
  <c r="C34" i="19" s="1"/>
  <c r="D10" i="19" s="1"/>
  <c r="AE25" i="22" s="1"/>
  <c r="I40" i="15"/>
  <c r="D27" i="1" l="1"/>
  <c r="D26" i="1"/>
  <c r="D28" i="1"/>
  <c r="F33" i="3"/>
  <c r="F34" i="3"/>
  <c r="F29" i="3" s="1"/>
  <c r="C27" i="3" s="1"/>
  <c r="AE27" i="22" s="1"/>
  <c r="F31" i="3"/>
  <c r="C19" i="4" l="1"/>
  <c r="AE28" i="22" s="1"/>
  <c r="N60" i="14"/>
  <c r="N59" i="14"/>
  <c r="N61" i="14" s="1"/>
  <c r="N31" i="14"/>
  <c r="N33" i="14"/>
  <c r="N32" i="14"/>
  <c r="N34" i="14" l="1"/>
  <c r="AE38" i="22" s="1"/>
  <c r="F32" i="7"/>
  <c r="F37" i="6"/>
  <c r="F31" i="6" s="1"/>
  <c r="C29" i="6" s="1"/>
  <c r="AE32" i="22" s="1"/>
  <c r="F33" i="2"/>
  <c r="F61" i="7" l="1"/>
  <c r="C59" i="7" s="1"/>
  <c r="C29" i="7"/>
  <c r="AE31" i="22" s="1"/>
  <c r="H54" i="23"/>
  <c r="I39" i="15" l="1"/>
  <c r="I41" i="15"/>
  <c r="I42" i="15"/>
  <c r="I43" i="15"/>
  <c r="I44" i="15"/>
  <c r="I45" i="15"/>
  <c r="I46" i="15"/>
  <c r="I47" i="15"/>
  <c r="I48" i="15"/>
  <c r="I49" i="15"/>
  <c r="I50" i="15"/>
  <c r="I51" i="15"/>
  <c r="I52" i="15" l="1"/>
  <c r="AE39" i="22" s="1"/>
  <c r="AE41" i="22" s="1"/>
  <c r="D22" i="1"/>
  <c r="D23" i="1" l="1"/>
  <c r="B1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Gombe, Teresa ER</author>
    <author>Government of Saskatchewan</author>
  </authors>
  <commentList>
    <comment ref="A21" authorId="0" shapeId="0" xr:uid="{00000000-0006-0000-0000-000001000000}">
      <text>
        <r>
          <rPr>
            <sz val="12"/>
            <color indexed="81"/>
            <rFont val="Tahoma"/>
            <family val="2"/>
          </rPr>
          <t xml:space="preserve">Facility ID for Battery for example: </t>
        </r>
        <r>
          <rPr>
            <b/>
            <sz val="12"/>
            <color indexed="81"/>
            <rFont val="Tahoma"/>
            <family val="2"/>
          </rPr>
          <t>SK BT XXXXXXX</t>
        </r>
      </text>
    </comment>
    <comment ref="T21" authorId="0" shapeId="0" xr:uid="{00000000-0006-0000-0000-000002000000}">
      <text>
        <r>
          <rPr>
            <sz val="12"/>
            <color indexed="81"/>
            <rFont val="Tahoma"/>
            <family val="2"/>
          </rPr>
          <t>"Y" for Yes
"N" for No</t>
        </r>
      </text>
    </comment>
    <comment ref="Z21" authorId="0" shapeId="0" xr:uid="{00000000-0006-0000-0000-000003000000}">
      <text>
        <r>
          <rPr>
            <sz val="12"/>
            <color indexed="81"/>
            <rFont val="Tahoma"/>
            <family val="2"/>
          </rPr>
          <t>If "Y" was chosen based on the type of vent source on site</t>
        </r>
      </text>
    </comment>
    <comment ref="AA21" authorId="0" shapeId="0" xr:uid="{00000000-0006-0000-0000-000004000000}">
      <text>
        <r>
          <rPr>
            <sz val="12"/>
            <color indexed="81"/>
            <rFont val="Tahoma"/>
            <family val="2"/>
          </rPr>
          <t>REQUIRED by Regulator</t>
        </r>
      </text>
    </comment>
    <comment ref="O23" authorId="0" shapeId="0" xr:uid="{00000000-0006-0000-0000-000005000000}">
      <text>
        <r>
          <rPr>
            <sz val="12"/>
            <color indexed="81"/>
            <rFont val="Tahoma"/>
            <family val="2"/>
          </rPr>
          <t>Is the oil well completion venting all of the produced gas for the production month?</t>
        </r>
      </text>
    </comment>
    <comment ref="O26" authorId="1" shapeId="0" xr:uid="{00000000-0006-0000-0000-000006000000}">
      <text>
        <r>
          <rPr>
            <sz val="12"/>
            <color indexed="81"/>
            <rFont val="Tahoma"/>
            <family val="2"/>
          </rPr>
          <t>Use either Version 1 or Version 2 (whichever is more applicable)</t>
        </r>
        <r>
          <rPr>
            <b/>
            <sz val="9"/>
            <color indexed="81"/>
            <rFont val="Tahoma"/>
            <family val="2"/>
          </rPr>
          <t xml:space="preserve">
</t>
        </r>
        <r>
          <rPr>
            <sz val="9"/>
            <color indexed="81"/>
            <rFont val="Tahoma"/>
            <family val="2"/>
          </rPr>
          <t xml:space="preserve">
</t>
        </r>
      </text>
    </comment>
    <comment ref="AE41" authorId="1" shapeId="0" xr:uid="{00000000-0006-0000-0000-000007000000}">
      <text>
        <r>
          <rPr>
            <sz val="12"/>
            <color indexed="81"/>
            <rFont val="Tahoma"/>
            <family val="2"/>
          </rPr>
          <t>Total Vent Gas Volume and Fugitive Emission for a month to be reported in Petrinex*
-ensure to report VENT at proper location, where eit takes place (i.e. well or facility)</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Gombe, Teresa ER</author>
  </authors>
  <commentList>
    <comment ref="H16" authorId="0" shapeId="0" xr:uid="{00000000-0006-0000-0A00-000001000000}">
      <text>
        <r>
          <rPr>
            <b/>
            <sz val="12"/>
            <color indexed="81"/>
            <rFont val="Tahoma"/>
            <family val="2"/>
          </rPr>
          <t xml:space="preserve">"Y" for Yes: </t>
        </r>
        <r>
          <rPr>
            <sz val="12"/>
            <color indexed="81"/>
            <rFont val="Tahoma"/>
            <family val="2"/>
          </rPr>
          <t xml:space="preserve">The operator can continue to calculate the vent volume at this vent source.
</t>
        </r>
        <r>
          <rPr>
            <b/>
            <sz val="12"/>
            <color indexed="81"/>
            <rFont val="Tahoma"/>
            <family val="2"/>
          </rPr>
          <t>"N" for No:</t>
        </r>
        <r>
          <rPr>
            <sz val="12"/>
            <color indexed="81"/>
            <rFont val="Tahoma"/>
            <family val="2"/>
          </rPr>
          <t xml:space="preserve"> The operator can conclude there is no venting occuring. No vent volume calculated for this vent source. </t>
        </r>
        <r>
          <rPr>
            <b/>
            <sz val="12"/>
            <color indexed="81"/>
            <rFont val="Tahoma"/>
            <family val="2"/>
          </rPr>
          <t>CLICK ON THE NEXT TAB</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Gombe, Teresa ER</author>
  </authors>
  <commentList>
    <comment ref="C14" authorId="0" shapeId="0" xr:uid="{00000000-0006-0000-0B00-000001000000}">
      <text>
        <r>
          <rPr>
            <b/>
            <sz val="12"/>
            <color indexed="81"/>
            <rFont val="Calibri"/>
            <family val="2"/>
            <scheme val="minor"/>
          </rPr>
          <t>"Y" for Yes:</t>
        </r>
        <r>
          <rPr>
            <sz val="12"/>
            <color indexed="81"/>
            <rFont val="Calibri"/>
            <family val="2"/>
            <scheme val="minor"/>
          </rPr>
          <t xml:space="preserve"> The operator can continue to calculate the vent volume at this vent source.
</t>
        </r>
        <r>
          <rPr>
            <b/>
            <sz val="12"/>
            <color indexed="81"/>
            <rFont val="Calibri"/>
            <family val="2"/>
            <scheme val="minor"/>
          </rPr>
          <t>"N" for No:</t>
        </r>
        <r>
          <rPr>
            <sz val="12"/>
            <color indexed="81"/>
            <rFont val="Calibri"/>
            <family val="2"/>
            <scheme val="minor"/>
          </rPr>
          <t xml:space="preserve"> The operator can conclude there is no venting occurring. No vent volume calculated for this vent source. </t>
        </r>
        <r>
          <rPr>
            <b/>
            <sz val="12"/>
            <color indexed="81"/>
            <rFont val="Calibri"/>
            <family val="2"/>
            <scheme val="minor"/>
          </rPr>
          <t>CLICK ON THE NEXT TAB</t>
        </r>
      </text>
    </comment>
    <comment ref="C29" authorId="0" shapeId="0" xr:uid="{00000000-0006-0000-0B00-000002000000}">
      <text>
        <r>
          <rPr>
            <sz val="12"/>
            <color indexed="81"/>
            <rFont val="Tahoma"/>
            <family val="2"/>
          </rPr>
          <t>Pneumatic Pump Average Vent Gas Rate</t>
        </r>
      </text>
    </comment>
    <comment ref="C46" authorId="0" shapeId="0" xr:uid="{00000000-0006-0000-0B00-000003000000}">
      <text>
        <r>
          <rPr>
            <b/>
            <sz val="9"/>
            <color indexed="81"/>
            <rFont val="Tahoma"/>
            <family val="2"/>
          </rPr>
          <t>"Y" for Yes:</t>
        </r>
        <r>
          <rPr>
            <sz val="9"/>
            <color indexed="81"/>
            <rFont val="Tahoma"/>
            <family val="2"/>
          </rPr>
          <t xml:space="preserve"> The operator can continue to calculate the vent volume at this vent source.
</t>
        </r>
        <r>
          <rPr>
            <b/>
            <sz val="9"/>
            <color indexed="81"/>
            <rFont val="Tahoma"/>
            <family val="2"/>
          </rPr>
          <t>"N" for No:</t>
        </r>
        <r>
          <rPr>
            <sz val="9"/>
            <color indexed="81"/>
            <rFont val="Tahoma"/>
            <family val="2"/>
          </rPr>
          <t xml:space="preserve"> The operation can conclude there is no venting occurring. No vent volume calculated for this vent source. </t>
        </r>
        <r>
          <rPr>
            <b/>
            <sz val="9"/>
            <color indexed="81"/>
            <rFont val="Tahoma"/>
            <family val="2"/>
          </rPr>
          <t>CLICK ON THE NEXT TAB!</t>
        </r>
      </text>
    </comment>
    <comment ref="B59" authorId="0" shapeId="0" xr:uid="{00000000-0006-0000-0B00-000004000000}">
      <text>
        <r>
          <rPr>
            <sz val="12"/>
            <color indexed="81"/>
            <rFont val="Tahoma"/>
            <family val="2"/>
          </rPr>
          <t>Use Equation 9</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Gombe, Teresa ER</author>
  </authors>
  <commentList>
    <comment ref="C16" authorId="0" shapeId="0" xr:uid="{00000000-0006-0000-0C00-000001000000}">
      <text>
        <r>
          <rPr>
            <b/>
            <sz val="10"/>
            <color indexed="81"/>
            <rFont val="Tahoma"/>
            <family val="2"/>
          </rPr>
          <t>"Y" for Yes:</t>
        </r>
        <r>
          <rPr>
            <sz val="10"/>
            <color indexed="81"/>
            <rFont val="Tahoma"/>
            <family val="2"/>
          </rPr>
          <t xml:space="preserve"> The operator can continue to calculate the vent volume at this vent source.
</t>
        </r>
        <r>
          <rPr>
            <b/>
            <sz val="10"/>
            <color indexed="81"/>
            <rFont val="Tahoma"/>
            <family val="2"/>
          </rPr>
          <t>"N" for No:</t>
        </r>
        <r>
          <rPr>
            <sz val="10"/>
            <color indexed="81"/>
            <rFont val="Tahoma"/>
            <family val="2"/>
          </rPr>
          <t xml:space="preserve"> The operator can conclude there is no venting occuring. No vent volume calculated for this vent source. </t>
        </r>
        <r>
          <rPr>
            <b/>
            <sz val="10"/>
            <color indexed="81"/>
            <rFont val="Tahoma"/>
            <family val="2"/>
          </rPr>
          <t>CLICK ON THE NEXT TAB</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Gombe, Teresa ER</author>
  </authors>
  <commentList>
    <comment ref="D13" authorId="0" shapeId="0" xr:uid="{00000000-0006-0000-0D00-000001000000}">
      <text>
        <r>
          <rPr>
            <b/>
            <sz val="12"/>
            <color indexed="81"/>
            <rFont val="Tahoma"/>
            <family val="2"/>
          </rPr>
          <t>"Y" for Yes:</t>
        </r>
        <r>
          <rPr>
            <sz val="12"/>
            <color indexed="81"/>
            <rFont val="Tahoma"/>
            <family val="2"/>
          </rPr>
          <t xml:space="preserve"> The operator can continue to calculate the vent volume at this vent source.
</t>
        </r>
        <r>
          <rPr>
            <b/>
            <sz val="12"/>
            <color indexed="81"/>
            <rFont val="Tahoma"/>
            <family val="2"/>
          </rPr>
          <t>"N" for No:</t>
        </r>
        <r>
          <rPr>
            <sz val="12"/>
            <color indexed="81"/>
            <rFont val="Tahoma"/>
            <family val="2"/>
          </rPr>
          <t xml:space="preserve"> The operator can conclude there is no venting occuring. No vent volume calculated for this vent source. </t>
        </r>
        <r>
          <rPr>
            <b/>
            <sz val="12"/>
            <color indexed="81"/>
            <rFont val="Tahoma"/>
            <family val="2"/>
          </rPr>
          <t>CLICK ON THE NEXT TAB</t>
        </r>
      </text>
    </comment>
    <comment ref="F30" authorId="0" shapeId="0" xr:uid="{00000000-0006-0000-0D00-000002000000}">
      <text>
        <r>
          <rPr>
            <sz val="12"/>
            <color indexed="81"/>
            <rFont val="Tahoma"/>
            <family val="2"/>
          </rPr>
          <t>Volumetric Concentration for any component in Table 28.</t>
        </r>
      </text>
    </comment>
    <comment ref="G30" authorId="0" shapeId="0" xr:uid="{00000000-0006-0000-0D00-000003000000}">
      <text>
        <r>
          <rPr>
            <sz val="12"/>
            <color indexed="81"/>
            <rFont val="Tahoma"/>
            <family val="2"/>
          </rPr>
          <t>Density can be for any component of Table 28.</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Gombe, Teresa ER</author>
  </authors>
  <commentList>
    <comment ref="C35" authorId="0" shapeId="0" xr:uid="{00000000-0006-0000-0E00-000001000000}">
      <text>
        <r>
          <rPr>
            <b/>
            <sz val="11"/>
            <color indexed="81"/>
            <rFont val="Tahoma"/>
            <family val="2"/>
          </rPr>
          <t>"Y" for Yes:</t>
        </r>
        <r>
          <rPr>
            <sz val="11"/>
            <color indexed="81"/>
            <rFont val="Tahoma"/>
            <family val="2"/>
          </rPr>
          <t xml:space="preserve"> The operator can continue to calculate the vent volume at this vent source.
</t>
        </r>
        <r>
          <rPr>
            <b/>
            <sz val="11"/>
            <color indexed="81"/>
            <rFont val="Tahoma"/>
            <family val="2"/>
          </rPr>
          <t>"N" for No:</t>
        </r>
        <r>
          <rPr>
            <sz val="11"/>
            <color indexed="81"/>
            <rFont val="Tahoma"/>
            <family val="2"/>
          </rPr>
          <t xml:space="preserve"> The operator can conclude there is no venting occuring. No vent volume calculated for this vent source. </t>
        </r>
        <r>
          <rPr>
            <b/>
            <sz val="11"/>
            <color indexed="81"/>
            <rFont val="Tahoma"/>
            <family val="2"/>
          </rPr>
          <t>CLICK ON THE NEXT TAB</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Gombe, Teresa ER</author>
    <author>Government of Saskatchewan</author>
  </authors>
  <commentList>
    <comment ref="H12" authorId="0" shapeId="0" xr:uid="{00000000-0006-0000-0F00-000001000000}">
      <text>
        <r>
          <rPr>
            <b/>
            <sz val="9"/>
            <color indexed="81"/>
            <rFont val="Tahoma"/>
            <family val="2"/>
          </rPr>
          <t xml:space="preserve">"Y" for Yes: </t>
        </r>
        <r>
          <rPr>
            <sz val="9"/>
            <color indexed="81"/>
            <rFont val="Tahoma"/>
            <family val="2"/>
          </rPr>
          <t xml:space="preserve">The operator determine a well is on site.
</t>
        </r>
        <r>
          <rPr>
            <b/>
            <sz val="9"/>
            <color indexed="81"/>
            <rFont val="Tahoma"/>
            <family val="2"/>
          </rPr>
          <t>"N" for No:</t>
        </r>
        <r>
          <rPr>
            <sz val="9"/>
            <color indexed="81"/>
            <rFont val="Tahoma"/>
            <family val="2"/>
          </rPr>
          <t xml:space="preserve"> The operator has not determined the well on site.</t>
        </r>
      </text>
    </comment>
    <comment ref="H13" authorId="0" shapeId="0" xr:uid="{00000000-0006-0000-0F00-000002000000}">
      <text>
        <r>
          <rPr>
            <b/>
            <sz val="9"/>
            <color indexed="81"/>
            <rFont val="Tahoma"/>
            <family val="2"/>
          </rPr>
          <t xml:space="preserve">"Y" for Yes: </t>
        </r>
        <r>
          <rPr>
            <sz val="9"/>
            <color indexed="81"/>
            <rFont val="Tahoma"/>
            <family val="2"/>
          </rPr>
          <t xml:space="preserve">The operator has concluded the vent volume is determine from well testing.
</t>
        </r>
        <r>
          <rPr>
            <b/>
            <sz val="9"/>
            <color indexed="81"/>
            <rFont val="Tahoma"/>
            <family val="2"/>
          </rPr>
          <t>"N" for No:</t>
        </r>
        <r>
          <rPr>
            <sz val="9"/>
            <color indexed="81"/>
            <rFont val="Tahoma"/>
            <family val="2"/>
          </rPr>
          <t xml:space="preserve"> The operator can conclude there is no venting occuring from the well testing source. </t>
        </r>
        <r>
          <rPr>
            <b/>
            <sz val="9"/>
            <color indexed="81"/>
            <rFont val="Tahoma"/>
            <family val="2"/>
          </rPr>
          <t>CLICK ON THE NEXT TAB</t>
        </r>
      </text>
    </comment>
    <comment ref="H14" authorId="0" shapeId="0" xr:uid="{00000000-0006-0000-0F00-000003000000}">
      <text>
        <r>
          <rPr>
            <b/>
            <sz val="9"/>
            <color indexed="81"/>
            <rFont val="Tahoma"/>
            <family val="2"/>
          </rPr>
          <t>"Y" for Yes:</t>
        </r>
        <r>
          <rPr>
            <sz val="9"/>
            <color indexed="81"/>
            <rFont val="Tahoma"/>
            <family val="2"/>
          </rPr>
          <t xml:space="preserve"> The operator can determine the vent volume was found from the well completion.
</t>
        </r>
        <r>
          <rPr>
            <b/>
            <sz val="9"/>
            <color indexed="81"/>
            <rFont val="Tahoma"/>
            <family val="2"/>
          </rPr>
          <t xml:space="preserve">"N" for No: </t>
        </r>
        <r>
          <rPr>
            <sz val="9"/>
            <color indexed="81"/>
            <rFont val="Tahoma"/>
            <family val="2"/>
          </rPr>
          <t xml:space="preserve">The operator can conclude there is no venting occuring from the wel completion. </t>
        </r>
      </text>
    </comment>
    <comment ref="H15" authorId="0" shapeId="0" xr:uid="{00000000-0006-0000-0F00-000004000000}">
      <text>
        <r>
          <rPr>
            <b/>
            <sz val="9"/>
            <color indexed="81"/>
            <rFont val="Tahoma"/>
            <family val="2"/>
          </rPr>
          <t xml:space="preserve">"Y" for Yes: </t>
        </r>
        <r>
          <rPr>
            <sz val="9"/>
            <color indexed="81"/>
            <rFont val="Tahoma"/>
            <family val="2"/>
          </rPr>
          <t xml:space="preserve">The operator has concluded that vent volume is calculated from workover.
</t>
        </r>
        <r>
          <rPr>
            <b/>
            <sz val="9"/>
            <color indexed="81"/>
            <rFont val="Tahoma"/>
            <family val="2"/>
          </rPr>
          <t>"N" for No:</t>
        </r>
        <r>
          <rPr>
            <sz val="9"/>
            <color indexed="81"/>
            <rFont val="Tahoma"/>
            <family val="2"/>
          </rPr>
          <t xml:space="preserve"> The operator can conclude there is no venting occuring. No vent volume calculated for this vent source. </t>
        </r>
        <r>
          <rPr>
            <b/>
            <sz val="9"/>
            <color indexed="81"/>
            <rFont val="Tahoma"/>
            <family val="2"/>
          </rPr>
          <t>CLICK ON THE NEXT TAB!</t>
        </r>
      </text>
    </comment>
    <comment ref="D22" authorId="1" shapeId="0" xr:uid="{00000000-0006-0000-0F00-000005000000}">
      <text>
        <r>
          <rPr>
            <sz val="9"/>
            <color indexed="81"/>
            <rFont val="Tahoma"/>
            <family val="2"/>
          </rPr>
          <t>Type activity that resulted in gas venting from well: Well Testing, Well Completion, Well Workover</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Gombe, Teresa ER</author>
    <author>Government of Saskatchewan</author>
  </authors>
  <commentList>
    <comment ref="C13" authorId="0" shapeId="0" xr:uid="{00000000-0006-0000-1000-000001000000}">
      <text>
        <r>
          <rPr>
            <b/>
            <sz val="9"/>
            <color indexed="81"/>
            <rFont val="Tahoma"/>
            <family val="2"/>
          </rPr>
          <t>"Y" for Yes:</t>
        </r>
        <r>
          <rPr>
            <sz val="9"/>
            <color indexed="81"/>
            <rFont val="Tahoma"/>
            <family val="2"/>
          </rPr>
          <t xml:space="preserve"> The operator can continue to calculate the vent volume at this vent source.
</t>
        </r>
        <r>
          <rPr>
            <b/>
            <sz val="9"/>
            <color indexed="81"/>
            <rFont val="Tahoma"/>
            <family val="2"/>
          </rPr>
          <t>"N" for No:</t>
        </r>
        <r>
          <rPr>
            <sz val="9"/>
            <color indexed="81"/>
            <rFont val="Tahoma"/>
            <family val="2"/>
          </rPr>
          <t xml:space="preserve"> The operator can conclude there is no venting occuring. No vent volume calculated for this vent source.</t>
        </r>
        <r>
          <rPr>
            <b/>
            <sz val="9"/>
            <color indexed="81"/>
            <rFont val="Tahoma"/>
            <family val="2"/>
          </rPr>
          <t xml:space="preserve"> CLICK ON THE NEXT TAB</t>
        </r>
      </text>
    </comment>
    <comment ref="E25" authorId="1" shapeId="0" xr:uid="{00000000-0006-0000-1000-000002000000}">
      <text>
        <r>
          <rPr>
            <sz val="9"/>
            <color indexed="81"/>
            <rFont val="Tahoma"/>
            <family val="2"/>
          </rPr>
          <t xml:space="preserve">Enter applicable values below in order to calculate volume of gas vented during liquids unloading </t>
        </r>
        <r>
          <rPr>
            <b/>
            <sz val="9"/>
            <color indexed="81"/>
            <rFont val="Tahoma"/>
            <family val="2"/>
          </rPr>
          <t>at standard conditions</t>
        </r>
        <r>
          <rPr>
            <sz val="9"/>
            <color indexed="81"/>
            <rFont val="Tahoma"/>
            <family val="2"/>
          </rPr>
          <t xml:space="preserve"> </t>
        </r>
      </text>
    </comment>
    <comment ref="F25" authorId="0" shapeId="0" xr:uid="{00000000-0006-0000-1000-000003000000}">
      <text>
        <r>
          <rPr>
            <sz val="10"/>
            <color indexed="81"/>
            <rFont val="Tahoma"/>
            <family val="2"/>
          </rPr>
          <t>Values already converted into correct units.</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Gombe, Teresa ER</author>
  </authors>
  <commentList>
    <comment ref="F15" authorId="0" shapeId="0" xr:uid="{00000000-0006-0000-1100-000001000000}">
      <text>
        <r>
          <rPr>
            <b/>
            <sz val="12"/>
            <color indexed="81"/>
            <rFont val="Tahoma"/>
            <family val="2"/>
          </rPr>
          <t>"Y" for Yes:</t>
        </r>
        <r>
          <rPr>
            <sz val="12"/>
            <color indexed="81"/>
            <rFont val="Tahoma"/>
            <family val="2"/>
          </rPr>
          <t xml:space="preserve"> The operator can continue to calculate the vent volume at this vent source.
</t>
        </r>
        <r>
          <rPr>
            <b/>
            <sz val="12"/>
            <color indexed="81"/>
            <rFont val="Tahoma"/>
            <family val="2"/>
          </rPr>
          <t xml:space="preserve">"N" for No: </t>
        </r>
        <r>
          <rPr>
            <sz val="12"/>
            <color indexed="81"/>
            <rFont val="Tahoma"/>
            <family val="2"/>
          </rPr>
          <t xml:space="preserve">The operation can conclude there is no venting occurring. No vent volume calculated for this vent source. </t>
        </r>
        <r>
          <rPr>
            <b/>
            <sz val="12"/>
            <color indexed="81"/>
            <rFont val="Tahoma"/>
            <family val="2"/>
          </rPr>
          <t>CLICK ON THE NEXT TAB</t>
        </r>
      </text>
    </comment>
    <comment ref="L29" authorId="0" shapeId="0" xr:uid="{00000000-0006-0000-1100-000002000000}">
      <text>
        <r>
          <rPr>
            <sz val="12"/>
            <color indexed="81"/>
            <rFont val="Tahoma"/>
            <family val="2"/>
          </rPr>
          <t>Operation time for each event</t>
        </r>
        <r>
          <rPr>
            <sz val="9"/>
            <color indexed="81"/>
            <rFont val="Tahoma"/>
            <family val="2"/>
          </rPr>
          <t>.</t>
        </r>
      </text>
    </comment>
    <comment ref="F42" authorId="0" shapeId="0" xr:uid="{00000000-0006-0000-1100-000003000000}">
      <text>
        <r>
          <rPr>
            <b/>
            <sz val="12"/>
            <color indexed="81"/>
            <rFont val="Tahoma"/>
            <family val="2"/>
          </rPr>
          <t>"Y" for Yes</t>
        </r>
        <r>
          <rPr>
            <sz val="12"/>
            <color indexed="81"/>
            <rFont val="Tahoma"/>
            <family val="2"/>
          </rPr>
          <t xml:space="preserve">: The operator can continue to calculate the vent volume at this vent source.
</t>
        </r>
        <r>
          <rPr>
            <b/>
            <sz val="12"/>
            <color indexed="81"/>
            <rFont val="Tahoma"/>
            <family val="2"/>
          </rPr>
          <t xml:space="preserve">"N" for No: </t>
        </r>
        <r>
          <rPr>
            <sz val="12"/>
            <color indexed="81"/>
            <rFont val="Tahoma"/>
            <family val="2"/>
          </rPr>
          <t xml:space="preserve">The operator can conclude there is no venting occurring. No vent volume calculated for this vent source. </t>
        </r>
        <r>
          <rPr>
            <b/>
            <sz val="12"/>
            <color indexed="81"/>
            <rFont val="Tahoma"/>
            <family val="2"/>
          </rPr>
          <t>CLICK ON THE NEXT TAB</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Gombe, Teresa ER</author>
  </authors>
  <commentList>
    <comment ref="F22" authorId="0" shapeId="0" xr:uid="{00000000-0006-0000-1200-000001000000}">
      <text>
        <r>
          <rPr>
            <b/>
            <sz val="12"/>
            <color indexed="81"/>
            <rFont val="Times New Roman"/>
            <family val="1"/>
          </rPr>
          <t>"Y" for Yes:</t>
        </r>
        <r>
          <rPr>
            <sz val="12"/>
            <color indexed="81"/>
            <rFont val="Times New Roman"/>
            <family val="1"/>
          </rPr>
          <t xml:space="preserve"> The operator can continue to calculate the vent volume at this vent source.
</t>
        </r>
        <r>
          <rPr>
            <b/>
            <sz val="12"/>
            <color indexed="81"/>
            <rFont val="Times New Roman"/>
            <family val="1"/>
          </rPr>
          <t>"N" for No:</t>
        </r>
        <r>
          <rPr>
            <sz val="12"/>
            <color indexed="81"/>
            <rFont val="Times New Roman"/>
            <family val="1"/>
          </rPr>
          <t xml:space="preserve"> The operator can conclude there is no venting occuring. No vent volume calculated for this vent source. </t>
        </r>
        <r>
          <rPr>
            <b/>
            <sz val="12"/>
            <color indexed="81"/>
            <rFont val="Times New Roman"/>
            <family val="1"/>
          </rPr>
          <t>CLICK ON THE NEXT TAB</t>
        </r>
      </text>
    </comment>
    <comment ref="B37" authorId="0" shapeId="0" xr:uid="{00000000-0006-0000-1200-000002000000}">
      <text>
        <r>
          <rPr>
            <sz val="12"/>
            <color indexed="81"/>
            <rFont val="Tahoma"/>
            <family val="2"/>
          </rPr>
          <t>Data from Table 16: Vent gas rates for estimating equipment leaks at upstream oil and gas.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Gombe, Teresa ER</author>
  </authors>
  <commentList>
    <comment ref="D21" authorId="0" shapeId="0" xr:uid="{00000000-0006-0000-0100-000001000000}">
      <text>
        <r>
          <rPr>
            <b/>
            <sz val="12"/>
            <color indexed="81"/>
            <rFont val="Tahoma"/>
            <family val="2"/>
          </rPr>
          <t>"Y" for Yes:</t>
        </r>
        <r>
          <rPr>
            <sz val="12"/>
            <color indexed="81"/>
            <rFont val="Tahoma"/>
            <family val="2"/>
          </rPr>
          <t xml:space="preserve"> The operator can continue to calculate the vent volume at this vent source.
</t>
        </r>
        <r>
          <rPr>
            <b/>
            <sz val="12"/>
            <color indexed="81"/>
            <rFont val="Tahoma"/>
            <family val="2"/>
          </rPr>
          <t>"N" for No:</t>
        </r>
        <r>
          <rPr>
            <sz val="12"/>
            <color indexed="81"/>
            <rFont val="Tahoma"/>
            <family val="2"/>
          </rPr>
          <t xml:space="preserve"> The operator can conclude there is no venting occurring. No vent volume calculated for this vent source. </t>
        </r>
        <r>
          <rPr>
            <b/>
            <sz val="12"/>
            <color indexed="81"/>
            <rFont val="Tahoma"/>
            <family val="2"/>
          </rPr>
          <t>CLICK ON THE NEXT TAB</t>
        </r>
      </text>
    </comment>
    <comment ref="B31" authorId="0" shapeId="0" xr:uid="{00000000-0006-0000-0100-000002000000}">
      <text>
        <r>
          <rPr>
            <sz val="12"/>
            <color indexed="81"/>
            <rFont val="Tahoma"/>
            <family val="2"/>
          </rPr>
          <t xml:space="preserve">Calculated using the Vazquez and Beggs Correlation or "Rule of Thumb" found in </t>
        </r>
        <r>
          <rPr>
            <i/>
            <sz val="12"/>
            <color indexed="81"/>
            <rFont val="Tahoma"/>
            <family val="2"/>
          </rPr>
          <t>Directive PNG017: Measurement Requirements for Oil and Gas Operations</t>
        </r>
        <r>
          <rPr>
            <sz val="12"/>
            <color indexed="81"/>
            <rFont val="Tahoma"/>
            <family val="2"/>
          </rPr>
          <t xml:space="preserve"> section 4.3.8.2)</t>
        </r>
      </text>
    </comment>
    <comment ref="F31" authorId="0" shapeId="0" xr:uid="{00000000-0006-0000-0100-000003000000}">
      <text>
        <r>
          <rPr>
            <sz val="12"/>
            <color indexed="81"/>
            <rFont val="Tahoma"/>
            <family val="2"/>
          </rPr>
          <t>Calculated using Vaquez &amp; Beggs Correlation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Gombe, Teresa ER</author>
  </authors>
  <commentList>
    <comment ref="D9" authorId="0" shapeId="0" xr:uid="{00000000-0006-0000-0200-000001000000}">
      <text>
        <r>
          <rPr>
            <b/>
            <sz val="12"/>
            <color indexed="81"/>
            <rFont val="Tahoma"/>
            <family val="2"/>
          </rPr>
          <t>"Y" for Yes:</t>
        </r>
        <r>
          <rPr>
            <sz val="12"/>
            <color indexed="81"/>
            <rFont val="Tahoma"/>
            <family val="2"/>
          </rPr>
          <t xml:space="preserve"> The operator can continue to calculate the vent volume at this vent source.
</t>
        </r>
        <r>
          <rPr>
            <b/>
            <sz val="12"/>
            <color indexed="81"/>
            <rFont val="Tahoma"/>
            <family val="2"/>
          </rPr>
          <t>"N" for No:</t>
        </r>
        <r>
          <rPr>
            <sz val="12"/>
            <color indexed="81"/>
            <rFont val="Tahoma"/>
            <family val="2"/>
          </rPr>
          <t xml:space="preserve"> The operator can conclude there is no venting occurring. No vent volume calculated for this vent source. </t>
        </r>
        <r>
          <rPr>
            <b/>
            <sz val="12"/>
            <color indexed="81"/>
            <rFont val="Tahoma"/>
            <family val="2"/>
          </rPr>
          <t>CLICK ON THE NEXT TAB</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Gombe, Teresa ER</author>
    <author>Government of Saskatchewan</author>
  </authors>
  <commentList>
    <comment ref="C14" authorId="0" shapeId="0" xr:uid="{00000000-0006-0000-0300-000001000000}">
      <text>
        <r>
          <rPr>
            <b/>
            <sz val="12"/>
            <color indexed="81"/>
            <rFont val="Tahoma"/>
            <family val="2"/>
          </rPr>
          <t>"Y" for Yes:</t>
        </r>
        <r>
          <rPr>
            <sz val="12"/>
            <color indexed="81"/>
            <rFont val="Tahoma"/>
            <family val="2"/>
          </rPr>
          <t xml:space="preserve"> The operator can continue to calculate the vent volume at this vent source.
</t>
        </r>
        <r>
          <rPr>
            <b/>
            <sz val="12"/>
            <color indexed="81"/>
            <rFont val="Tahoma"/>
            <family val="2"/>
          </rPr>
          <t>"N" for No:</t>
        </r>
        <r>
          <rPr>
            <sz val="12"/>
            <color indexed="81"/>
            <rFont val="Tahoma"/>
            <family val="2"/>
          </rPr>
          <t xml:space="preserve"> The operator can conclude there is no venting occurring. No vent volume calculated for this vent source. </t>
        </r>
        <r>
          <rPr>
            <b/>
            <sz val="12"/>
            <color indexed="81"/>
            <rFont val="Tahoma"/>
            <family val="2"/>
          </rPr>
          <t>CLICK ON THE NEXT TAB</t>
        </r>
      </text>
    </comment>
    <comment ref="C30" authorId="0" shapeId="0" xr:uid="{00000000-0006-0000-0300-000002000000}">
      <text>
        <r>
          <rPr>
            <sz val="12"/>
            <color indexed="81"/>
            <rFont val="Tahoma"/>
            <family val="2"/>
          </rPr>
          <t>Stable or Unstable</t>
        </r>
      </text>
    </comment>
    <comment ref="D40" authorId="0" shapeId="0" xr:uid="{00000000-0006-0000-0300-000003000000}">
      <text>
        <r>
          <rPr>
            <sz val="12"/>
            <color indexed="81"/>
            <rFont val="Tahoma"/>
            <family val="2"/>
          </rPr>
          <t>If slope is UNKNOWN, use value of 0.0625</t>
        </r>
      </text>
    </comment>
    <comment ref="B43" authorId="0" shapeId="0" xr:uid="{00000000-0006-0000-0300-000004000000}">
      <text>
        <r>
          <rPr>
            <sz val="12"/>
            <color indexed="81"/>
            <rFont val="Tahoma"/>
            <family val="2"/>
          </rPr>
          <t xml:space="preserve">For a Cone Roof use </t>
        </r>
        <r>
          <rPr>
            <b/>
            <sz val="12"/>
            <color indexed="81"/>
            <rFont val="Tahoma"/>
            <family val="2"/>
          </rPr>
          <t xml:space="preserve">Equation 3- 16 </t>
        </r>
        <r>
          <rPr>
            <sz val="12"/>
            <color indexed="81"/>
            <rFont val="Tahoma"/>
            <family val="2"/>
          </rPr>
          <t xml:space="preserve">to calculate roof outage.
For a Dome Roof use </t>
        </r>
        <r>
          <rPr>
            <b/>
            <sz val="12"/>
            <color indexed="81"/>
            <rFont val="Tahoma"/>
            <family val="2"/>
          </rPr>
          <t>Equation 3-18</t>
        </r>
        <r>
          <rPr>
            <sz val="12"/>
            <color indexed="81"/>
            <rFont val="Tahoma"/>
            <family val="2"/>
          </rPr>
          <t xml:space="preserve"> to calculate the roof outrage</t>
        </r>
      </text>
    </comment>
    <comment ref="C43" authorId="0" shapeId="0" xr:uid="{00000000-0006-0000-0300-000005000000}">
      <text>
        <r>
          <rPr>
            <sz val="12"/>
            <color indexed="81"/>
            <rFont val="Tahoma"/>
            <family val="2"/>
          </rPr>
          <t>See Note 1 for Cone Roof or Note 2 for Dome roof</t>
        </r>
      </text>
    </comment>
    <comment ref="D45" authorId="0" shapeId="0" xr:uid="{00000000-0006-0000-0300-000006000000}">
      <text>
        <r>
          <rPr>
            <sz val="12"/>
            <color indexed="81"/>
            <rFont val="Tahoma"/>
            <family val="2"/>
          </rPr>
          <t>Equation 3-6 IF the tank location is unknown. Equation 3-5 and Equation 3-7 also apply</t>
        </r>
      </text>
    </comment>
    <comment ref="D62" authorId="0" shapeId="0" xr:uid="{00000000-0006-0000-0300-000007000000}">
      <text>
        <r>
          <rPr>
            <sz val="12"/>
            <color indexed="81"/>
            <rFont val="Tahoma"/>
            <family val="2"/>
          </rPr>
          <t>Equation 3-6 IF the tank location is unknown. Equation 3-5 and Equation 3-7 also apply</t>
        </r>
      </text>
    </comment>
    <comment ref="F62" authorId="0" shapeId="0" xr:uid="{00000000-0006-0000-0300-000008000000}">
      <text>
        <r>
          <rPr>
            <sz val="12"/>
            <color indexed="81"/>
            <rFont val="Tahoma"/>
            <family val="2"/>
          </rPr>
          <t>Equation 3-6 IF the tank location is unknown. Equation 3-5 and Equation 3-7 also apply</t>
        </r>
      </text>
    </comment>
    <comment ref="C72" authorId="0" shapeId="0" xr:uid="{00000000-0006-0000-0300-000009000000}">
      <text>
        <r>
          <rPr>
            <b/>
            <sz val="12"/>
            <color indexed="81"/>
            <rFont val="Tahoma"/>
            <family val="2"/>
          </rPr>
          <t>"Y" for Yes:</t>
        </r>
        <r>
          <rPr>
            <sz val="12"/>
            <color indexed="81"/>
            <rFont val="Tahoma"/>
            <family val="2"/>
          </rPr>
          <t xml:space="preserve"> The operator can continue to calculate the vent volume at this vent source.
</t>
        </r>
        <r>
          <rPr>
            <b/>
            <sz val="12"/>
            <color indexed="81"/>
            <rFont val="Tahoma"/>
            <family val="2"/>
          </rPr>
          <t>"N" for No:</t>
        </r>
        <r>
          <rPr>
            <sz val="12"/>
            <color indexed="81"/>
            <rFont val="Tahoma"/>
            <family val="2"/>
          </rPr>
          <t xml:space="preserve"> The operator can conclude there is no venting occurring. No vent volume calculated for this vent source. </t>
        </r>
        <r>
          <rPr>
            <b/>
            <sz val="12"/>
            <color indexed="81"/>
            <rFont val="Tahoma"/>
            <family val="2"/>
          </rPr>
          <t>CLICK ON THE NEXT TAB</t>
        </r>
      </text>
    </comment>
    <comment ref="C81" authorId="0" shapeId="0" xr:uid="{00000000-0006-0000-0300-00000A000000}">
      <text>
        <r>
          <rPr>
            <sz val="12"/>
            <color indexed="81"/>
            <rFont val="Tahoma"/>
            <family val="2"/>
          </rPr>
          <t xml:space="preserve">See </t>
        </r>
        <r>
          <rPr>
            <b/>
            <sz val="12"/>
            <color indexed="81"/>
            <rFont val="Tahoma"/>
            <family val="2"/>
          </rPr>
          <t>Figure 7.3-18</t>
        </r>
        <r>
          <rPr>
            <sz val="12"/>
            <color indexed="81"/>
            <rFont val="Tahoma"/>
            <family val="2"/>
          </rPr>
          <t xml:space="preserve">
IF turnover ˃ 36: KN=(180+N)/6N
IF turnover ˂ or equal to 36: Kn = 1</t>
        </r>
      </text>
    </comment>
    <comment ref="C83" authorId="0" shapeId="0" xr:uid="{00000000-0006-0000-0300-00000B000000}">
      <text>
        <r>
          <rPr>
            <sz val="12"/>
            <color indexed="81"/>
            <rFont val="Tahoma"/>
            <family val="2"/>
          </rPr>
          <t>For Crude Oils Kp=0.75
For all other organic liquids Kp=1</t>
        </r>
      </text>
    </comment>
    <comment ref="C90" authorId="0" shapeId="0" xr:uid="{00000000-0006-0000-0300-00000C000000}">
      <text>
        <r>
          <rPr>
            <sz val="12"/>
            <color indexed="81"/>
            <rFont val="Tahoma"/>
            <family val="2"/>
          </rPr>
          <t>"Stable"
or
"Unstable"</t>
        </r>
      </text>
    </comment>
    <comment ref="C101" authorId="1" shapeId="0" xr:uid="{00000000-0006-0000-0300-00000D000000}">
      <text>
        <r>
          <rPr>
            <sz val="12"/>
            <color indexed="81"/>
            <rFont val="Tahoma"/>
            <family val="2"/>
          </rPr>
          <t>Use historical municipal meteorological data, if local data if unavailable</t>
        </r>
      </text>
    </comment>
    <comment ref="C102" authorId="1" shapeId="0" xr:uid="{00000000-0006-0000-0300-00000E000000}">
      <text>
        <r>
          <rPr>
            <sz val="12"/>
            <color indexed="81"/>
            <rFont val="Tahoma"/>
            <family val="2"/>
          </rPr>
          <t>Use historical municipal meteorological data, if local data if unavailable</t>
        </r>
      </text>
    </comment>
    <comment ref="C104" authorId="1" shapeId="0" xr:uid="{00000000-0006-0000-0300-00000F000000}">
      <text>
        <r>
          <rPr>
            <b/>
            <sz val="12"/>
            <color indexed="81"/>
            <rFont val="Tahoma"/>
            <family val="2"/>
          </rPr>
          <t>Obtain values from supplied Table 7.1-6</t>
        </r>
        <r>
          <rPr>
            <sz val="12"/>
            <color indexed="81"/>
            <rFont val="Tahoma"/>
            <family val="2"/>
          </rPr>
          <t xml:space="preserve">
Source: United States Environmental Protection Agency, Chapter 7, Section 7.1: Organic Liquid Storage Tanks, March 2020
or from </t>
        </r>
        <r>
          <rPr>
            <b/>
            <sz val="12"/>
            <color indexed="81"/>
            <rFont val="Tahoma"/>
            <family val="2"/>
          </rPr>
          <t>Table 3-6</t>
        </r>
        <r>
          <rPr>
            <sz val="12"/>
            <color indexed="81"/>
            <rFont val="Tahoma"/>
            <family val="2"/>
          </rPr>
          <t xml:space="preserve">
</t>
        </r>
      </text>
    </comment>
    <comment ref="C106" authorId="1" shapeId="0" xr:uid="{00000000-0006-0000-0300-000010000000}">
      <text>
        <r>
          <rPr>
            <sz val="12"/>
            <color indexed="81"/>
            <rFont val="Tahoma"/>
            <family val="2"/>
          </rPr>
          <t xml:space="preserve">Use Photovoltaic Potential and Insolation - Two Axis Sun Tracking  data provided by Government of Canada. 
Ensure to choose proper unit.
Link to source: 
https://nrcanphotovoltaic.blob.core.windows.net/pvsr/Photovoltaic_municipal.zip
OR
https://www.nrcan.gc.ca/18366 </t>
        </r>
      </text>
    </comment>
    <comment ref="J111" authorId="1" shapeId="0" xr:uid="{00000000-0006-0000-0300-000011000000}">
      <text>
        <r>
          <rPr>
            <b/>
            <sz val="9"/>
            <color indexed="81"/>
            <rFont val="Tahoma"/>
            <family val="2"/>
          </rPr>
          <t>If N &lt;= 36, Kn = 1
If N &gt; 36, calculate Kn = (180+N)/6N</t>
        </r>
      </text>
    </comment>
    <comment ref="D113" authorId="1" shapeId="0" xr:uid="{00000000-0006-0000-0300-000012000000}">
      <text>
        <r>
          <rPr>
            <b/>
            <sz val="12"/>
            <color indexed="81"/>
            <rFont val="Tahoma"/>
            <family val="2"/>
          </rPr>
          <t>Kp = 0.75 for crude oil</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Gombe, Teresa ER</author>
  </authors>
  <commentList>
    <comment ref="C10" authorId="0" shapeId="0" xr:uid="{00000000-0006-0000-0500-000001000000}">
      <text>
        <r>
          <rPr>
            <b/>
            <sz val="9"/>
            <color indexed="81"/>
            <rFont val="Tahoma"/>
            <family val="2"/>
          </rPr>
          <t>"Y" for Yes:</t>
        </r>
        <r>
          <rPr>
            <sz val="9"/>
            <color indexed="81"/>
            <rFont val="Tahoma"/>
            <family val="2"/>
          </rPr>
          <t xml:space="preserve"> The operator can determine there is a tank on site.
</t>
        </r>
        <r>
          <rPr>
            <b/>
            <sz val="9"/>
            <color indexed="81"/>
            <rFont val="Tahoma"/>
            <family val="2"/>
          </rPr>
          <t>"N" for No:</t>
        </r>
        <r>
          <rPr>
            <sz val="9"/>
            <color indexed="81"/>
            <rFont val="Tahoma"/>
            <family val="2"/>
          </rPr>
          <t xml:space="preserve"> The operator has not determined a storage tank on site. Please check the site</t>
        </r>
      </text>
    </comment>
    <comment ref="C11" authorId="0" shapeId="0" xr:uid="{00000000-0006-0000-0500-000002000000}">
      <text>
        <r>
          <rPr>
            <sz val="9"/>
            <color indexed="81"/>
            <rFont val="Tahoma"/>
            <family val="2"/>
          </rPr>
          <t>Place the numeric value.</t>
        </r>
      </text>
    </comment>
    <comment ref="C12" authorId="0" shapeId="0" xr:uid="{00000000-0006-0000-0500-000003000000}">
      <text>
        <r>
          <rPr>
            <b/>
            <sz val="9"/>
            <color indexed="81"/>
            <rFont val="Tahoma"/>
            <family val="2"/>
          </rPr>
          <t>"Y" for Yes:</t>
        </r>
        <r>
          <rPr>
            <sz val="9"/>
            <color indexed="81"/>
            <rFont val="Tahoma"/>
            <family val="2"/>
          </rPr>
          <t xml:space="preserve"> The operator can continue to calculate the vent volume at this vent source.
</t>
        </r>
        <r>
          <rPr>
            <b/>
            <sz val="9"/>
            <color indexed="81"/>
            <rFont val="Tahoma"/>
            <family val="2"/>
          </rPr>
          <t>"N" for No:</t>
        </r>
        <r>
          <rPr>
            <sz val="9"/>
            <color indexed="81"/>
            <rFont val="Tahoma"/>
            <family val="2"/>
          </rPr>
          <t xml:space="preserve"> The operator can conclude there is no venting occurring. No vent volume calculated for this vent source. </t>
        </r>
        <r>
          <rPr>
            <b/>
            <sz val="9"/>
            <color indexed="81"/>
            <rFont val="Tahoma"/>
            <family val="2"/>
          </rPr>
          <t>CLICK ON THE NEXT TAB</t>
        </r>
      </text>
    </comment>
    <comment ref="C14" authorId="0" shapeId="0" xr:uid="{00000000-0006-0000-0500-000004000000}">
      <text>
        <r>
          <rPr>
            <sz val="9"/>
            <color indexed="81"/>
            <rFont val="Tahoma"/>
            <family val="2"/>
          </rPr>
          <t>Operator can input the following:
NITROGEN GAS
CITRIC ACID
CARBON DIOXIDE</t>
        </r>
      </text>
    </comment>
    <comment ref="C15" authorId="0" shapeId="0" xr:uid="{00000000-0006-0000-0500-000005000000}">
      <text>
        <r>
          <rPr>
            <sz val="9"/>
            <color indexed="81"/>
            <rFont val="Tahoma"/>
            <family val="2"/>
          </rPr>
          <t>Place Fixed-roof tank (Most common)
or 
Floating-roof tank</t>
        </r>
      </text>
    </comment>
    <comment ref="C17" authorId="0" shapeId="0" xr:uid="{00000000-0006-0000-0500-000006000000}">
      <text>
        <r>
          <rPr>
            <b/>
            <sz val="9"/>
            <color indexed="81"/>
            <rFont val="Tahoma"/>
            <family val="2"/>
          </rPr>
          <t>"Y" for Yes:</t>
        </r>
        <r>
          <rPr>
            <sz val="9"/>
            <color indexed="81"/>
            <rFont val="Tahoma"/>
            <family val="2"/>
          </rPr>
          <t xml:space="preserve"> The operator concluded the product determined from Step 6 is pumped in and out the storage tank.
</t>
        </r>
        <r>
          <rPr>
            <b/>
            <sz val="9"/>
            <color indexed="81"/>
            <rFont val="Tahoma"/>
            <family val="2"/>
          </rPr>
          <t>"N" for No:</t>
        </r>
        <r>
          <rPr>
            <sz val="9"/>
            <color indexed="81"/>
            <rFont val="Tahoma"/>
            <family val="2"/>
          </rPr>
          <t xml:space="preserve"> The operator has not checked if the products are being pumped in and out the storage tank. </t>
        </r>
      </text>
    </comment>
    <comment ref="C19" authorId="0" shapeId="0" xr:uid="{00000000-0006-0000-0500-000007000000}">
      <text>
        <r>
          <rPr>
            <sz val="9"/>
            <color indexed="81"/>
            <rFont val="Tahoma"/>
            <family val="2"/>
          </rPr>
          <t>"Self Operated"
"Direct Operated"
"Pilot Operated"
Source: http://www.lesman.com/train/webinars/Webinar-Slides-Tank-Blanketing-101.pdf</t>
        </r>
      </text>
    </comment>
    <comment ref="C23" authorId="0" shapeId="0" xr:uid="{00000000-0006-0000-0500-000008000000}">
      <text>
        <r>
          <rPr>
            <b/>
            <sz val="9"/>
            <color indexed="81"/>
            <rFont val="Tahoma"/>
            <family val="2"/>
          </rPr>
          <t>"Y" for Yes:</t>
        </r>
        <r>
          <rPr>
            <sz val="9"/>
            <color indexed="81"/>
            <rFont val="Tahoma"/>
            <family val="2"/>
          </rPr>
          <t xml:space="preserve"> The operator has ensured pressure regulation system is stable
</t>
        </r>
        <r>
          <rPr>
            <b/>
            <sz val="9"/>
            <color indexed="81"/>
            <rFont val="Tahoma"/>
            <family val="2"/>
          </rPr>
          <t>"N" for No:</t>
        </r>
        <r>
          <rPr>
            <sz val="9"/>
            <color indexed="81"/>
            <rFont val="Tahoma"/>
            <family val="2"/>
          </rPr>
          <t xml:space="preserve"> The operator has not checked the system. Please check the system.</t>
        </r>
      </text>
    </comment>
    <comment ref="A28" authorId="0" shapeId="0" xr:uid="{00000000-0006-0000-0500-000009000000}">
      <text>
        <r>
          <rPr>
            <sz val="9"/>
            <color indexed="81"/>
            <rFont val="Tahoma"/>
            <family val="2"/>
          </rPr>
          <t>Using the API 2000 - 6th edition</t>
        </r>
      </text>
    </comment>
    <comment ref="B34" authorId="0" shapeId="0" xr:uid="{00000000-0006-0000-0500-00000A000000}">
      <text>
        <r>
          <rPr>
            <sz val="9"/>
            <color indexed="81"/>
            <rFont val="Tahoma"/>
            <family val="2"/>
          </rPr>
          <t xml:space="preserve">Use </t>
        </r>
        <r>
          <rPr>
            <b/>
            <sz val="9"/>
            <color indexed="81"/>
            <rFont val="Tahoma"/>
            <family val="2"/>
          </rPr>
          <t>Table 2A or Table 2B</t>
        </r>
        <r>
          <rPr>
            <sz val="9"/>
            <color indexed="81"/>
            <rFont val="Tahoma"/>
            <family val="2"/>
          </rPr>
          <t xml:space="preserve">
Source: API Standard 2000 5th Edition, April 1998, Venting Atmospheric and Low-pressure Storage Tank
https://law.resource.org/pub/us/cfr/ibr/002/api.2000.1998.pdf
</t>
        </r>
      </text>
    </comment>
    <comment ref="B35" authorId="0" shapeId="0" xr:uid="{00000000-0006-0000-0500-00000B000000}">
      <text>
        <r>
          <rPr>
            <sz val="9"/>
            <color indexed="81"/>
            <rFont val="Tahoma"/>
            <family val="2"/>
          </rPr>
          <t xml:space="preserve">Nitrogen is very common </t>
        </r>
      </text>
    </comment>
    <comment ref="B42" authorId="0" shapeId="0" xr:uid="{00000000-0006-0000-0500-00000C000000}">
      <text>
        <r>
          <rPr>
            <sz val="9"/>
            <color indexed="81"/>
            <rFont val="Tahoma"/>
            <family val="2"/>
          </rPr>
          <t xml:space="preserve">The Product vapor pressure must be </t>
        </r>
        <r>
          <rPr>
            <b/>
            <sz val="9"/>
            <color indexed="81"/>
            <rFont val="Tahoma"/>
            <family val="2"/>
          </rPr>
          <t>BELOW 1.5 psia</t>
        </r>
      </text>
    </comment>
    <comment ref="B44" authorId="0" shapeId="0" xr:uid="{00000000-0006-0000-0500-00000D000000}">
      <text>
        <r>
          <rPr>
            <sz val="9"/>
            <color indexed="81"/>
            <rFont val="Tahoma"/>
            <family val="2"/>
          </rPr>
          <t xml:space="preserve">Use </t>
        </r>
        <r>
          <rPr>
            <b/>
            <sz val="9"/>
            <color indexed="81"/>
            <rFont val="Tahoma"/>
            <family val="2"/>
          </rPr>
          <t>Table 4B</t>
        </r>
        <r>
          <rPr>
            <sz val="9"/>
            <color indexed="81"/>
            <rFont val="Tahoma"/>
            <family val="2"/>
          </rPr>
          <t xml:space="preserve"> from API Standard 2000</t>
        </r>
      </text>
    </comment>
    <comment ref="C47" authorId="0" shapeId="0" xr:uid="{00000000-0006-0000-0500-00000E000000}">
      <text>
        <r>
          <rPr>
            <sz val="9"/>
            <color indexed="81"/>
            <rFont val="Tahoma"/>
            <family val="2"/>
          </rPr>
          <t>Typical Value for Tanks: 4 W/m²-K</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Gombe, Teresa ER</author>
  </authors>
  <commentList>
    <comment ref="D12" authorId="0" shapeId="0" xr:uid="{00000000-0006-0000-0600-000001000000}">
      <text>
        <r>
          <rPr>
            <b/>
            <sz val="12"/>
            <color indexed="81"/>
            <rFont val="Tahoma"/>
            <family val="2"/>
          </rPr>
          <t>"Y" for Yes:</t>
        </r>
        <r>
          <rPr>
            <sz val="12"/>
            <color indexed="81"/>
            <rFont val="Tahoma"/>
            <family val="2"/>
          </rPr>
          <t xml:space="preserve"> The operator can continue to calculate the vent volume at this vent source.
</t>
        </r>
        <r>
          <rPr>
            <b/>
            <sz val="12"/>
            <color indexed="81"/>
            <rFont val="Tahoma"/>
            <family val="2"/>
          </rPr>
          <t>"N" for No:</t>
        </r>
        <r>
          <rPr>
            <sz val="12"/>
            <color indexed="81"/>
            <rFont val="Tahoma"/>
            <family val="2"/>
          </rPr>
          <t xml:space="preserve"> The operator can conclude there is no venting occuring. No vent volume calculated for this vent source. </t>
        </r>
        <r>
          <rPr>
            <b/>
            <sz val="12"/>
            <color indexed="81"/>
            <rFont val="Tahoma"/>
            <family val="2"/>
          </rPr>
          <t>CLICK ON THE NEXT TAB</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Gombe, Teresa ER</author>
  </authors>
  <commentList>
    <comment ref="D12" authorId="0" shapeId="0" xr:uid="{00000000-0006-0000-0700-000001000000}">
      <text>
        <r>
          <rPr>
            <b/>
            <sz val="12"/>
            <color indexed="81"/>
            <rFont val="Tahoma"/>
            <family val="2"/>
          </rPr>
          <t xml:space="preserve">"Y" for Yes: </t>
        </r>
        <r>
          <rPr>
            <sz val="12"/>
            <color indexed="81"/>
            <rFont val="Tahoma"/>
            <family val="2"/>
          </rPr>
          <t xml:space="preserve">The operator can continue to calculate the vent volume at this vent source.
</t>
        </r>
        <r>
          <rPr>
            <b/>
            <sz val="12"/>
            <color indexed="81"/>
            <rFont val="Tahoma"/>
            <family val="2"/>
          </rPr>
          <t>"N" for No:</t>
        </r>
        <r>
          <rPr>
            <sz val="12"/>
            <color indexed="81"/>
            <rFont val="Tahoma"/>
            <family val="2"/>
          </rPr>
          <t xml:space="preserve"> The operator can conclude there is no venting occuring. No vent volume calculated for this vent source. </t>
        </r>
        <r>
          <rPr>
            <b/>
            <sz val="12"/>
            <color indexed="81"/>
            <rFont val="Tahoma"/>
            <family val="2"/>
          </rPr>
          <t>CLICK ON THE NEXT TAB</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Gombe, Teresa ER</author>
  </authors>
  <commentList>
    <comment ref="D11" authorId="0" shapeId="0" xr:uid="{00000000-0006-0000-0800-000001000000}">
      <text>
        <r>
          <rPr>
            <b/>
            <sz val="12"/>
            <color indexed="81"/>
            <rFont val="Tahoma"/>
            <family val="2"/>
          </rPr>
          <t xml:space="preserve">"Y" for Yes: </t>
        </r>
        <r>
          <rPr>
            <sz val="12"/>
            <color indexed="81"/>
            <rFont val="Tahoma"/>
            <family val="2"/>
          </rPr>
          <t xml:space="preserve">The operator can continue to calculate the vent volume at this vent source.
</t>
        </r>
        <r>
          <rPr>
            <b/>
            <sz val="12"/>
            <color indexed="81"/>
            <rFont val="Tahoma"/>
            <family val="2"/>
          </rPr>
          <t>"N" for No:</t>
        </r>
        <r>
          <rPr>
            <sz val="12"/>
            <color indexed="81"/>
            <rFont val="Tahoma"/>
            <family val="2"/>
          </rPr>
          <t xml:space="preserve"> The operator can conclude there is no venting occurring. No vent volume calculated for this vent source. </t>
        </r>
        <r>
          <rPr>
            <b/>
            <sz val="12"/>
            <color indexed="81"/>
            <rFont val="Tahoma"/>
            <family val="2"/>
          </rPr>
          <t>CLICK ON THE NEXT TAB</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Gombe, Teresa ER</author>
  </authors>
  <commentList>
    <comment ref="C11" authorId="0" shapeId="0" xr:uid="{00000000-0006-0000-0900-000001000000}">
      <text>
        <r>
          <rPr>
            <b/>
            <sz val="12"/>
            <color indexed="81"/>
            <rFont val="Calibri"/>
            <family val="2"/>
            <scheme val="minor"/>
          </rPr>
          <t>"Y" for Yes:</t>
        </r>
        <r>
          <rPr>
            <sz val="12"/>
            <color indexed="81"/>
            <rFont val="Calibri"/>
            <family val="2"/>
            <scheme val="minor"/>
          </rPr>
          <t xml:space="preserve"> The operator can continue to calculate the vent volume at this vent source.
</t>
        </r>
        <r>
          <rPr>
            <b/>
            <sz val="12"/>
            <color indexed="81"/>
            <rFont val="Calibri"/>
            <family val="2"/>
            <scheme val="minor"/>
          </rPr>
          <t xml:space="preserve">"N" for No: </t>
        </r>
        <r>
          <rPr>
            <sz val="12"/>
            <color indexed="81"/>
            <rFont val="Calibri"/>
            <family val="2"/>
            <scheme val="minor"/>
          </rPr>
          <t xml:space="preserve">The operator can conclude there is no venting occuring. No vent volume calculated for this vent source. </t>
        </r>
        <r>
          <rPr>
            <b/>
            <sz val="12"/>
            <color indexed="81"/>
            <rFont val="Calibri"/>
            <family val="2"/>
            <scheme val="minor"/>
          </rPr>
          <t>CLICK ON THE NEXT TAB</t>
        </r>
      </text>
    </comment>
    <comment ref="B29" authorId="0" shapeId="0" xr:uid="{00000000-0006-0000-0900-000002000000}">
      <text>
        <r>
          <rPr>
            <sz val="12"/>
            <color indexed="81"/>
            <rFont val="Tahoma"/>
            <family val="2"/>
          </rPr>
          <t>This is for one pig trap, in order to calculate the vent gas volume from one event during the month</t>
        </r>
      </text>
    </comment>
  </commentList>
</comments>
</file>

<file path=xl/sharedStrings.xml><?xml version="1.0" encoding="utf-8"?>
<sst xmlns="http://schemas.openxmlformats.org/spreadsheetml/2006/main" count="1367" uniqueCount="837">
  <si>
    <t>Manual Inputs</t>
  </si>
  <si>
    <t>Calculated/ Conversions</t>
  </si>
  <si>
    <t>C1</t>
  </si>
  <si>
    <t>N/A</t>
  </si>
  <si>
    <t>C2</t>
  </si>
  <si>
    <t>C3</t>
  </si>
  <si>
    <t>C4</t>
  </si>
  <si>
    <t>Reference Data (Do NOT Edit)</t>
  </si>
  <si>
    <t>T (K)</t>
  </si>
  <si>
    <t xml:space="preserve">Pressure kPa </t>
  </si>
  <si>
    <t>Oil API</t>
  </si>
  <si>
    <t>Gas Relative Density</t>
  </si>
  <si>
    <t>Converted Units</t>
  </si>
  <si>
    <t>Units</t>
  </si>
  <si>
    <t>Pressure</t>
  </si>
  <si>
    <t>Average Liquid Temperature</t>
  </si>
  <si>
    <t>Parameter</t>
  </si>
  <si>
    <t>SF</t>
  </si>
  <si>
    <t>RVP</t>
  </si>
  <si>
    <t>kPa</t>
  </si>
  <si>
    <t>T</t>
  </si>
  <si>
    <t>H</t>
  </si>
  <si>
    <t>D</t>
  </si>
  <si>
    <t>G</t>
  </si>
  <si>
    <t>f</t>
  </si>
  <si>
    <t>Atmospheric Pressure</t>
  </si>
  <si>
    <t>Vapour Pressure</t>
  </si>
  <si>
    <t>m</t>
  </si>
  <si>
    <t>kPa (g)</t>
  </si>
  <si>
    <t>kPa (a)</t>
  </si>
  <si>
    <t>Cycles per Month</t>
  </si>
  <si>
    <t>P₂</t>
  </si>
  <si>
    <t>P₁</t>
  </si>
  <si>
    <t>N</t>
  </si>
  <si>
    <t>M</t>
  </si>
  <si>
    <t>mm</t>
  </si>
  <si>
    <t>ft</t>
  </si>
  <si>
    <t>m³</t>
  </si>
  <si>
    <t>g</t>
  </si>
  <si>
    <t>SP</t>
  </si>
  <si>
    <t>n</t>
  </si>
  <si>
    <t>DP</t>
  </si>
  <si>
    <t>p</t>
  </si>
  <si>
    <t>SPM</t>
  </si>
  <si>
    <t>m³/hr/kPa gauge</t>
  </si>
  <si>
    <t>m³/hr/stroke per minute</t>
  </si>
  <si>
    <t>strokes/minute</t>
  </si>
  <si>
    <t>hours</t>
  </si>
  <si>
    <t>Description</t>
  </si>
  <si>
    <t>Bruin</t>
  </si>
  <si>
    <t>Model</t>
  </si>
  <si>
    <t>BR 5000</t>
  </si>
  <si>
    <t>Chemical Injection Pressure</t>
  </si>
  <si>
    <t>CIP</t>
  </si>
  <si>
    <t>Plunger Diameter</t>
  </si>
  <si>
    <t>Stroke Length</t>
  </si>
  <si>
    <t>L</t>
  </si>
  <si>
    <t>L/Month</t>
  </si>
  <si>
    <t>Dehydrator ID</t>
  </si>
  <si>
    <t>Calculated</t>
  </si>
  <si>
    <t>Production String Diameter</t>
  </si>
  <si>
    <t>Well Depth</t>
  </si>
  <si>
    <t>WD</t>
  </si>
  <si>
    <t>kPa(g)</t>
  </si>
  <si>
    <t>Type</t>
  </si>
  <si>
    <t>Manufacturer</t>
  </si>
  <si>
    <t>Pneumatic Starter</t>
  </si>
  <si>
    <t>Component/Equipment type</t>
  </si>
  <si>
    <t>Date found</t>
  </si>
  <si>
    <t>Date repaired</t>
  </si>
  <si>
    <t>Valve</t>
  </si>
  <si>
    <t>Flange</t>
  </si>
  <si>
    <t>Connector (other)</t>
  </si>
  <si>
    <t>Open-ended line 2</t>
  </si>
  <si>
    <t>Pressure relief valve</t>
  </si>
  <si>
    <t>Pump seal</t>
  </si>
  <si>
    <t>Other 3</t>
  </si>
  <si>
    <t>Pump</t>
  </si>
  <si>
    <t>Agitator seal</t>
  </si>
  <si>
    <t>SCVF serious</t>
  </si>
  <si>
    <t xml:space="preserve">Open-ended line </t>
  </si>
  <si>
    <t>Unit</t>
  </si>
  <si>
    <t>GIS</t>
  </si>
  <si>
    <t>P</t>
  </si>
  <si>
    <t>Temperature</t>
  </si>
  <si>
    <t>m³ of Gas/m³ of Oil</t>
  </si>
  <si>
    <t>°C</t>
  </si>
  <si>
    <t>Blowdowns</t>
  </si>
  <si>
    <t>Engine or Turbine Starts</t>
  </si>
  <si>
    <t>Facility Turnaround</t>
  </si>
  <si>
    <t>Pig Trap</t>
  </si>
  <si>
    <t>Glycol Dehydrator</t>
  </si>
  <si>
    <t>Fugitive Emissions</t>
  </si>
  <si>
    <t>Overview:</t>
  </si>
  <si>
    <t>Overview</t>
  </si>
  <si>
    <t>Online Gas Analyzer Purge Vents</t>
  </si>
  <si>
    <t>°K</t>
  </si>
  <si>
    <t>m³ vent gas/month</t>
  </si>
  <si>
    <t>m³ vent gas/litre/pump</t>
  </si>
  <si>
    <t>in.</t>
  </si>
  <si>
    <t>m³ vent gas/hour</t>
  </si>
  <si>
    <t>P₀</t>
  </si>
  <si>
    <t xml:space="preserve">Overview </t>
  </si>
  <si>
    <t>m³/min</t>
  </si>
  <si>
    <t>m³//hr</t>
  </si>
  <si>
    <t>Introduction</t>
  </si>
  <si>
    <t>Uncontrolled Tank - Flashing Losses</t>
  </si>
  <si>
    <t>Uncontrolled Tank - Blanket Gas Venting</t>
  </si>
  <si>
    <t>Hydraulic Liquid Loading Losses</t>
  </si>
  <si>
    <t>Online Gas Analyzer</t>
  </si>
  <si>
    <t>Pneumatic Device - Pneumatic Instruments</t>
  </si>
  <si>
    <t>Pneumatic Device - Pneumatic Pumps</t>
  </si>
  <si>
    <t>Compressor</t>
  </si>
  <si>
    <t>Well Testing, Completions and Workover</t>
  </si>
  <si>
    <t>Well Venting for Liquid Unloading</t>
  </si>
  <si>
    <t>Flashing Losses Tab</t>
  </si>
  <si>
    <t>Required</t>
  </si>
  <si>
    <t>Breathing and Working Losses Tab</t>
  </si>
  <si>
    <t>Blanket Gas Venting Tab</t>
  </si>
  <si>
    <t>Hydrocarbon Liquid Loading Loss Tab</t>
  </si>
  <si>
    <t>Online Gas Analyzer Purge Vent Tab</t>
  </si>
  <si>
    <t>Solid Desiccant Dehydrator Tab</t>
  </si>
  <si>
    <t>Pig Trap Opening and Purges Tab</t>
  </si>
  <si>
    <t>Pneumatic Pumps Tab</t>
  </si>
  <si>
    <t>Glycol Dehydrators Tab</t>
  </si>
  <si>
    <t>Blowdowns Tab</t>
  </si>
  <si>
    <t>Well Testing, Completion, Workover Tab</t>
  </si>
  <si>
    <t>Well Venting Liquid Unloading Tab</t>
  </si>
  <si>
    <t>Engine or Turbine Starts Tab</t>
  </si>
  <si>
    <t>Fugitive Emissions Tab</t>
  </si>
  <si>
    <t>VENT</t>
  </si>
  <si>
    <t>Vent Gas Source</t>
  </si>
  <si>
    <t>Flashing Losses</t>
  </si>
  <si>
    <t>Blanket Gas Venting</t>
  </si>
  <si>
    <t>Facility ID</t>
  </si>
  <si>
    <t>Hydrocarbon Liquid Loading Losses</t>
  </si>
  <si>
    <t>P = 101.325 kPA</t>
  </si>
  <si>
    <t>Mandatory</t>
  </si>
  <si>
    <t>Solid Desiccant Dehydrator</t>
  </si>
  <si>
    <t xml:space="preserve">Required </t>
  </si>
  <si>
    <t>Pig Trap Opening &amp; Purges</t>
  </si>
  <si>
    <t>Ps = 101.325 kPa</t>
  </si>
  <si>
    <t>P₁ =101.325 kPa (g)</t>
  </si>
  <si>
    <t xml:space="preserve">Pneumatic Instruments </t>
  </si>
  <si>
    <t xml:space="preserve">Parameter </t>
  </si>
  <si>
    <t>Manufacture and Model</t>
  </si>
  <si>
    <t>Supply Pressure Coefficient</t>
  </si>
  <si>
    <t>Supply Pressure</t>
  </si>
  <si>
    <t>Type of Pneumatic Instrument</t>
  </si>
  <si>
    <t>kPa gauge</t>
  </si>
  <si>
    <t>Pneumatic Pumps</t>
  </si>
  <si>
    <t>Supply Pressure of the Instrument, SP (kPa gauge)</t>
  </si>
  <si>
    <t>Average vent Gas Rate</t>
  </si>
  <si>
    <t>Eri</t>
  </si>
  <si>
    <t>m³ vent gas/hr</t>
  </si>
  <si>
    <t>Pressure Controller</t>
  </si>
  <si>
    <t>Fisher 4150</t>
  </si>
  <si>
    <t>Pressure controller</t>
  </si>
  <si>
    <t>NOT AVAILABLE</t>
  </si>
  <si>
    <t>Y</t>
  </si>
  <si>
    <t>SK BT XXXXXXX</t>
  </si>
  <si>
    <t>XX-XX-XXX-XXW3</t>
  </si>
  <si>
    <t>XXX</t>
  </si>
  <si>
    <t>Enter Surface Location</t>
  </si>
  <si>
    <t>Enter Facility Subtype</t>
  </si>
  <si>
    <t>Enter Facility ID</t>
  </si>
  <si>
    <t>Pump Type</t>
  </si>
  <si>
    <t>Textsteam 5100</t>
  </si>
  <si>
    <t>t</t>
  </si>
  <si>
    <t xml:space="preserve">Reciprocating Compressors </t>
  </si>
  <si>
    <t>Glycol Dehydrators</t>
  </si>
  <si>
    <t>Conversion Unit</t>
  </si>
  <si>
    <t>tonnes</t>
  </si>
  <si>
    <t xml:space="preserve">months </t>
  </si>
  <si>
    <t xml:space="preserve">use the Conversion unit table. </t>
  </si>
  <si>
    <t>Required Dehydrator ID</t>
  </si>
  <si>
    <t>Ts = 15°C</t>
  </si>
  <si>
    <t xml:space="preserve">M value  </t>
  </si>
  <si>
    <t>Conversion Table</t>
  </si>
  <si>
    <t xml:space="preserve">Determining the vent gas volume from online gas analyzer purge can occur at any facility using the equation below. </t>
  </si>
  <si>
    <t>Follow the Step-by-Step Procedure and Fill in the Estimation Table below based on the Online Gas Analyzer Purge</t>
  </si>
  <si>
    <t>Follow the Step-by-Step Procedure and Fill in the Estimation Table below based on the Hydrocarbon Liquid Loading Loss.</t>
  </si>
  <si>
    <t>Follow the Step-by-Step Procedure and Fill in the Estimation Table below based on the Flashing Losses.</t>
  </si>
  <si>
    <t>Follow the Step-by-Step Procedure and Fill in the Estimation Table below based on the Pig Trap Opening and Purges</t>
  </si>
  <si>
    <t>Follow the Step-by-Step Procedure and Fill in the Estimation Table below based on the Pneumatic Instruments</t>
  </si>
  <si>
    <t>Follow the Step-by-Step Procedure and Fill in the Estimation Table below based on the Pneumatic Pumps</t>
  </si>
  <si>
    <t>Follow the Step-by-Step Procedure and Fill in the Estimation Table below based on the Reciprocating Compressors</t>
  </si>
  <si>
    <t>Follow the Step-by-Step Procedure and Fill in the Estimation Table below based on the Glycol Dehydrators</t>
  </si>
  <si>
    <t>Follow the Step-by-Step Procedure and Fill in the Estimation Table below based on the Blowdown events</t>
  </si>
  <si>
    <t>Follow the Step-by-Step Procedure and Fill in the Estimation Table below based on the Well venting for Liquids Unloading</t>
  </si>
  <si>
    <t>Well Completion ID</t>
  </si>
  <si>
    <t>SK WI 1XX/XX-XX-XXX-XXW300</t>
  </si>
  <si>
    <t>cm</t>
  </si>
  <si>
    <t>Pa</t>
  </si>
  <si>
    <t>m³/hr</t>
  </si>
  <si>
    <t>Follow the Step-by-Step Procedure and Fill in the Estimation Tables below based on the Engine or Turbine</t>
  </si>
  <si>
    <t>Total Vent gas volume from Turbine at the Facility ID</t>
  </si>
  <si>
    <t>Turbine</t>
  </si>
  <si>
    <t>Engine</t>
  </si>
  <si>
    <t>Facility Subtype</t>
  </si>
  <si>
    <t>Collected Data based on the Reciprocating Engine</t>
  </si>
  <si>
    <t>Determining vent gas volume from Hydrocarbon Liquid Loading Looses can occur at the tank at a facility.</t>
  </si>
  <si>
    <t>Follow the Step-by-Step Procedure and Fill in the Estimation Tables below based on Fugitive Emissions</t>
  </si>
  <si>
    <t>Day-Month</t>
  </si>
  <si>
    <t>1. Unlit flares (ignitors and pilots)</t>
  </si>
  <si>
    <t>Total Fugitive Emissions Vented Gas at Facility ID</t>
  </si>
  <si>
    <t>Emission Rate, ER (m³/hr)</t>
  </si>
  <si>
    <t>Measured vent gas volume</t>
  </si>
  <si>
    <t>Well Testing, Completion, and Workover</t>
  </si>
  <si>
    <t>Follow the Step-by-Step Procedure and Fill in the Estimation Table below based on Well Testing, Completion, and Workover</t>
  </si>
  <si>
    <t>Follow the Step-by-Step Procedure and Fill in the Estimation Table below based on the Breathing and Working Losses.</t>
  </si>
  <si>
    <t>Vent gas volume from blanket gas system V (m³/month)</t>
  </si>
  <si>
    <t>Day-Month (ex: 15-Jan)</t>
  </si>
  <si>
    <t>VVGR = 68.9 m³ vent gas/month</t>
  </si>
  <si>
    <t>VVGR</t>
  </si>
  <si>
    <t>ERP</t>
  </si>
  <si>
    <t xml:space="preserve">1 kg                     = </t>
  </si>
  <si>
    <t>Fugitive Emission</t>
  </si>
  <si>
    <t>Vasquez and Beggs Correlation</t>
  </si>
  <si>
    <r>
      <t>If you selected</t>
    </r>
    <r>
      <rPr>
        <b/>
        <sz val="14"/>
        <color theme="1"/>
        <rFont val="Calibri"/>
        <family val="2"/>
        <scheme val="minor"/>
      </rPr>
      <t xml:space="preserve"> "Y"</t>
    </r>
    <r>
      <rPr>
        <sz val="14"/>
        <color theme="1"/>
        <rFont val="Calibri"/>
        <family val="2"/>
        <scheme val="minor"/>
      </rPr>
      <t xml:space="preserve"> for the specified vent source found at the facility. </t>
    </r>
  </si>
  <si>
    <t>Enter the Facility ID  that is venting on site</t>
  </si>
  <si>
    <t>Wellhead</t>
  </si>
  <si>
    <t>Uncontrolled Tank - Breathing and Working Losses</t>
  </si>
  <si>
    <t>T = 288.15°K</t>
  </si>
  <si>
    <t>T (°K) = T(°C) +</t>
  </si>
  <si>
    <r>
      <rPr>
        <b/>
        <sz val="14"/>
        <color theme="1"/>
        <rFont val="Calibri"/>
        <family val="2"/>
        <scheme val="minor"/>
      </rPr>
      <t>Step 3:</t>
    </r>
    <r>
      <rPr>
        <sz val="14"/>
        <color theme="1"/>
        <rFont val="Calibri"/>
        <family val="2"/>
        <scheme val="minor"/>
      </rPr>
      <t xml:space="preserve"> Ensure the standard measurement such as temperature, and pressure are provided.</t>
    </r>
  </si>
  <si>
    <r>
      <rPr>
        <b/>
        <sz val="14"/>
        <color theme="1"/>
        <rFont val="Calibri"/>
        <family val="2"/>
        <scheme val="minor"/>
      </rPr>
      <t>GIS</t>
    </r>
    <r>
      <rPr>
        <sz val="14"/>
        <color theme="1"/>
        <rFont val="Calibri"/>
        <family val="2"/>
        <scheme val="minor"/>
      </rPr>
      <t xml:space="preserve"> using Vasquez and Beggs</t>
    </r>
  </si>
  <si>
    <r>
      <t xml:space="preserve">Calculate </t>
    </r>
    <r>
      <rPr>
        <b/>
        <sz val="14"/>
        <color theme="1"/>
        <rFont val="Calibri"/>
        <family val="2"/>
        <scheme val="minor"/>
      </rPr>
      <t>V</t>
    </r>
    <r>
      <rPr>
        <b/>
        <vertAlign val="subscript"/>
        <sz val="14"/>
        <color theme="1"/>
        <rFont val="Calibri"/>
        <family val="2"/>
        <scheme val="minor"/>
      </rPr>
      <t>GIS</t>
    </r>
  </si>
  <si>
    <r>
      <rPr>
        <b/>
        <sz val="14"/>
        <color theme="1"/>
        <rFont val="Calibri"/>
        <family val="2"/>
        <scheme val="minor"/>
      </rPr>
      <t>V</t>
    </r>
    <r>
      <rPr>
        <b/>
        <vertAlign val="subscript"/>
        <sz val="14"/>
        <color theme="1"/>
        <rFont val="Calibri"/>
        <family val="2"/>
        <scheme val="minor"/>
      </rPr>
      <t>liq</t>
    </r>
    <r>
      <rPr>
        <sz val="14"/>
        <color theme="1"/>
        <rFont val="Calibri"/>
        <family val="2"/>
        <scheme val="minor"/>
      </rPr>
      <t xml:space="preserve"> value</t>
    </r>
  </si>
  <si>
    <r>
      <t>ɣ</t>
    </r>
    <r>
      <rPr>
        <vertAlign val="subscript"/>
        <sz val="14"/>
        <color theme="1"/>
        <rFont val="Calibri"/>
        <family val="2"/>
        <scheme val="minor"/>
      </rPr>
      <t xml:space="preserve">o </t>
    </r>
  </si>
  <si>
    <r>
      <t>ɣ</t>
    </r>
    <r>
      <rPr>
        <vertAlign val="subscript"/>
        <sz val="14"/>
        <color theme="1"/>
        <rFont val="Calibri"/>
        <family val="2"/>
        <scheme val="minor"/>
      </rPr>
      <t>g</t>
    </r>
  </si>
  <si>
    <t>P (kPa)</t>
  </si>
  <si>
    <t xml:space="preserve"> </t>
  </si>
  <si>
    <r>
      <rPr>
        <b/>
        <sz val="14"/>
        <color theme="1"/>
        <rFont val="Calibri"/>
        <family val="2"/>
        <scheme val="minor"/>
      </rPr>
      <t>Step 3</t>
    </r>
    <r>
      <rPr>
        <sz val="14"/>
        <color theme="1"/>
        <rFont val="Calibri"/>
        <family val="2"/>
        <scheme val="minor"/>
      </rPr>
      <t>: The standard reference parameters, such as temperature and pressure are provided.</t>
    </r>
  </si>
  <si>
    <r>
      <rPr>
        <b/>
        <sz val="14"/>
        <color theme="1"/>
        <rFont val="Calibri"/>
        <family val="2"/>
        <scheme val="minor"/>
      </rPr>
      <t>Step 4:</t>
    </r>
    <r>
      <rPr>
        <sz val="14"/>
        <color theme="1"/>
        <rFont val="Calibri"/>
        <family val="2"/>
        <scheme val="minor"/>
      </rPr>
      <t xml:space="preserve"> The saturation factor (</t>
    </r>
    <r>
      <rPr>
        <b/>
        <sz val="14"/>
        <color theme="1"/>
        <rFont val="Calibri"/>
        <family val="2"/>
        <scheme val="minor"/>
      </rPr>
      <t>SF</t>
    </r>
    <r>
      <rPr>
        <sz val="14"/>
        <color theme="1"/>
        <rFont val="Calibri"/>
        <family val="2"/>
        <scheme val="minor"/>
      </rPr>
      <t>) is required.</t>
    </r>
  </si>
  <si>
    <r>
      <rPr>
        <b/>
        <sz val="14"/>
        <color theme="1"/>
        <rFont val="Calibri"/>
        <family val="2"/>
        <scheme val="minor"/>
      </rPr>
      <t>Step 7:</t>
    </r>
    <r>
      <rPr>
        <sz val="14"/>
        <color theme="1"/>
        <rFont val="Calibri"/>
        <family val="2"/>
        <scheme val="minor"/>
      </rPr>
      <t xml:space="preserve"> The Reid vapour pressure (</t>
    </r>
    <r>
      <rPr>
        <b/>
        <sz val="14"/>
        <color theme="1"/>
        <rFont val="Calibri"/>
        <family val="2"/>
        <scheme val="minor"/>
      </rPr>
      <t>RVP</t>
    </r>
    <r>
      <rPr>
        <sz val="14"/>
        <color theme="1"/>
        <rFont val="Calibri"/>
        <family val="2"/>
        <scheme val="minor"/>
      </rPr>
      <t>) of liquid is required.</t>
    </r>
  </si>
  <si>
    <r>
      <t xml:space="preserve">Use </t>
    </r>
    <r>
      <rPr>
        <b/>
        <sz val="14"/>
        <color theme="1"/>
        <rFont val="Calibri"/>
        <family val="2"/>
        <scheme val="minor"/>
      </rPr>
      <t>Table 3</t>
    </r>
    <r>
      <rPr>
        <sz val="14"/>
        <color theme="1"/>
        <rFont val="Calibri"/>
        <family val="2"/>
        <scheme val="minor"/>
      </rPr>
      <t xml:space="preserve"> by selecting the Liquid Product used.</t>
    </r>
  </si>
  <si>
    <r>
      <rPr>
        <b/>
        <sz val="14"/>
        <color theme="1"/>
        <rFont val="Calibri"/>
        <family val="2"/>
        <scheme val="minor"/>
      </rPr>
      <t xml:space="preserve">Step 8: </t>
    </r>
    <r>
      <rPr>
        <sz val="14"/>
        <color theme="1"/>
        <rFont val="Calibri"/>
        <family val="2"/>
        <scheme val="minor"/>
      </rPr>
      <t>Determine</t>
    </r>
    <r>
      <rPr>
        <b/>
        <sz val="14"/>
        <color theme="1"/>
        <rFont val="Calibri"/>
        <family val="2"/>
        <scheme val="minor"/>
      </rPr>
      <t xml:space="preserve"> </t>
    </r>
    <r>
      <rPr>
        <sz val="14"/>
        <color theme="1"/>
        <rFont val="Calibri"/>
        <family val="2"/>
        <scheme val="minor"/>
      </rPr>
      <t xml:space="preserve">vapour pressure, Pv, using </t>
    </r>
    <r>
      <rPr>
        <b/>
        <sz val="14"/>
        <color theme="1"/>
        <rFont val="Calibri"/>
        <family val="2"/>
        <scheme val="minor"/>
      </rPr>
      <t>Equation 3</t>
    </r>
    <r>
      <rPr>
        <sz val="14"/>
        <color theme="1"/>
        <rFont val="Calibri"/>
        <family val="2"/>
        <scheme val="minor"/>
      </rPr>
      <t>.</t>
    </r>
  </si>
  <si>
    <r>
      <rPr>
        <b/>
        <sz val="14"/>
        <color theme="1"/>
        <rFont val="Calibri"/>
        <family val="2"/>
        <scheme val="minor"/>
      </rPr>
      <t>Step 9:</t>
    </r>
    <r>
      <rPr>
        <sz val="14"/>
        <color theme="1"/>
        <rFont val="Calibri"/>
        <family val="2"/>
        <scheme val="minor"/>
      </rPr>
      <t xml:space="preserve"> The vent gas from hydrocarbon liquid loading losses using </t>
    </r>
    <r>
      <rPr>
        <b/>
        <sz val="14"/>
        <color theme="1"/>
        <rFont val="Calibri"/>
        <family val="2"/>
        <scheme val="minor"/>
      </rPr>
      <t>Equation 2</t>
    </r>
    <r>
      <rPr>
        <sz val="14"/>
        <color theme="1"/>
        <rFont val="Calibri"/>
        <family val="2"/>
        <scheme val="minor"/>
      </rPr>
      <t>.</t>
    </r>
  </si>
  <si>
    <r>
      <rPr>
        <b/>
        <sz val="14"/>
        <color theme="1"/>
        <rFont val="Calibri"/>
        <family val="2"/>
        <scheme val="minor"/>
      </rPr>
      <t>Step 3:</t>
    </r>
    <r>
      <rPr>
        <sz val="14"/>
        <color theme="1"/>
        <rFont val="Calibri"/>
        <family val="2"/>
        <scheme val="minor"/>
      </rPr>
      <t xml:space="preserve"> Use the calculated average gas rate for each analyzer.</t>
    </r>
  </si>
  <si>
    <r>
      <t xml:space="preserve">Calculate </t>
    </r>
    <r>
      <rPr>
        <b/>
        <sz val="14"/>
        <color theme="1"/>
        <rFont val="Calibri"/>
        <family val="2"/>
        <scheme val="minor"/>
      </rPr>
      <t xml:space="preserve">VOGA </t>
    </r>
    <r>
      <rPr>
        <sz val="14"/>
        <color theme="1"/>
        <rFont val="Calibri"/>
        <family val="2"/>
        <scheme val="minor"/>
      </rPr>
      <t>for the month</t>
    </r>
  </si>
  <si>
    <r>
      <rPr>
        <b/>
        <sz val="14"/>
        <color theme="1"/>
        <rFont val="Calibri"/>
        <family val="2"/>
        <scheme val="minor"/>
      </rPr>
      <t>Step 3:</t>
    </r>
    <r>
      <rPr>
        <sz val="14"/>
        <color theme="1"/>
        <rFont val="Calibri"/>
        <family val="2"/>
        <scheme val="minor"/>
      </rPr>
      <t xml:space="preserve"> Make sure that atmospheric pressure is at standard condition.</t>
    </r>
  </si>
  <si>
    <r>
      <t xml:space="preserve">H </t>
    </r>
    <r>
      <rPr>
        <sz val="14"/>
        <color theme="1"/>
        <rFont val="Calibri"/>
        <family val="2"/>
        <scheme val="minor"/>
      </rPr>
      <t>value</t>
    </r>
  </si>
  <si>
    <r>
      <t xml:space="preserve">D </t>
    </r>
    <r>
      <rPr>
        <sz val="14"/>
        <color theme="1"/>
        <rFont val="Calibri"/>
        <family val="2"/>
        <scheme val="minor"/>
      </rPr>
      <t xml:space="preserve">value </t>
    </r>
  </si>
  <si>
    <r>
      <rPr>
        <b/>
        <sz val="14"/>
        <color theme="1"/>
        <rFont val="Calibri"/>
        <family val="2"/>
        <scheme val="minor"/>
      </rPr>
      <t xml:space="preserve">P₂ </t>
    </r>
    <r>
      <rPr>
        <sz val="14"/>
        <color theme="1"/>
        <rFont val="Calibri"/>
        <family val="2"/>
        <scheme val="minor"/>
      </rPr>
      <t>value</t>
    </r>
  </si>
  <si>
    <r>
      <rPr>
        <b/>
        <sz val="14"/>
        <color theme="1"/>
        <rFont val="Calibri"/>
        <family val="2"/>
        <scheme val="minor"/>
      </rPr>
      <t xml:space="preserve">G </t>
    </r>
    <r>
      <rPr>
        <sz val="14"/>
        <color theme="1"/>
        <rFont val="Calibri"/>
        <family val="2"/>
        <scheme val="minor"/>
      </rPr>
      <t>value</t>
    </r>
  </si>
  <si>
    <r>
      <rPr>
        <b/>
        <sz val="14"/>
        <color theme="1"/>
        <rFont val="Calibri"/>
        <family val="2"/>
        <scheme val="minor"/>
      </rPr>
      <t>Step 8:</t>
    </r>
    <r>
      <rPr>
        <sz val="14"/>
        <color theme="1"/>
        <rFont val="Calibri"/>
        <family val="2"/>
        <scheme val="minor"/>
      </rPr>
      <t xml:space="preserve"> Measure frequency of refilling.</t>
    </r>
  </si>
  <si>
    <r>
      <rPr>
        <b/>
        <sz val="14"/>
        <color theme="1"/>
        <rFont val="Calibri"/>
        <family val="2"/>
        <scheme val="minor"/>
      </rPr>
      <t>f</t>
    </r>
    <r>
      <rPr>
        <sz val="14"/>
        <color theme="1"/>
        <rFont val="Calibri"/>
        <family val="2"/>
        <scheme val="minor"/>
      </rPr>
      <t xml:space="preserve"> value</t>
    </r>
  </si>
  <si>
    <r>
      <rPr>
        <b/>
        <sz val="14"/>
        <color theme="1"/>
        <rFont val="Calibri"/>
        <family val="2"/>
        <scheme val="minor"/>
      </rPr>
      <t>Step 9:</t>
    </r>
    <r>
      <rPr>
        <sz val="14"/>
        <color theme="1"/>
        <rFont val="Calibri"/>
        <family val="2"/>
        <scheme val="minor"/>
      </rPr>
      <t xml:space="preserve"> Vent gas volume from solid desiccant dehydrator using </t>
    </r>
    <r>
      <rPr>
        <b/>
        <sz val="14"/>
        <color theme="1"/>
        <rFont val="Calibri"/>
        <family val="2"/>
        <scheme val="minor"/>
      </rPr>
      <t>Equation 4</t>
    </r>
    <r>
      <rPr>
        <sz val="14"/>
        <color theme="1"/>
        <rFont val="Calibri"/>
        <family val="2"/>
        <scheme val="minor"/>
      </rPr>
      <t>.</t>
    </r>
  </si>
  <si>
    <r>
      <t>For example, a facility, such as a Battery (</t>
    </r>
    <r>
      <rPr>
        <b/>
        <sz val="14"/>
        <color theme="1"/>
        <rFont val="Calibri"/>
        <family val="2"/>
        <scheme val="minor"/>
      </rPr>
      <t>Facility ID: SK BT XXXXXXX</t>
    </r>
    <r>
      <rPr>
        <sz val="14"/>
        <color theme="1"/>
        <rFont val="Calibri"/>
        <family val="2"/>
        <scheme val="minor"/>
      </rPr>
      <t xml:space="preserve">) can contain a pig trap used in estimating the vent gas volume coming out the opening. </t>
    </r>
  </si>
  <si>
    <r>
      <rPr>
        <b/>
        <sz val="14"/>
        <color theme="1"/>
        <rFont val="Calibri"/>
        <family val="2"/>
        <scheme val="minor"/>
      </rPr>
      <t xml:space="preserve">Step 5: </t>
    </r>
    <r>
      <rPr>
        <sz val="14"/>
        <color theme="1"/>
        <rFont val="Calibri"/>
        <family val="2"/>
        <scheme val="minor"/>
      </rPr>
      <t>Measure gauge pressure at actual condition after depressurization.</t>
    </r>
  </si>
  <si>
    <r>
      <rPr>
        <b/>
        <sz val="14"/>
        <color theme="1"/>
        <rFont val="Calibri"/>
        <family val="2"/>
        <scheme val="minor"/>
      </rPr>
      <t>Step 6:</t>
    </r>
    <r>
      <rPr>
        <sz val="14"/>
        <color theme="1"/>
        <rFont val="Calibri"/>
        <family val="2"/>
        <scheme val="minor"/>
      </rPr>
      <t xml:space="preserve"> Measure initial temperature of gas at actual condition.</t>
    </r>
  </si>
  <si>
    <r>
      <rPr>
        <b/>
        <sz val="14"/>
        <color theme="1"/>
        <rFont val="Calibri"/>
        <family val="2"/>
        <scheme val="minor"/>
      </rPr>
      <t>Step 7:</t>
    </r>
    <r>
      <rPr>
        <sz val="14"/>
        <color theme="1"/>
        <rFont val="Calibri"/>
        <family val="2"/>
        <scheme val="minor"/>
      </rPr>
      <t xml:space="preserve"> Measure the pig trap outer diameter. </t>
    </r>
  </si>
  <si>
    <r>
      <rPr>
        <b/>
        <sz val="14"/>
        <color theme="1"/>
        <rFont val="Calibri"/>
        <family val="2"/>
        <scheme val="minor"/>
      </rPr>
      <t>Step 8:</t>
    </r>
    <r>
      <rPr>
        <sz val="14"/>
        <color theme="1"/>
        <rFont val="Calibri"/>
        <family val="2"/>
        <scheme val="minor"/>
      </rPr>
      <t xml:space="preserve"> Measure pig trap wall thickness.</t>
    </r>
  </si>
  <si>
    <r>
      <rPr>
        <b/>
        <sz val="14"/>
        <color theme="1"/>
        <rFont val="Calibri"/>
        <family val="2"/>
        <scheme val="minor"/>
      </rPr>
      <t>Step 9:</t>
    </r>
    <r>
      <rPr>
        <sz val="14"/>
        <color theme="1"/>
        <rFont val="Calibri"/>
        <family val="2"/>
        <scheme val="minor"/>
      </rPr>
      <t xml:space="preserve"> Measure the length of pig trap opening. Convert to the appropriate unit.</t>
    </r>
  </si>
  <si>
    <r>
      <rPr>
        <b/>
        <sz val="14"/>
        <color theme="1"/>
        <rFont val="Calibri"/>
        <family val="2"/>
        <scheme val="minor"/>
      </rPr>
      <t>Step 10:</t>
    </r>
    <r>
      <rPr>
        <sz val="14"/>
        <color theme="1"/>
        <rFont val="Calibri"/>
        <family val="2"/>
        <scheme val="minor"/>
      </rPr>
      <t xml:space="preserve"> Determine pig trap physical volume as the vessel volume. </t>
    </r>
  </si>
  <si>
    <r>
      <rPr>
        <b/>
        <sz val="14"/>
        <color theme="1"/>
        <rFont val="Calibri"/>
        <family val="2"/>
        <scheme val="minor"/>
      </rPr>
      <t>Step 11:</t>
    </r>
    <r>
      <rPr>
        <sz val="14"/>
        <color theme="1"/>
        <rFont val="Calibri"/>
        <family val="2"/>
        <scheme val="minor"/>
      </rPr>
      <t xml:space="preserve"> Determine vent gas volume from the pig trap opening using </t>
    </r>
    <r>
      <rPr>
        <b/>
        <sz val="14"/>
        <color theme="1"/>
        <rFont val="Calibri"/>
        <family val="2"/>
        <scheme val="minor"/>
      </rPr>
      <t>Equation 5</t>
    </r>
    <r>
      <rPr>
        <sz val="14"/>
        <color theme="1"/>
        <rFont val="Calibri"/>
        <family val="2"/>
        <scheme val="minor"/>
      </rPr>
      <t xml:space="preserve">. </t>
    </r>
  </si>
  <si>
    <r>
      <rPr>
        <b/>
        <sz val="14"/>
        <rFont val="Calibri"/>
        <family val="2"/>
        <scheme val="minor"/>
      </rPr>
      <t>Step 1:</t>
    </r>
    <r>
      <rPr>
        <sz val="14"/>
        <rFont val="Calibri"/>
        <family val="2"/>
        <scheme val="minor"/>
      </rPr>
      <t xml:space="preserve"> Enter the Selected Facility ID.</t>
    </r>
  </si>
  <si>
    <r>
      <rPr>
        <b/>
        <sz val="14"/>
        <rFont val="Calibri"/>
        <family val="2"/>
        <scheme val="minor"/>
      </rPr>
      <t>Step 2:</t>
    </r>
    <r>
      <rPr>
        <sz val="14"/>
        <rFont val="Calibri"/>
        <family val="2"/>
        <scheme val="minor"/>
      </rPr>
      <t xml:space="preserve"> Identify if the selected facility ID contains a pneumatic instrument on site</t>
    </r>
  </si>
  <si>
    <r>
      <t xml:space="preserve">Use </t>
    </r>
    <r>
      <rPr>
        <b/>
        <sz val="14"/>
        <color theme="1"/>
        <rFont val="Calibri"/>
        <family val="2"/>
        <scheme val="minor"/>
      </rPr>
      <t>Table 4</t>
    </r>
    <r>
      <rPr>
        <sz val="14"/>
        <color theme="1"/>
        <rFont val="Calibri"/>
        <family val="2"/>
        <scheme val="minor"/>
      </rPr>
      <t xml:space="preserve"> under the "</t>
    </r>
    <r>
      <rPr>
        <b/>
        <sz val="14"/>
        <color theme="1"/>
        <rFont val="Calibri"/>
        <family val="2"/>
        <scheme val="minor"/>
      </rPr>
      <t>Type</t>
    </r>
    <r>
      <rPr>
        <sz val="14"/>
        <color theme="1"/>
        <rFont val="Calibri"/>
        <family val="2"/>
        <scheme val="minor"/>
      </rPr>
      <t>" category</t>
    </r>
  </si>
  <si>
    <r>
      <t xml:space="preserve">Use </t>
    </r>
    <r>
      <rPr>
        <b/>
        <sz val="14"/>
        <color theme="1"/>
        <rFont val="Calibri"/>
        <family val="2"/>
        <scheme val="minor"/>
      </rPr>
      <t>Table 4</t>
    </r>
    <r>
      <rPr>
        <sz val="14"/>
        <color theme="1"/>
        <rFont val="Calibri"/>
        <family val="2"/>
        <scheme val="minor"/>
      </rPr>
      <t xml:space="preserve"> under the "</t>
    </r>
    <r>
      <rPr>
        <b/>
        <sz val="14"/>
        <color theme="1"/>
        <rFont val="Calibri"/>
        <family val="2"/>
        <scheme val="minor"/>
      </rPr>
      <t>Manufacturer and model</t>
    </r>
    <r>
      <rPr>
        <sz val="14"/>
        <color theme="1"/>
        <rFont val="Calibri"/>
        <family val="2"/>
        <scheme val="minor"/>
      </rPr>
      <t>" category</t>
    </r>
  </si>
  <si>
    <r>
      <rPr>
        <b/>
        <sz val="14"/>
        <color theme="1"/>
        <rFont val="Calibri"/>
        <family val="2"/>
        <scheme val="minor"/>
      </rPr>
      <t>Step 5:</t>
    </r>
    <r>
      <rPr>
        <sz val="14"/>
        <color theme="1"/>
        <rFont val="Calibri"/>
        <family val="2"/>
        <scheme val="minor"/>
      </rPr>
      <t xml:space="preserve"> Enter the supply pressure of the known instrument</t>
    </r>
  </si>
  <si>
    <r>
      <rPr>
        <b/>
        <sz val="14"/>
        <color theme="1"/>
        <rFont val="Calibri"/>
        <family val="2"/>
        <scheme val="minor"/>
      </rPr>
      <t>SP</t>
    </r>
    <r>
      <rPr>
        <sz val="14"/>
        <color theme="1"/>
        <rFont val="Calibri"/>
        <family val="2"/>
        <scheme val="minor"/>
      </rPr>
      <t xml:space="preserve"> value</t>
    </r>
  </si>
  <si>
    <r>
      <rPr>
        <b/>
        <sz val="14"/>
        <color theme="1"/>
        <rFont val="Calibri"/>
        <family val="2"/>
        <scheme val="minor"/>
      </rPr>
      <t>Step 6:</t>
    </r>
    <r>
      <rPr>
        <sz val="14"/>
        <color theme="1"/>
        <rFont val="Calibri"/>
        <family val="2"/>
        <scheme val="minor"/>
      </rPr>
      <t xml:space="preserve"> Enter the supply pressure coefficient value based on the type, manufacturer and model on pneumatic instrument</t>
    </r>
  </si>
  <si>
    <r>
      <t xml:space="preserve">Use </t>
    </r>
    <r>
      <rPr>
        <b/>
        <sz val="14"/>
        <color theme="1"/>
        <rFont val="Calibri"/>
        <family val="2"/>
        <scheme val="minor"/>
      </rPr>
      <t>Table 4</t>
    </r>
    <r>
      <rPr>
        <sz val="14"/>
        <color theme="1"/>
        <rFont val="Calibri"/>
        <family val="2"/>
        <scheme val="minor"/>
      </rPr>
      <t xml:space="preserve"> under "</t>
    </r>
    <r>
      <rPr>
        <b/>
        <sz val="14"/>
        <color theme="1"/>
        <rFont val="Calibri"/>
        <family val="2"/>
        <scheme val="minor"/>
      </rPr>
      <t>Supply pressure Coefficient</t>
    </r>
    <r>
      <rPr>
        <sz val="14"/>
        <color theme="1"/>
        <rFont val="Calibri"/>
        <family val="2"/>
        <scheme val="minor"/>
      </rPr>
      <t>" Category</t>
    </r>
  </si>
  <si>
    <r>
      <rPr>
        <b/>
        <sz val="14"/>
        <color theme="1"/>
        <rFont val="Calibri"/>
        <family val="2"/>
        <scheme val="minor"/>
      </rPr>
      <t>Step 7:</t>
    </r>
    <r>
      <rPr>
        <sz val="14"/>
        <color theme="1"/>
        <rFont val="Calibri"/>
        <family val="2"/>
        <scheme val="minor"/>
      </rPr>
      <t xml:space="preserve"> Determine average vent gas rate from a pneumatic instrument using </t>
    </r>
    <r>
      <rPr>
        <b/>
        <sz val="14"/>
        <color theme="1"/>
        <rFont val="Calibri"/>
        <family val="2"/>
        <scheme val="minor"/>
      </rPr>
      <t>Equation 7</t>
    </r>
    <r>
      <rPr>
        <sz val="14"/>
        <color theme="1"/>
        <rFont val="Calibri"/>
        <family val="2"/>
        <scheme val="minor"/>
      </rPr>
      <t>.</t>
    </r>
  </si>
  <si>
    <r>
      <t xml:space="preserve">Calculate </t>
    </r>
    <r>
      <rPr>
        <b/>
        <sz val="14"/>
        <color theme="1"/>
        <rFont val="Calibri"/>
        <family val="2"/>
        <scheme val="minor"/>
      </rPr>
      <t>ERi</t>
    </r>
  </si>
  <si>
    <r>
      <t xml:space="preserve">Use </t>
    </r>
    <r>
      <rPr>
        <b/>
        <sz val="14"/>
        <color theme="1"/>
        <rFont val="Calibri"/>
        <family val="2"/>
        <scheme val="minor"/>
      </rPr>
      <t>Table 5</t>
    </r>
    <r>
      <rPr>
        <sz val="14"/>
        <color theme="1"/>
        <rFont val="Calibri"/>
        <family val="2"/>
        <scheme val="minor"/>
      </rPr>
      <t xml:space="preserve"> under the "</t>
    </r>
    <r>
      <rPr>
        <b/>
        <sz val="14"/>
        <color theme="1"/>
        <rFont val="Calibri"/>
        <family val="2"/>
        <scheme val="minor"/>
      </rPr>
      <t>Type</t>
    </r>
    <r>
      <rPr>
        <sz val="14"/>
        <color theme="1"/>
        <rFont val="Calibri"/>
        <family val="2"/>
        <scheme val="minor"/>
      </rPr>
      <t>" category</t>
    </r>
  </si>
  <si>
    <r>
      <rPr>
        <b/>
        <sz val="18"/>
        <color rgb="FFFF0000"/>
        <rFont val="Calibri"/>
        <family val="2"/>
        <scheme val="minor"/>
      </rPr>
      <t>NOTE:</t>
    </r>
    <r>
      <rPr>
        <sz val="18"/>
        <rFont val="Calibri"/>
        <family val="2"/>
        <scheme val="minor"/>
      </rPr>
      <t xml:space="preserve"> </t>
    </r>
    <r>
      <rPr>
        <b/>
        <sz val="18"/>
        <rFont val="Calibri"/>
        <family val="2"/>
        <scheme val="minor"/>
      </rPr>
      <t>Table 5</t>
    </r>
    <r>
      <rPr>
        <sz val="18"/>
        <rFont val="Calibri"/>
        <family val="2"/>
        <scheme val="minor"/>
      </rPr>
      <t xml:space="preserve"> contains some vent gas rates from the manufacturer, if a Pneumatic Instrument is not on this table or </t>
    </r>
    <r>
      <rPr>
        <b/>
        <sz val="18"/>
        <rFont val="Calibri"/>
        <family val="2"/>
        <scheme val="minor"/>
      </rPr>
      <t>Table 4</t>
    </r>
    <r>
      <rPr>
        <sz val="18"/>
        <rFont val="Calibri"/>
        <family val="2"/>
        <scheme val="minor"/>
      </rPr>
      <t xml:space="preserve">, then a "Manufacturer-Specified vent gas rate" is used based on the supply pressure and configuration. </t>
    </r>
  </si>
  <si>
    <r>
      <t xml:space="preserve">Use </t>
    </r>
    <r>
      <rPr>
        <b/>
        <sz val="14"/>
        <color theme="1"/>
        <rFont val="Calibri"/>
        <family val="2"/>
        <scheme val="minor"/>
      </rPr>
      <t>Table 5</t>
    </r>
    <r>
      <rPr>
        <sz val="14"/>
        <color theme="1"/>
        <rFont val="Calibri"/>
        <family val="2"/>
        <scheme val="minor"/>
      </rPr>
      <t xml:space="preserve"> under the "</t>
    </r>
    <r>
      <rPr>
        <b/>
        <sz val="14"/>
        <color theme="1"/>
        <rFont val="Calibri"/>
        <family val="2"/>
        <scheme val="minor"/>
      </rPr>
      <t>Manufacturer and model</t>
    </r>
    <r>
      <rPr>
        <sz val="14"/>
        <color theme="1"/>
        <rFont val="Calibri"/>
        <family val="2"/>
        <scheme val="minor"/>
      </rPr>
      <t>" category</t>
    </r>
  </si>
  <si>
    <r>
      <rPr>
        <b/>
        <sz val="14"/>
        <color theme="1"/>
        <rFont val="Calibri"/>
        <family val="2"/>
        <scheme val="minor"/>
      </rPr>
      <t>Step 4:</t>
    </r>
    <r>
      <rPr>
        <sz val="14"/>
        <color theme="1"/>
        <rFont val="Calibri"/>
        <family val="2"/>
        <scheme val="minor"/>
      </rPr>
      <t xml:space="preserve"> Enter the supply pressure of the known instrument</t>
    </r>
  </si>
  <si>
    <r>
      <t xml:space="preserve">Required </t>
    </r>
    <r>
      <rPr>
        <b/>
        <sz val="14"/>
        <color theme="1"/>
        <rFont val="Calibri"/>
        <family val="2"/>
        <scheme val="minor"/>
      </rPr>
      <t>SP</t>
    </r>
    <r>
      <rPr>
        <sz val="14"/>
        <color theme="1"/>
        <rFont val="Calibri"/>
        <family val="2"/>
        <scheme val="minor"/>
      </rPr>
      <t xml:space="preserve"> value</t>
    </r>
  </si>
  <si>
    <r>
      <rPr>
        <b/>
        <sz val="14"/>
        <color theme="1"/>
        <rFont val="Calibri"/>
        <family val="2"/>
        <scheme val="minor"/>
      </rPr>
      <t>Step 5:</t>
    </r>
    <r>
      <rPr>
        <sz val="14"/>
        <color theme="1"/>
        <rFont val="Calibri"/>
        <family val="2"/>
        <scheme val="minor"/>
      </rPr>
      <t xml:space="preserve"> Use the published average vent gas rate from a pneumatic instrument.</t>
    </r>
  </si>
  <si>
    <r>
      <t xml:space="preserve">Use </t>
    </r>
    <r>
      <rPr>
        <b/>
        <sz val="14"/>
        <color theme="1"/>
        <rFont val="Calibri"/>
        <family val="2"/>
        <scheme val="minor"/>
      </rPr>
      <t>Table 5</t>
    </r>
    <r>
      <rPr>
        <sz val="14"/>
        <color theme="1"/>
        <rFont val="Calibri"/>
        <family val="2"/>
        <scheme val="minor"/>
      </rPr>
      <t xml:space="preserve"> under "</t>
    </r>
    <r>
      <rPr>
        <b/>
        <sz val="14"/>
        <color theme="1"/>
        <rFont val="Calibri"/>
        <family val="2"/>
        <scheme val="minor"/>
      </rPr>
      <t>Published average sampled vent gas rate</t>
    </r>
    <r>
      <rPr>
        <sz val="14"/>
        <color theme="1"/>
        <rFont val="Calibri"/>
        <family val="2"/>
        <scheme val="minor"/>
      </rPr>
      <t>" category</t>
    </r>
  </si>
  <si>
    <r>
      <rPr>
        <b/>
        <sz val="14"/>
        <rFont val="Calibri"/>
        <family val="2"/>
        <scheme val="minor"/>
      </rPr>
      <t>Step 7:</t>
    </r>
    <r>
      <rPr>
        <sz val="14"/>
        <rFont val="Calibri"/>
        <family val="2"/>
        <scheme val="minor"/>
      </rPr>
      <t xml:space="preserve"> Determine the supply pressure to the instrument </t>
    </r>
  </si>
  <si>
    <r>
      <t xml:space="preserve">Calculate </t>
    </r>
    <r>
      <rPr>
        <b/>
        <sz val="14"/>
        <rFont val="Calibri"/>
        <family val="2"/>
        <scheme val="minor"/>
      </rPr>
      <t>SP</t>
    </r>
    <r>
      <rPr>
        <sz val="14"/>
        <rFont val="Calibri"/>
        <family val="2"/>
        <scheme val="minor"/>
      </rPr>
      <t xml:space="preserve"> </t>
    </r>
  </si>
  <si>
    <r>
      <rPr>
        <b/>
        <sz val="14"/>
        <color theme="1"/>
        <rFont val="Calibri"/>
        <family val="2"/>
        <scheme val="minor"/>
      </rPr>
      <t xml:space="preserve">Step 3: </t>
    </r>
    <r>
      <rPr>
        <sz val="14"/>
        <color theme="1"/>
        <rFont val="Calibri"/>
        <family val="2"/>
        <scheme val="minor"/>
      </rPr>
      <t>Identify manufacturer and model of the pneumatic instrument used at the selected facility.</t>
    </r>
  </si>
  <si>
    <r>
      <t xml:space="preserve">If the supply pressure (SP) is </t>
    </r>
    <r>
      <rPr>
        <b/>
        <sz val="14"/>
        <color rgb="FFFF0000"/>
        <rFont val="Calibri"/>
        <family val="2"/>
        <scheme val="minor"/>
      </rPr>
      <t>KNOWN</t>
    </r>
    <r>
      <rPr>
        <sz val="14"/>
        <color theme="1"/>
        <rFont val="Calibri"/>
        <family val="2"/>
        <scheme val="minor"/>
      </rPr>
      <t xml:space="preserve">, </t>
    </r>
    <r>
      <rPr>
        <b/>
        <sz val="14"/>
        <color theme="1"/>
        <rFont val="Calibri"/>
        <family val="2"/>
        <scheme val="minor"/>
      </rPr>
      <t xml:space="preserve">Equation 7 </t>
    </r>
    <r>
      <rPr>
        <sz val="14"/>
        <color theme="1"/>
        <rFont val="Calibri"/>
        <family val="2"/>
        <scheme val="minor"/>
      </rPr>
      <t xml:space="preserve"> can be used along with </t>
    </r>
    <r>
      <rPr>
        <b/>
        <sz val="14"/>
        <color theme="1"/>
        <rFont val="Calibri"/>
        <family val="2"/>
        <scheme val="minor"/>
      </rPr>
      <t xml:space="preserve">Table 4 </t>
    </r>
    <r>
      <rPr>
        <sz val="14"/>
        <color theme="1"/>
        <rFont val="Calibri"/>
        <family val="2"/>
        <scheme val="minor"/>
      </rPr>
      <t>where select manufacture and models of the pneumatic instruments are shown</t>
    </r>
  </si>
  <si>
    <r>
      <rPr>
        <b/>
        <sz val="16"/>
        <color rgb="FFFF0000"/>
        <rFont val="Calibri"/>
        <family val="2"/>
        <scheme val="minor"/>
      </rPr>
      <t>ONLY</t>
    </r>
    <r>
      <rPr>
        <sz val="16"/>
        <color theme="1"/>
        <rFont val="Calibri"/>
        <family val="2"/>
        <scheme val="minor"/>
      </rPr>
      <t xml:space="preserve"> use the Vent Gas Estimation Table below if there is a Pneumatic pump at the specified facility, as well as supply pressure, discharge pressure, and strokes per minute is known: </t>
    </r>
  </si>
  <si>
    <r>
      <t xml:space="preserve">Use </t>
    </r>
    <r>
      <rPr>
        <b/>
        <sz val="14"/>
        <color theme="1"/>
        <rFont val="Calibri"/>
        <family val="2"/>
        <scheme val="minor"/>
      </rPr>
      <t>Table 7</t>
    </r>
    <r>
      <rPr>
        <sz val="14"/>
        <color theme="1"/>
        <rFont val="Calibri"/>
        <family val="2"/>
        <scheme val="minor"/>
      </rPr>
      <t xml:space="preserve"> under "</t>
    </r>
    <r>
      <rPr>
        <b/>
        <sz val="14"/>
        <color theme="1"/>
        <rFont val="Calibri"/>
        <family val="2"/>
        <scheme val="minor"/>
      </rPr>
      <t>Pump Type</t>
    </r>
    <r>
      <rPr>
        <sz val="14"/>
        <color theme="1"/>
        <rFont val="Calibri"/>
        <family val="2"/>
        <scheme val="minor"/>
      </rPr>
      <t>" category</t>
    </r>
  </si>
  <si>
    <r>
      <rPr>
        <b/>
        <sz val="14"/>
        <color theme="1"/>
        <rFont val="Calibri"/>
        <family val="2"/>
        <scheme val="minor"/>
      </rPr>
      <t>Step 4:</t>
    </r>
    <r>
      <rPr>
        <sz val="14"/>
        <color theme="1"/>
        <rFont val="Calibri"/>
        <family val="2"/>
        <scheme val="minor"/>
      </rPr>
      <t xml:space="preserve"> Enter the supply coefficient of the pump type</t>
    </r>
  </si>
  <si>
    <r>
      <t xml:space="preserve">Use </t>
    </r>
    <r>
      <rPr>
        <b/>
        <sz val="14"/>
        <color theme="1"/>
        <rFont val="Calibri"/>
        <family val="2"/>
        <scheme val="minor"/>
      </rPr>
      <t>Table 7</t>
    </r>
    <r>
      <rPr>
        <sz val="14"/>
        <color theme="1"/>
        <rFont val="Calibri"/>
        <family val="2"/>
        <scheme val="minor"/>
      </rPr>
      <t xml:space="preserve"> under "</t>
    </r>
    <r>
      <rPr>
        <b/>
        <sz val="14"/>
        <color theme="1"/>
        <rFont val="Calibri"/>
        <family val="2"/>
        <scheme val="minor"/>
      </rPr>
      <t>Supply pressure coefficient</t>
    </r>
    <r>
      <rPr>
        <sz val="14"/>
        <color theme="1"/>
        <rFont val="Calibri"/>
        <family val="2"/>
        <scheme val="minor"/>
      </rPr>
      <t xml:space="preserve">" for </t>
    </r>
    <r>
      <rPr>
        <b/>
        <sz val="14"/>
        <color theme="1"/>
        <rFont val="Calibri"/>
        <family val="2"/>
        <scheme val="minor"/>
      </rPr>
      <t>(g)</t>
    </r>
    <r>
      <rPr>
        <sz val="14"/>
        <color theme="1"/>
        <rFont val="Calibri"/>
        <family val="2"/>
        <scheme val="minor"/>
      </rPr>
      <t xml:space="preserve"> value</t>
    </r>
  </si>
  <si>
    <r>
      <t xml:space="preserve">Use </t>
    </r>
    <r>
      <rPr>
        <b/>
        <sz val="14"/>
        <color theme="1"/>
        <rFont val="Calibri"/>
        <family val="2"/>
        <scheme val="minor"/>
      </rPr>
      <t>Table 7</t>
    </r>
    <r>
      <rPr>
        <sz val="14"/>
        <color theme="1"/>
        <rFont val="Calibri"/>
        <family val="2"/>
        <scheme val="minor"/>
      </rPr>
      <t xml:space="preserve"> under "</t>
    </r>
    <r>
      <rPr>
        <b/>
        <sz val="14"/>
        <color theme="1"/>
        <rFont val="Calibri"/>
        <family val="2"/>
        <scheme val="minor"/>
      </rPr>
      <t>Injection pressure coefficient</t>
    </r>
    <r>
      <rPr>
        <sz val="14"/>
        <color theme="1"/>
        <rFont val="Calibri"/>
        <family val="2"/>
        <scheme val="minor"/>
      </rPr>
      <t xml:space="preserve">" for the </t>
    </r>
    <r>
      <rPr>
        <b/>
        <sz val="14"/>
        <color theme="1"/>
        <rFont val="Calibri"/>
        <family val="2"/>
        <scheme val="minor"/>
      </rPr>
      <t>(n)</t>
    </r>
    <r>
      <rPr>
        <sz val="14"/>
        <color theme="1"/>
        <rFont val="Calibri"/>
        <family val="2"/>
        <scheme val="minor"/>
      </rPr>
      <t xml:space="preserve"> value</t>
    </r>
  </si>
  <si>
    <r>
      <t xml:space="preserve">Use </t>
    </r>
    <r>
      <rPr>
        <b/>
        <sz val="14"/>
        <color theme="1"/>
        <rFont val="Calibri"/>
        <family val="2"/>
        <scheme val="minor"/>
      </rPr>
      <t>Table 7</t>
    </r>
    <r>
      <rPr>
        <sz val="14"/>
        <color theme="1"/>
        <rFont val="Calibri"/>
        <family val="2"/>
        <scheme val="minor"/>
      </rPr>
      <t xml:space="preserve"> under "</t>
    </r>
    <r>
      <rPr>
        <b/>
        <sz val="14"/>
        <color theme="1"/>
        <rFont val="Calibri"/>
        <family val="2"/>
        <scheme val="minor"/>
      </rPr>
      <t>Strokes per minute coefficient</t>
    </r>
    <r>
      <rPr>
        <sz val="14"/>
        <color theme="1"/>
        <rFont val="Calibri"/>
        <family val="2"/>
        <scheme val="minor"/>
      </rPr>
      <t xml:space="preserve">" for the </t>
    </r>
    <r>
      <rPr>
        <b/>
        <sz val="14"/>
        <color theme="1"/>
        <rFont val="Calibri"/>
        <family val="2"/>
        <scheme val="minor"/>
      </rPr>
      <t>(p)</t>
    </r>
    <r>
      <rPr>
        <sz val="14"/>
        <color theme="1"/>
        <rFont val="Calibri"/>
        <family val="2"/>
        <scheme val="minor"/>
      </rPr>
      <t xml:space="preserve"> value</t>
    </r>
  </si>
  <si>
    <r>
      <rPr>
        <b/>
        <sz val="14"/>
        <color theme="1"/>
        <rFont val="Calibri"/>
        <family val="2"/>
        <scheme val="minor"/>
      </rPr>
      <t>Step 7:</t>
    </r>
    <r>
      <rPr>
        <sz val="14"/>
        <color theme="1"/>
        <rFont val="Calibri"/>
        <family val="2"/>
        <scheme val="minor"/>
      </rPr>
      <t xml:space="preserve"> Measure the strokes per minute of pump</t>
    </r>
  </si>
  <si>
    <r>
      <rPr>
        <b/>
        <sz val="14"/>
        <color theme="1"/>
        <rFont val="Calibri"/>
        <family val="2"/>
        <scheme val="minor"/>
      </rPr>
      <t>DP</t>
    </r>
    <r>
      <rPr>
        <sz val="14"/>
        <color theme="1"/>
        <rFont val="Calibri"/>
        <family val="2"/>
        <scheme val="minor"/>
      </rPr>
      <t xml:space="preserve"> value</t>
    </r>
  </si>
  <si>
    <r>
      <t xml:space="preserve">Calculate </t>
    </r>
    <r>
      <rPr>
        <b/>
        <sz val="14"/>
        <color theme="1"/>
        <rFont val="Calibri"/>
        <family val="2"/>
        <scheme val="minor"/>
      </rPr>
      <t>ERp</t>
    </r>
  </si>
  <si>
    <r>
      <rPr>
        <b/>
        <sz val="14"/>
        <color theme="1"/>
        <rFont val="Calibri"/>
        <family val="2"/>
        <scheme val="minor"/>
      </rPr>
      <t>Step 11:</t>
    </r>
    <r>
      <rPr>
        <sz val="14"/>
        <color theme="1"/>
        <rFont val="Calibri"/>
        <family val="2"/>
        <scheme val="minor"/>
      </rPr>
      <t xml:space="preserve"> Measure operation hours</t>
    </r>
  </si>
  <si>
    <r>
      <rPr>
        <b/>
        <sz val="14"/>
        <color theme="1"/>
        <rFont val="Calibri"/>
        <family val="2"/>
        <scheme val="minor"/>
      </rPr>
      <t>t</t>
    </r>
    <r>
      <rPr>
        <sz val="14"/>
        <color theme="1"/>
        <rFont val="Calibri"/>
        <family val="2"/>
        <scheme val="minor"/>
      </rPr>
      <t xml:space="preserve"> value</t>
    </r>
  </si>
  <si>
    <r>
      <rPr>
        <b/>
        <sz val="14"/>
        <color theme="1"/>
        <rFont val="Calibri"/>
        <family val="2"/>
        <scheme val="minor"/>
      </rPr>
      <t xml:space="preserve">Step 12: </t>
    </r>
    <r>
      <rPr>
        <sz val="14"/>
        <color theme="1"/>
        <rFont val="Calibri"/>
        <family val="2"/>
        <scheme val="minor"/>
      </rPr>
      <t>Determine vent gas volume from pneumatic pump using equation below</t>
    </r>
  </si>
  <si>
    <r>
      <t xml:space="preserve">Calculate </t>
    </r>
    <r>
      <rPr>
        <b/>
        <sz val="14"/>
        <color theme="1"/>
        <rFont val="Calibri"/>
        <family val="2"/>
        <scheme val="minor"/>
      </rPr>
      <t>VPP</t>
    </r>
  </si>
  <si>
    <r>
      <rPr>
        <b/>
        <sz val="14"/>
        <color theme="1"/>
        <rFont val="Calibri"/>
        <family val="2"/>
        <scheme val="minor"/>
      </rPr>
      <t>Table 15</t>
    </r>
    <r>
      <rPr>
        <sz val="14"/>
        <color theme="1"/>
        <rFont val="Calibri"/>
        <family val="2"/>
        <scheme val="minor"/>
      </rPr>
      <t xml:space="preserve"> can be found on in </t>
    </r>
    <r>
      <rPr>
        <b/>
        <i/>
        <sz val="14"/>
        <color theme="1"/>
        <rFont val="Calibri"/>
        <family val="2"/>
        <scheme val="minor"/>
      </rPr>
      <t>Guideline PNG035</t>
    </r>
  </si>
  <si>
    <r>
      <t xml:space="preserve">Use </t>
    </r>
    <r>
      <rPr>
        <b/>
        <sz val="14"/>
        <color theme="1"/>
        <rFont val="Calibri"/>
        <family val="2"/>
        <scheme val="minor"/>
      </rPr>
      <t>Table 15</t>
    </r>
    <r>
      <rPr>
        <sz val="14"/>
        <color theme="1"/>
        <rFont val="Calibri"/>
        <family val="2"/>
        <scheme val="minor"/>
      </rPr>
      <t xml:space="preserve"> under "</t>
    </r>
    <r>
      <rPr>
        <b/>
        <sz val="14"/>
        <color theme="1"/>
        <rFont val="Calibri"/>
        <family val="2"/>
        <scheme val="minor"/>
      </rPr>
      <t>Manufacturer</t>
    </r>
    <r>
      <rPr>
        <sz val="14"/>
        <color theme="1"/>
        <rFont val="Calibri"/>
        <family val="2"/>
        <scheme val="minor"/>
      </rPr>
      <t>"</t>
    </r>
  </si>
  <si>
    <r>
      <rPr>
        <b/>
        <sz val="14"/>
        <color theme="1"/>
        <rFont val="Calibri"/>
        <family val="2"/>
        <scheme val="minor"/>
      </rPr>
      <t>Step 4:</t>
    </r>
    <r>
      <rPr>
        <sz val="14"/>
        <color theme="1"/>
        <rFont val="Calibri"/>
        <family val="2"/>
        <scheme val="minor"/>
      </rPr>
      <t xml:space="preserve"> Identify the type of model of the pump</t>
    </r>
  </si>
  <si>
    <r>
      <t xml:space="preserve">Use </t>
    </r>
    <r>
      <rPr>
        <b/>
        <sz val="14"/>
        <color theme="1"/>
        <rFont val="Calibri"/>
        <family val="2"/>
        <scheme val="minor"/>
      </rPr>
      <t>Table 15</t>
    </r>
    <r>
      <rPr>
        <sz val="14"/>
        <color theme="1"/>
        <rFont val="Calibri"/>
        <family val="2"/>
        <scheme val="minor"/>
      </rPr>
      <t xml:space="preserve"> under "</t>
    </r>
    <r>
      <rPr>
        <b/>
        <sz val="14"/>
        <color theme="1"/>
        <rFont val="Calibri"/>
        <family val="2"/>
        <scheme val="minor"/>
      </rPr>
      <t>Model</t>
    </r>
    <r>
      <rPr>
        <sz val="14"/>
        <color theme="1"/>
        <rFont val="Calibri"/>
        <family val="2"/>
        <scheme val="minor"/>
      </rPr>
      <t xml:space="preserve">" </t>
    </r>
    <r>
      <rPr>
        <b/>
        <sz val="12"/>
        <color theme="1"/>
        <rFont val="Times New Roman"/>
        <family val="1"/>
      </rPr>
      <t/>
    </r>
  </si>
  <si>
    <r>
      <t xml:space="preserve">Use </t>
    </r>
    <r>
      <rPr>
        <b/>
        <sz val="14"/>
        <color theme="1"/>
        <rFont val="Calibri"/>
        <family val="2"/>
        <scheme val="minor"/>
      </rPr>
      <t>Table 15</t>
    </r>
    <r>
      <rPr>
        <sz val="14"/>
        <color theme="1"/>
        <rFont val="Calibri"/>
        <family val="2"/>
        <scheme val="minor"/>
      </rPr>
      <t xml:space="preserve"> under "</t>
    </r>
    <r>
      <rPr>
        <b/>
        <sz val="14"/>
        <color theme="1"/>
        <rFont val="Calibri"/>
        <family val="2"/>
        <scheme val="minor"/>
      </rPr>
      <t>Plunger diameter (in.)</t>
    </r>
    <r>
      <rPr>
        <sz val="14"/>
        <color theme="1"/>
        <rFont val="Calibri"/>
        <family val="2"/>
        <scheme val="minor"/>
      </rPr>
      <t xml:space="preserve">" </t>
    </r>
  </si>
  <si>
    <r>
      <t xml:space="preserve">Use </t>
    </r>
    <r>
      <rPr>
        <b/>
        <sz val="14"/>
        <color theme="1"/>
        <rFont val="Calibri"/>
        <family val="2"/>
        <scheme val="minor"/>
      </rPr>
      <t>Table 15</t>
    </r>
    <r>
      <rPr>
        <sz val="14"/>
        <color theme="1"/>
        <rFont val="Calibri"/>
        <family val="2"/>
        <scheme val="minor"/>
      </rPr>
      <t xml:space="preserve"> under "</t>
    </r>
    <r>
      <rPr>
        <b/>
        <sz val="14"/>
        <color theme="1"/>
        <rFont val="Calibri"/>
        <family val="2"/>
        <scheme val="minor"/>
      </rPr>
      <t>P₂ coeff.</t>
    </r>
    <r>
      <rPr>
        <sz val="14"/>
        <color theme="1"/>
        <rFont val="Calibri"/>
        <family val="2"/>
        <scheme val="minor"/>
      </rPr>
      <t xml:space="preserve">" </t>
    </r>
  </si>
  <si>
    <r>
      <t xml:space="preserve">Use </t>
    </r>
    <r>
      <rPr>
        <b/>
        <sz val="14"/>
        <color theme="1"/>
        <rFont val="Calibri"/>
        <family val="2"/>
        <scheme val="minor"/>
      </rPr>
      <t>Table 15</t>
    </r>
    <r>
      <rPr>
        <sz val="14"/>
        <color theme="1"/>
        <rFont val="Calibri"/>
        <family val="2"/>
        <scheme val="minor"/>
      </rPr>
      <t xml:space="preserve"> under "</t>
    </r>
    <r>
      <rPr>
        <b/>
        <sz val="14"/>
        <color theme="1"/>
        <rFont val="Calibri"/>
        <family val="2"/>
        <scheme val="minor"/>
      </rPr>
      <t>P₁ coeff.</t>
    </r>
    <r>
      <rPr>
        <sz val="14"/>
        <color theme="1"/>
        <rFont val="Calibri"/>
        <family val="2"/>
        <scheme val="minor"/>
      </rPr>
      <t xml:space="preserve">" </t>
    </r>
  </si>
  <si>
    <r>
      <t xml:space="preserve">Use </t>
    </r>
    <r>
      <rPr>
        <b/>
        <sz val="14"/>
        <color theme="1"/>
        <rFont val="Calibri"/>
        <family val="2"/>
        <scheme val="minor"/>
      </rPr>
      <t>Table 15</t>
    </r>
    <r>
      <rPr>
        <sz val="14"/>
        <color theme="1"/>
        <rFont val="Calibri"/>
        <family val="2"/>
        <scheme val="minor"/>
      </rPr>
      <t xml:space="preserve"> under "</t>
    </r>
    <r>
      <rPr>
        <b/>
        <sz val="14"/>
        <color theme="1"/>
        <rFont val="Calibri"/>
        <family val="2"/>
        <scheme val="minor"/>
      </rPr>
      <t>P₀ coeff.</t>
    </r>
    <r>
      <rPr>
        <sz val="14"/>
        <color theme="1"/>
        <rFont val="Calibri"/>
        <family val="2"/>
        <scheme val="minor"/>
      </rPr>
      <t xml:space="preserve">" </t>
    </r>
  </si>
  <si>
    <r>
      <rPr>
        <b/>
        <sz val="14"/>
        <color theme="1"/>
        <rFont val="Calibri"/>
        <family val="2"/>
        <scheme val="minor"/>
      </rPr>
      <t>CIP</t>
    </r>
    <r>
      <rPr>
        <sz val="14"/>
        <color theme="1"/>
        <rFont val="Calibri"/>
        <family val="2"/>
        <scheme val="minor"/>
      </rPr>
      <t xml:space="preserve"> value</t>
    </r>
  </si>
  <si>
    <r>
      <t xml:space="preserve">Calculate </t>
    </r>
    <r>
      <rPr>
        <b/>
        <sz val="14"/>
        <color theme="1"/>
        <rFont val="Calibri"/>
        <family val="2"/>
        <scheme val="minor"/>
      </rPr>
      <t>ERPM</t>
    </r>
  </si>
  <si>
    <r>
      <rPr>
        <b/>
        <sz val="14"/>
        <color theme="1"/>
        <rFont val="Calibri"/>
        <family val="2"/>
        <scheme val="minor"/>
      </rPr>
      <t>Step 11:</t>
    </r>
    <r>
      <rPr>
        <sz val="14"/>
        <color theme="1"/>
        <rFont val="Calibri"/>
        <family val="2"/>
        <scheme val="minor"/>
      </rPr>
      <t xml:space="preserve"> Measure the monthly liquid volume of the pump</t>
    </r>
  </si>
  <si>
    <r>
      <rPr>
        <b/>
        <sz val="14"/>
        <color theme="1"/>
        <rFont val="Calibri"/>
        <family val="2"/>
        <scheme val="minor"/>
      </rPr>
      <t>L</t>
    </r>
    <r>
      <rPr>
        <sz val="14"/>
        <color theme="1"/>
        <rFont val="Calibri"/>
        <family val="2"/>
        <scheme val="minor"/>
      </rPr>
      <t xml:space="preserve"> value</t>
    </r>
  </si>
  <si>
    <r>
      <t>Pneumatic Pumps, V</t>
    </r>
    <r>
      <rPr>
        <b/>
        <vertAlign val="subscript"/>
        <sz val="14"/>
        <color theme="1"/>
        <rFont val="Calibri"/>
        <family val="2"/>
        <scheme val="minor"/>
      </rPr>
      <t>PP</t>
    </r>
    <r>
      <rPr>
        <b/>
        <sz val="14"/>
        <color theme="1"/>
        <rFont val="Calibri"/>
        <family val="2"/>
        <scheme val="minor"/>
      </rPr>
      <t xml:space="preserve"> (m³/month)</t>
    </r>
  </si>
  <si>
    <r>
      <t>ER</t>
    </r>
    <r>
      <rPr>
        <vertAlign val="subscript"/>
        <sz val="14"/>
        <color theme="1"/>
        <rFont val="Calibri"/>
        <family val="2"/>
        <scheme val="minor"/>
      </rPr>
      <t>PM</t>
    </r>
  </si>
  <si>
    <r>
      <rPr>
        <b/>
        <sz val="14"/>
        <color theme="1"/>
        <rFont val="Calibri"/>
        <family val="2"/>
        <scheme val="minor"/>
      </rPr>
      <t>Step 2:</t>
    </r>
    <r>
      <rPr>
        <sz val="14"/>
        <color theme="1"/>
        <rFont val="Calibri"/>
        <family val="2"/>
        <scheme val="minor"/>
      </rPr>
      <t xml:space="preserve"> Identify if the facility ID contains the Reciprocating Compressor on site.</t>
    </r>
  </si>
  <si>
    <r>
      <t xml:space="preserve">Use </t>
    </r>
    <r>
      <rPr>
        <b/>
        <sz val="14"/>
        <color theme="1"/>
        <rFont val="Calibri"/>
        <family val="2"/>
        <scheme val="minor"/>
      </rPr>
      <t>Table 13</t>
    </r>
    <r>
      <rPr>
        <sz val="14"/>
        <color theme="1"/>
        <rFont val="Calibri"/>
        <family val="2"/>
        <scheme val="minor"/>
      </rPr>
      <t xml:space="preserve"> for the Reciprocating </t>
    </r>
    <r>
      <rPr>
        <b/>
        <sz val="14"/>
        <color theme="1"/>
        <rFont val="Calibri"/>
        <family val="2"/>
        <scheme val="minor"/>
      </rPr>
      <t>ER</t>
    </r>
    <r>
      <rPr>
        <sz val="14"/>
        <color theme="1"/>
        <rFont val="Calibri"/>
        <family val="2"/>
        <scheme val="minor"/>
      </rPr>
      <t xml:space="preserve"> values</t>
    </r>
  </si>
  <si>
    <r>
      <rPr>
        <b/>
        <sz val="14"/>
        <color theme="1"/>
        <rFont val="Calibri"/>
        <family val="2"/>
        <scheme val="minor"/>
      </rPr>
      <t>Step 4:</t>
    </r>
    <r>
      <rPr>
        <sz val="14"/>
        <color theme="1"/>
        <rFont val="Calibri"/>
        <family val="2"/>
        <scheme val="minor"/>
      </rPr>
      <t xml:space="preserve"> Measure the pressurized time of the compressor.</t>
    </r>
  </si>
  <si>
    <r>
      <t xml:space="preserve">Calculate </t>
    </r>
    <r>
      <rPr>
        <b/>
        <sz val="14"/>
        <color theme="1"/>
        <rFont val="Calibri"/>
        <family val="2"/>
        <scheme val="minor"/>
      </rPr>
      <t>V</t>
    </r>
  </si>
  <si>
    <r>
      <t xml:space="preserve">Calculate </t>
    </r>
    <r>
      <rPr>
        <b/>
        <sz val="14"/>
        <color theme="1"/>
        <rFont val="Calibri"/>
        <family val="2"/>
        <scheme val="minor"/>
      </rPr>
      <t>V</t>
    </r>
    <r>
      <rPr>
        <b/>
        <vertAlign val="subscript"/>
        <sz val="14"/>
        <color theme="1"/>
        <rFont val="Calibri"/>
        <family val="2"/>
        <scheme val="minor"/>
      </rPr>
      <t>LL</t>
    </r>
  </si>
  <si>
    <r>
      <t xml:space="preserve">Components are shown in </t>
    </r>
    <r>
      <rPr>
        <b/>
        <sz val="14"/>
        <color theme="1"/>
        <rFont val="Calibri"/>
        <family val="2"/>
        <scheme val="minor"/>
      </rPr>
      <t xml:space="preserve">Table 28 </t>
    </r>
    <r>
      <rPr>
        <sz val="14"/>
        <color theme="1"/>
        <rFont val="Calibri"/>
        <family val="2"/>
        <scheme val="minor"/>
      </rPr>
      <t>removed</t>
    </r>
  </si>
  <si>
    <r>
      <rPr>
        <b/>
        <sz val="14"/>
        <color theme="1"/>
        <rFont val="Calibri"/>
        <family val="2"/>
        <scheme val="minor"/>
      </rPr>
      <t>Step 5:</t>
    </r>
    <r>
      <rPr>
        <sz val="14"/>
        <color theme="1"/>
        <rFont val="Calibri"/>
        <family val="2"/>
        <scheme val="minor"/>
      </rPr>
      <t xml:space="preserve"> Determine the mass of the component removed from the dehydrator. Convert to the proper unit.</t>
    </r>
  </si>
  <si>
    <r>
      <rPr>
        <b/>
        <sz val="14"/>
        <color theme="1"/>
        <rFont val="Calibri"/>
        <family val="2"/>
        <scheme val="minor"/>
      </rPr>
      <t>Step 6:</t>
    </r>
    <r>
      <rPr>
        <sz val="14"/>
        <color theme="1"/>
        <rFont val="Calibri"/>
        <family val="2"/>
        <scheme val="minor"/>
      </rPr>
      <t xml:space="preserve"> Identify the density of the compound removed.</t>
    </r>
  </si>
  <si>
    <r>
      <rPr>
        <b/>
        <sz val="14"/>
        <color theme="1"/>
        <rFont val="Calibri"/>
        <family val="2"/>
        <scheme val="minor"/>
      </rPr>
      <t>ρ</t>
    </r>
    <r>
      <rPr>
        <sz val="14"/>
        <color theme="1"/>
        <rFont val="Calibri"/>
        <family val="2"/>
        <scheme val="minor"/>
      </rPr>
      <t xml:space="preserve"> value</t>
    </r>
  </si>
  <si>
    <r>
      <rPr>
        <b/>
        <sz val="14"/>
        <color theme="1"/>
        <rFont val="Calibri"/>
        <family val="2"/>
        <scheme val="minor"/>
      </rPr>
      <t>Step 7:</t>
    </r>
    <r>
      <rPr>
        <sz val="14"/>
        <color theme="1"/>
        <rFont val="Calibri"/>
        <family val="2"/>
        <scheme val="minor"/>
      </rPr>
      <t xml:space="preserve"> Record the operation time in a year.</t>
    </r>
  </si>
  <si>
    <r>
      <rPr>
        <b/>
        <sz val="14"/>
        <color theme="1"/>
        <rFont val="Calibri"/>
        <family val="2"/>
        <scheme val="minor"/>
      </rPr>
      <t>Step 8:</t>
    </r>
    <r>
      <rPr>
        <sz val="14"/>
        <color theme="1"/>
        <rFont val="Calibri"/>
        <family val="2"/>
        <scheme val="minor"/>
      </rPr>
      <t xml:space="preserve"> Identify the component concentration.</t>
    </r>
  </si>
  <si>
    <r>
      <rPr>
        <b/>
        <sz val="14"/>
        <color theme="1"/>
        <rFont val="Calibri"/>
        <family val="2"/>
        <scheme val="minor"/>
      </rPr>
      <t>Ø</t>
    </r>
    <r>
      <rPr>
        <sz val="14"/>
        <color theme="1"/>
        <rFont val="Calibri"/>
        <family val="2"/>
        <scheme val="minor"/>
      </rPr>
      <t xml:space="preserve"> value from Table 28</t>
    </r>
  </si>
  <si>
    <t>Glycol Dehydrator vent gas includes:</t>
  </si>
  <si>
    <r>
      <t xml:space="preserve">Estimate the vent gas volume from the Glycol Dehydrator using </t>
    </r>
    <r>
      <rPr>
        <b/>
        <sz val="14"/>
        <color theme="1"/>
        <rFont val="Calibri"/>
        <family val="2"/>
        <scheme val="minor"/>
      </rPr>
      <t xml:space="preserve">Equation 24 </t>
    </r>
    <r>
      <rPr>
        <sz val="14"/>
        <color theme="1"/>
        <rFont val="Calibri"/>
        <family val="2"/>
        <scheme val="minor"/>
      </rPr>
      <t>and</t>
    </r>
    <r>
      <rPr>
        <b/>
        <sz val="14"/>
        <color theme="1"/>
        <rFont val="Calibri"/>
        <family val="2"/>
        <scheme val="minor"/>
      </rPr>
      <t xml:space="preserve"> Equation 25</t>
    </r>
    <r>
      <rPr>
        <sz val="14"/>
        <color theme="1"/>
        <rFont val="Calibri"/>
        <family val="2"/>
        <scheme val="minor"/>
      </rPr>
      <t xml:space="preserve"> found in Appendix 3 of </t>
    </r>
    <r>
      <rPr>
        <i/>
        <sz val="14"/>
        <color theme="1"/>
        <rFont val="Calibri"/>
        <family val="2"/>
        <scheme val="minor"/>
      </rPr>
      <t>Guideline PNG035: Estimating Venting and Fugitive Emissions.</t>
    </r>
  </si>
  <si>
    <r>
      <t xml:space="preserve">Estimated vent gas volume from blowdown must be reported as </t>
    </r>
    <r>
      <rPr>
        <b/>
        <sz val="14"/>
        <color rgb="FFFF0000"/>
        <rFont val="Calibri"/>
        <family val="2"/>
        <scheme val="minor"/>
      </rPr>
      <t>VENT</t>
    </r>
    <r>
      <rPr>
        <sz val="14"/>
        <color theme="1"/>
        <rFont val="Calibri"/>
        <family val="2"/>
        <scheme val="minor"/>
      </rPr>
      <t xml:space="preserve"> on Petrinex per facility, per month. </t>
    </r>
  </si>
  <si>
    <r>
      <rPr>
        <b/>
        <sz val="14"/>
        <color theme="1"/>
        <rFont val="Calibri"/>
        <family val="2"/>
        <scheme val="minor"/>
      </rPr>
      <t xml:space="preserve">Step 2: </t>
    </r>
    <r>
      <rPr>
        <sz val="14"/>
        <color theme="1"/>
        <rFont val="Calibri"/>
        <family val="2"/>
        <scheme val="minor"/>
      </rPr>
      <t>Identify if the facility ID had a blowdown event on site.</t>
    </r>
  </si>
  <si>
    <r>
      <rPr>
        <b/>
        <sz val="14"/>
        <color theme="1"/>
        <rFont val="Calibri"/>
        <family val="2"/>
        <scheme val="minor"/>
      </rPr>
      <t>Step 4</t>
    </r>
    <r>
      <rPr>
        <sz val="14"/>
        <color theme="1"/>
        <rFont val="Calibri"/>
        <family val="2"/>
        <scheme val="minor"/>
      </rPr>
      <t>: Record the volume of the valves being depressurized.</t>
    </r>
  </si>
  <si>
    <r>
      <rPr>
        <b/>
        <sz val="14"/>
        <color theme="1"/>
        <rFont val="Calibri"/>
        <family val="2"/>
        <scheme val="minor"/>
      </rPr>
      <t>Step 5:</t>
    </r>
    <r>
      <rPr>
        <sz val="14"/>
        <color theme="1"/>
        <rFont val="Calibri"/>
        <family val="2"/>
        <scheme val="minor"/>
      </rPr>
      <t xml:space="preserve"> Record initial gas temperature at actual condition.</t>
    </r>
  </si>
  <si>
    <r>
      <rPr>
        <b/>
        <sz val="14"/>
        <color theme="1"/>
        <rFont val="Calibri"/>
        <family val="2"/>
        <scheme val="minor"/>
      </rPr>
      <t>Step 6:</t>
    </r>
    <r>
      <rPr>
        <sz val="14"/>
        <color theme="1"/>
        <rFont val="Calibri"/>
        <family val="2"/>
        <scheme val="minor"/>
      </rPr>
      <t xml:space="preserve"> Record the gauge pressure before depressurization.</t>
    </r>
  </si>
  <si>
    <r>
      <rPr>
        <b/>
        <sz val="14"/>
        <color theme="1"/>
        <rFont val="Calibri"/>
        <family val="2"/>
        <scheme val="minor"/>
      </rPr>
      <t>Step 7</t>
    </r>
    <r>
      <rPr>
        <sz val="14"/>
        <color theme="1"/>
        <rFont val="Calibri"/>
        <family val="2"/>
        <scheme val="minor"/>
      </rPr>
      <t>: Record the gauge pressure after depressurization.</t>
    </r>
  </si>
  <si>
    <r>
      <rPr>
        <b/>
        <sz val="14"/>
        <color theme="1"/>
        <rFont val="Calibri"/>
        <family val="2"/>
        <scheme val="minor"/>
      </rPr>
      <t xml:space="preserve">Step 8: </t>
    </r>
    <r>
      <rPr>
        <sz val="14"/>
        <color theme="1"/>
        <rFont val="Calibri"/>
        <family val="2"/>
        <scheme val="minor"/>
      </rPr>
      <t xml:space="preserve">Determine the vent gas volume from the blowdown event at the facility ID using </t>
    </r>
    <r>
      <rPr>
        <b/>
        <sz val="14"/>
        <color theme="1"/>
        <rFont val="Calibri"/>
        <family val="2"/>
        <scheme val="minor"/>
      </rPr>
      <t>Equation 5</t>
    </r>
    <r>
      <rPr>
        <sz val="14"/>
        <color theme="1"/>
        <rFont val="Calibri"/>
        <family val="2"/>
        <scheme val="minor"/>
      </rPr>
      <t>.</t>
    </r>
  </si>
  <si>
    <r>
      <t xml:space="preserve">Report Vent Gas volume for the oil well completion determined as </t>
    </r>
    <r>
      <rPr>
        <b/>
        <sz val="11"/>
        <color theme="1"/>
        <rFont val="Calibri"/>
        <family val="2"/>
        <scheme val="minor"/>
      </rPr>
      <t>VENT</t>
    </r>
    <r>
      <rPr>
        <sz val="11"/>
        <color theme="1"/>
        <rFont val="Calibri"/>
        <family val="2"/>
        <scheme val="minor"/>
      </rPr>
      <t xml:space="preserve"> under the selected facility ID "Well Activity" on Petrinex. </t>
    </r>
  </si>
  <si>
    <r>
      <rPr>
        <b/>
        <sz val="14"/>
        <color theme="1"/>
        <rFont val="Calibri"/>
        <family val="2"/>
        <scheme val="minor"/>
      </rPr>
      <t xml:space="preserve">Step 4: </t>
    </r>
    <r>
      <rPr>
        <sz val="14"/>
        <color theme="1"/>
        <rFont val="Calibri"/>
        <family val="2"/>
        <scheme val="minor"/>
      </rPr>
      <t>Has the Facility ID determined the vent gas volume from well testing?</t>
    </r>
  </si>
  <si>
    <r>
      <rPr>
        <b/>
        <sz val="14"/>
        <color theme="1"/>
        <rFont val="Calibri"/>
        <family val="2"/>
        <scheme val="minor"/>
      </rPr>
      <t xml:space="preserve">Step 5: </t>
    </r>
    <r>
      <rPr>
        <sz val="14"/>
        <color theme="1"/>
        <rFont val="Calibri"/>
        <family val="2"/>
        <scheme val="minor"/>
      </rPr>
      <t>Has the Facility ID determined the vent gas volume from the well completion?</t>
    </r>
  </si>
  <si>
    <r>
      <rPr>
        <b/>
        <sz val="14"/>
        <color theme="1"/>
        <rFont val="Calibri"/>
        <family val="2"/>
        <scheme val="minor"/>
      </rPr>
      <t>Step 6:</t>
    </r>
    <r>
      <rPr>
        <sz val="14"/>
        <color theme="1"/>
        <rFont val="Calibri"/>
        <family val="2"/>
        <scheme val="minor"/>
      </rPr>
      <t xml:space="preserve"> Has the Facility ID determined the vent gas volume from workover activity?</t>
    </r>
  </si>
  <si>
    <r>
      <rPr>
        <b/>
        <sz val="14"/>
        <color theme="1"/>
        <rFont val="Calibri"/>
        <family val="2"/>
        <scheme val="minor"/>
      </rPr>
      <t>Step 7:</t>
    </r>
    <r>
      <rPr>
        <sz val="14"/>
        <color theme="1"/>
        <rFont val="Calibri"/>
        <family val="2"/>
        <scheme val="minor"/>
      </rPr>
      <t xml:space="preserve"> Determine vent gas volumes from well testing, completion, or workovers.</t>
    </r>
  </si>
  <si>
    <r>
      <rPr>
        <b/>
        <sz val="14"/>
        <color theme="1"/>
        <rFont val="Calibri"/>
        <family val="2"/>
        <scheme val="minor"/>
      </rPr>
      <t>Step 2</t>
    </r>
    <r>
      <rPr>
        <sz val="14"/>
        <color theme="1"/>
        <rFont val="Calibri"/>
        <family val="2"/>
        <scheme val="minor"/>
      </rPr>
      <t>: Enter the well completion ID.</t>
    </r>
  </si>
  <si>
    <r>
      <rPr>
        <b/>
        <sz val="14"/>
        <rFont val="Calibri"/>
        <family val="2"/>
        <scheme val="minor"/>
      </rPr>
      <t>Step 3</t>
    </r>
    <r>
      <rPr>
        <sz val="14"/>
        <rFont val="Calibri"/>
        <family val="2"/>
        <scheme val="minor"/>
      </rPr>
      <t>: Make sure that there is a well on site.</t>
    </r>
  </si>
  <si>
    <r>
      <rPr>
        <b/>
        <sz val="14"/>
        <color theme="1"/>
        <rFont val="Calibri"/>
        <family val="2"/>
        <scheme val="minor"/>
      </rPr>
      <t xml:space="preserve">Step 5: </t>
    </r>
    <r>
      <rPr>
        <sz val="14"/>
        <color theme="1"/>
        <rFont val="Calibri"/>
        <family val="2"/>
        <scheme val="minor"/>
      </rPr>
      <t>Measure the well depth.</t>
    </r>
  </si>
  <si>
    <r>
      <rPr>
        <b/>
        <sz val="14"/>
        <color theme="1"/>
        <rFont val="Calibri"/>
        <family val="2"/>
        <scheme val="minor"/>
      </rPr>
      <t>WD</t>
    </r>
    <r>
      <rPr>
        <sz val="14"/>
        <color theme="1"/>
        <rFont val="Calibri"/>
        <family val="2"/>
        <scheme val="minor"/>
      </rPr>
      <t xml:space="preserve"> value</t>
    </r>
  </si>
  <si>
    <r>
      <rPr>
        <b/>
        <sz val="14"/>
        <color theme="1"/>
        <rFont val="Calibri"/>
        <family val="2"/>
        <scheme val="minor"/>
      </rPr>
      <t>Step 7:</t>
    </r>
    <r>
      <rPr>
        <sz val="14"/>
        <color theme="1"/>
        <rFont val="Calibri"/>
        <family val="2"/>
        <scheme val="minor"/>
      </rPr>
      <t xml:space="preserve"> Measure the inside casing diameter.</t>
    </r>
  </si>
  <si>
    <r>
      <rPr>
        <b/>
        <sz val="14"/>
        <color theme="1"/>
        <rFont val="Calibri"/>
        <family val="2"/>
        <scheme val="minor"/>
      </rPr>
      <t>Step 8:</t>
    </r>
    <r>
      <rPr>
        <sz val="14"/>
        <color theme="1"/>
        <rFont val="Calibri"/>
        <family val="2"/>
        <scheme val="minor"/>
      </rPr>
      <t xml:space="preserve"> Record the time the well was left open.</t>
    </r>
  </si>
  <si>
    <r>
      <rPr>
        <b/>
        <sz val="14"/>
        <color theme="1"/>
        <rFont val="Calibri"/>
        <family val="2"/>
        <scheme val="minor"/>
      </rPr>
      <t>Step 10:</t>
    </r>
    <r>
      <rPr>
        <sz val="14"/>
        <color theme="1"/>
        <rFont val="Calibri"/>
        <family val="2"/>
        <scheme val="minor"/>
      </rPr>
      <t xml:space="preserve"> Determine the venting from the well for liquid unloading at the specified month using </t>
    </r>
    <r>
      <rPr>
        <b/>
        <sz val="14"/>
        <color theme="1"/>
        <rFont val="Calibri"/>
        <family val="2"/>
        <scheme val="minor"/>
      </rPr>
      <t>Equation 11</t>
    </r>
    <r>
      <rPr>
        <sz val="14"/>
        <color theme="1"/>
        <rFont val="Calibri"/>
        <family val="2"/>
        <scheme val="minor"/>
      </rPr>
      <t>.</t>
    </r>
  </si>
  <si>
    <r>
      <t xml:space="preserve">Fill this estimation table is there is a </t>
    </r>
    <r>
      <rPr>
        <b/>
        <sz val="16"/>
        <color rgb="FFFF0000"/>
        <rFont val="Calibri"/>
        <family val="2"/>
        <scheme val="minor"/>
      </rPr>
      <t>TURBINE</t>
    </r>
    <r>
      <rPr>
        <sz val="16"/>
        <color theme="1"/>
        <rFont val="Calibri"/>
        <family val="2"/>
        <scheme val="minor"/>
      </rPr>
      <t xml:space="preserve"> at the Facility selected</t>
    </r>
  </si>
  <si>
    <r>
      <rPr>
        <b/>
        <sz val="14"/>
        <color theme="1"/>
        <rFont val="Calibri"/>
        <family val="2"/>
        <scheme val="minor"/>
      </rPr>
      <t>Step 1</t>
    </r>
    <r>
      <rPr>
        <sz val="14"/>
        <color theme="1"/>
        <rFont val="Calibri"/>
        <family val="2"/>
        <scheme val="minor"/>
      </rPr>
      <t>: Enter the facility ID selected.</t>
    </r>
  </si>
  <si>
    <r>
      <rPr>
        <b/>
        <sz val="14"/>
        <color theme="1"/>
        <rFont val="Calibri"/>
        <family val="2"/>
        <scheme val="minor"/>
      </rPr>
      <t xml:space="preserve">Step 2: </t>
    </r>
    <r>
      <rPr>
        <sz val="14"/>
        <color theme="1"/>
        <rFont val="Calibri"/>
        <family val="2"/>
        <scheme val="minor"/>
      </rPr>
      <t>Identify if there is a turbine on site.</t>
    </r>
  </si>
  <si>
    <r>
      <rPr>
        <b/>
        <sz val="14"/>
        <color theme="1"/>
        <rFont val="Calibri"/>
        <family val="2"/>
        <scheme val="minor"/>
      </rPr>
      <t xml:space="preserve">Step 3: </t>
    </r>
    <r>
      <rPr>
        <sz val="14"/>
        <color theme="1"/>
        <rFont val="Calibri"/>
        <family val="2"/>
        <scheme val="minor"/>
      </rPr>
      <t>Identify the type manufacturer and model of the turbine(s).</t>
    </r>
  </si>
  <si>
    <r>
      <rPr>
        <b/>
        <sz val="14"/>
        <color theme="1"/>
        <rFont val="Calibri"/>
        <family val="2"/>
        <scheme val="minor"/>
      </rPr>
      <t xml:space="preserve">Step 4: </t>
    </r>
    <r>
      <rPr>
        <sz val="14"/>
        <color theme="1"/>
        <rFont val="Calibri"/>
        <family val="2"/>
        <scheme val="minor"/>
      </rPr>
      <t>Identify the manufacturer and model of the pneumatic starter for the turbine(s).</t>
    </r>
  </si>
  <si>
    <r>
      <t xml:space="preserve">Fill this estimation table is there is a </t>
    </r>
    <r>
      <rPr>
        <b/>
        <sz val="14"/>
        <color rgb="FFFF0000"/>
        <rFont val="Calibri"/>
        <family val="2"/>
        <scheme val="minor"/>
      </rPr>
      <t>RECIPROCATING ENGINE</t>
    </r>
    <r>
      <rPr>
        <sz val="14"/>
        <color theme="1"/>
        <rFont val="Calibri"/>
        <family val="2"/>
        <scheme val="minor"/>
      </rPr>
      <t xml:space="preserve"> at the Facility selected</t>
    </r>
  </si>
  <si>
    <r>
      <rPr>
        <b/>
        <sz val="14"/>
        <color theme="1"/>
        <rFont val="Calibri"/>
        <family val="2"/>
        <scheme val="minor"/>
      </rPr>
      <t xml:space="preserve">Step 3: </t>
    </r>
    <r>
      <rPr>
        <sz val="14"/>
        <color theme="1"/>
        <rFont val="Calibri"/>
        <family val="2"/>
        <scheme val="minor"/>
      </rPr>
      <t>Identify the type manufacturer and model of the engine(s).</t>
    </r>
  </si>
  <si>
    <r>
      <rPr>
        <b/>
        <sz val="14"/>
        <color theme="1"/>
        <rFont val="Calibri"/>
        <family val="2"/>
        <scheme val="minor"/>
      </rPr>
      <t xml:space="preserve">Step 4: </t>
    </r>
    <r>
      <rPr>
        <sz val="14"/>
        <color theme="1"/>
        <rFont val="Calibri"/>
        <family val="2"/>
        <scheme val="minor"/>
      </rPr>
      <t>Identify the manufacturer and model of the pneumatic starter for the engine(s).</t>
    </r>
  </si>
  <si>
    <r>
      <rPr>
        <b/>
        <sz val="14"/>
        <color theme="1"/>
        <rFont val="Calibri"/>
        <family val="2"/>
        <scheme val="minor"/>
      </rPr>
      <t xml:space="preserve">Step 7: </t>
    </r>
    <r>
      <rPr>
        <sz val="14"/>
        <color theme="1"/>
        <rFont val="Calibri"/>
        <family val="2"/>
        <scheme val="minor"/>
      </rPr>
      <t xml:space="preserve">Measure the engine was in use in each time. </t>
    </r>
  </si>
  <si>
    <t>Garrett</t>
  </si>
  <si>
    <t>IE</t>
  </si>
  <si>
    <t>Ingersoll Rand</t>
  </si>
  <si>
    <t>TS999G</t>
  </si>
  <si>
    <t>Solar Turbines</t>
  </si>
  <si>
    <t>Saturn 20</t>
  </si>
  <si>
    <t>Tech Development</t>
  </si>
  <si>
    <t>56S</t>
  </si>
  <si>
    <t>Waukesha</t>
  </si>
  <si>
    <t>7042G(SI/L)</t>
  </si>
  <si>
    <t>SS815</t>
  </si>
  <si>
    <r>
      <rPr>
        <b/>
        <sz val="14"/>
        <color theme="1"/>
        <rFont val="Calibri"/>
        <family val="2"/>
        <scheme val="minor"/>
      </rPr>
      <t>Step 3:</t>
    </r>
    <r>
      <rPr>
        <sz val="14"/>
        <color theme="1"/>
        <rFont val="Calibri"/>
        <family val="2"/>
        <scheme val="minor"/>
      </rPr>
      <t xml:space="preserve"> Identify the component/equipment type.</t>
    </r>
  </si>
  <si>
    <r>
      <rPr>
        <b/>
        <sz val="14"/>
        <color theme="1"/>
        <rFont val="Calibri"/>
        <family val="2"/>
        <scheme val="minor"/>
      </rPr>
      <t>Step 4:</t>
    </r>
    <r>
      <rPr>
        <sz val="14"/>
        <color theme="1"/>
        <rFont val="Calibri"/>
        <family val="2"/>
        <scheme val="minor"/>
      </rPr>
      <t xml:space="preserve"> Identify the type of serve the fugitive emission is detected in the equipment. This is based on the number of leaks found.</t>
    </r>
  </si>
  <si>
    <r>
      <rPr>
        <b/>
        <sz val="14"/>
        <color theme="1"/>
        <rFont val="Calibri"/>
        <family val="2"/>
        <scheme val="minor"/>
      </rPr>
      <t>Step 5:</t>
    </r>
    <r>
      <rPr>
        <sz val="14"/>
        <color theme="1"/>
        <rFont val="Calibri"/>
        <family val="2"/>
        <scheme val="minor"/>
      </rPr>
      <t xml:space="preserve"> Enter the determined emission rate.</t>
    </r>
  </si>
  <si>
    <r>
      <rPr>
        <b/>
        <sz val="14"/>
        <color theme="1"/>
        <rFont val="Calibri"/>
        <family val="2"/>
        <scheme val="minor"/>
      </rPr>
      <t>Step 6:</t>
    </r>
    <r>
      <rPr>
        <sz val="14"/>
        <color theme="1"/>
        <rFont val="Calibri"/>
        <family val="2"/>
        <scheme val="minor"/>
      </rPr>
      <t xml:space="preserve"> Enter the date the fugitive emission was found.</t>
    </r>
  </si>
  <si>
    <r>
      <rPr>
        <b/>
        <sz val="14"/>
        <color theme="1"/>
        <rFont val="Calibri"/>
        <family val="2"/>
        <scheme val="minor"/>
      </rPr>
      <t>Step 7:</t>
    </r>
    <r>
      <rPr>
        <sz val="14"/>
        <color theme="1"/>
        <rFont val="Calibri"/>
        <family val="2"/>
        <scheme val="minor"/>
      </rPr>
      <t xml:space="preserve"> Enter the date the fugitive emission was repaired.</t>
    </r>
  </si>
  <si>
    <r>
      <rPr>
        <b/>
        <sz val="14"/>
        <color theme="1"/>
        <rFont val="Calibri"/>
        <family val="2"/>
        <scheme val="minor"/>
      </rPr>
      <t xml:space="preserve">Step 9: </t>
    </r>
    <r>
      <rPr>
        <sz val="14"/>
        <color theme="1"/>
        <rFont val="Calibri"/>
        <family val="2"/>
        <scheme val="minor"/>
      </rPr>
      <t xml:space="preserve">Determine the vent  gas volume form the fugitive emissions at the Facility ID in a month using </t>
    </r>
    <r>
      <rPr>
        <b/>
        <sz val="14"/>
        <color theme="1"/>
        <rFont val="Calibri"/>
        <family val="2"/>
        <scheme val="minor"/>
      </rPr>
      <t>Equation 12</t>
    </r>
    <r>
      <rPr>
        <sz val="14"/>
        <color theme="1"/>
        <rFont val="Calibri"/>
        <family val="2"/>
        <scheme val="minor"/>
      </rPr>
      <t>.</t>
    </r>
  </si>
  <si>
    <r>
      <t xml:space="preserve">Vent gas rates for fugitive emissions can be determined using one of the direct measurement methods, which include calibration bags, high flow sampler, tracer techniques or other commercially available quantifications methods. As an alternative, </t>
    </r>
    <r>
      <rPr>
        <b/>
        <sz val="14"/>
        <color theme="1"/>
        <rFont val="Calibri"/>
        <family val="2"/>
        <scheme val="minor"/>
      </rPr>
      <t>Table 16</t>
    </r>
    <r>
      <rPr>
        <sz val="14"/>
        <color theme="1"/>
        <rFont val="Calibri"/>
        <family val="2"/>
        <scheme val="minor"/>
      </rPr>
      <t xml:space="preserve"> can be used to estimate fugitive emission leak factors from leaks detected but not measured. If vent gas is from abnormal fugitive emission, it is commonly linked to hydrocarbon storage tanks. Fugitive emissions from leaking components may be identified though qualitative means (i.e. soaps test, OGI camera, and other) and can be estimated using </t>
    </r>
    <r>
      <rPr>
        <b/>
        <sz val="14"/>
        <color theme="1"/>
        <rFont val="Calibri"/>
        <family val="2"/>
        <scheme val="minor"/>
      </rPr>
      <t>Equation 12. Using equation 12, provides</t>
    </r>
    <r>
      <rPr>
        <sz val="14"/>
        <color theme="1"/>
        <rFont val="Calibri"/>
        <family val="2"/>
        <scheme val="minor"/>
      </rPr>
      <t xml:space="preserve"> emission rate for leaking component (m³ vent gas/hour) based on time of duration of the leak (hours). Vent gas volumes from fugitive emissions can be estimated and must be reported as </t>
    </r>
    <r>
      <rPr>
        <b/>
        <sz val="14"/>
        <color rgb="FFFF0000"/>
        <rFont val="Calibri"/>
        <family val="2"/>
        <scheme val="minor"/>
      </rPr>
      <t xml:space="preserve">VENT </t>
    </r>
    <r>
      <rPr>
        <sz val="14"/>
        <color theme="1"/>
        <rFont val="Calibri"/>
        <family val="2"/>
        <scheme val="minor"/>
      </rPr>
      <t xml:space="preserve">in Petrinex per facility per month. This definition and estimation can be found in Section 4.1.14 as per </t>
    </r>
    <r>
      <rPr>
        <i/>
        <sz val="14"/>
        <color theme="1"/>
        <rFont val="Calibri"/>
        <family val="2"/>
        <scheme val="minor"/>
      </rPr>
      <t>Guideline PNG035: Estimating Venting and Fugitive Emissions</t>
    </r>
    <r>
      <rPr>
        <sz val="14"/>
        <color theme="1"/>
        <rFont val="Calibri"/>
        <family val="2"/>
        <scheme val="minor"/>
      </rPr>
      <t xml:space="preserve">. </t>
    </r>
  </si>
  <si>
    <t>3. Conservation unit not operating when expected to be in operation (i.e. vapor recovery unit is not running)</t>
  </si>
  <si>
    <t xml:space="preserve">4. Emissions from the equipment component located upstream of equipment that is actively controlling the vent gas. </t>
  </si>
  <si>
    <t>Manual Input</t>
  </si>
  <si>
    <r>
      <rPr>
        <b/>
        <sz val="14"/>
        <color theme="1"/>
        <rFont val="Calibri"/>
        <family val="2"/>
        <scheme val="minor"/>
      </rPr>
      <t>Step 8:</t>
    </r>
    <r>
      <rPr>
        <sz val="14"/>
        <color theme="1"/>
        <rFont val="Calibri"/>
        <family val="2"/>
        <scheme val="minor"/>
      </rPr>
      <t xml:space="preserve"> Record the time of the duration of the leak</t>
    </r>
  </si>
  <si>
    <t>Unit Conversion</t>
  </si>
  <si>
    <r>
      <t xml:space="preserve">Step 8 : </t>
    </r>
    <r>
      <rPr>
        <sz val="12"/>
        <color theme="1"/>
        <rFont val="Calibri"/>
        <family val="2"/>
        <scheme val="minor"/>
      </rPr>
      <t>Make sure to convert the units correctly.</t>
    </r>
  </si>
  <si>
    <t>Tank Diameter</t>
  </si>
  <si>
    <t>Converted Unit</t>
  </si>
  <si>
    <t>Calculated Value</t>
  </si>
  <si>
    <t>Converted Value</t>
  </si>
  <si>
    <t>Tank Shell Height</t>
  </si>
  <si>
    <t>Liquid Height</t>
  </si>
  <si>
    <t>Roof Outage</t>
  </si>
  <si>
    <t>ft/ft</t>
  </si>
  <si>
    <t>Tank Shell Radius</t>
  </si>
  <si>
    <t>Tank Roof Height</t>
  </si>
  <si>
    <t>m/m</t>
  </si>
  <si>
    <t>Vapor Space Outage</t>
  </si>
  <si>
    <t>Stock Vapor Density</t>
  </si>
  <si>
    <t>Vented Vapor Saturation Factor</t>
  </si>
  <si>
    <r>
      <rPr>
        <b/>
        <sz val="12"/>
        <color theme="1"/>
        <rFont val="Calibri"/>
        <family val="2"/>
        <scheme val="minor"/>
      </rPr>
      <t xml:space="preserve">N </t>
    </r>
    <r>
      <rPr>
        <sz val="12"/>
        <color theme="1"/>
        <rFont val="Calibri"/>
        <family val="2"/>
        <scheme val="minor"/>
      </rPr>
      <t>value</t>
    </r>
  </si>
  <si>
    <r>
      <rPr>
        <b/>
        <sz val="12"/>
        <color theme="1"/>
        <rFont val="Calibri"/>
        <family val="2"/>
        <scheme val="minor"/>
      </rPr>
      <t>Step 2:</t>
    </r>
    <r>
      <rPr>
        <sz val="12"/>
        <color theme="1"/>
        <rFont val="Calibri"/>
        <family val="2"/>
        <scheme val="minor"/>
      </rPr>
      <t xml:space="preserve"> Identify if there is evaporative loss during filling and emptying operation at the tank.</t>
    </r>
  </si>
  <si>
    <r>
      <rPr>
        <b/>
        <sz val="12"/>
        <color theme="1"/>
        <rFont val="Calibri"/>
        <family val="2"/>
        <scheme val="minor"/>
      </rPr>
      <t>Step 8</t>
    </r>
    <r>
      <rPr>
        <sz val="12"/>
        <color theme="1"/>
        <rFont val="Calibri"/>
        <family val="2"/>
        <scheme val="minor"/>
      </rPr>
      <t>: Determine the working loss product factor.</t>
    </r>
  </si>
  <si>
    <r>
      <rPr>
        <b/>
        <sz val="12"/>
        <color theme="1"/>
        <rFont val="Calibri"/>
        <family val="2"/>
        <scheme val="minor"/>
      </rPr>
      <t xml:space="preserve">Step 9: </t>
    </r>
    <r>
      <rPr>
        <sz val="12"/>
        <color theme="1"/>
        <rFont val="Calibri"/>
        <family val="2"/>
        <scheme val="minor"/>
      </rPr>
      <t xml:space="preserve">Determine the vapor density using </t>
    </r>
    <r>
      <rPr>
        <b/>
        <sz val="12"/>
        <color theme="1"/>
        <rFont val="Calibri"/>
        <family val="2"/>
        <scheme val="minor"/>
      </rPr>
      <t>Equation 3-21</t>
    </r>
    <r>
      <rPr>
        <sz val="12"/>
        <color theme="1"/>
        <rFont val="Calibri"/>
        <family val="2"/>
        <scheme val="minor"/>
      </rPr>
      <t>.</t>
    </r>
  </si>
  <si>
    <r>
      <rPr>
        <b/>
        <sz val="12"/>
        <color theme="1"/>
        <rFont val="Calibri"/>
        <family val="2"/>
        <scheme val="minor"/>
      </rPr>
      <t>Step 4:</t>
    </r>
    <r>
      <rPr>
        <sz val="12"/>
        <color theme="1"/>
        <rFont val="Calibri"/>
        <family val="2"/>
        <scheme val="minor"/>
      </rPr>
      <t xml:space="preserve"> Determine the maximum liquid height using </t>
    </r>
    <r>
      <rPr>
        <b/>
        <sz val="12"/>
        <color theme="1"/>
        <rFont val="Calibri"/>
        <family val="2"/>
        <scheme val="minor"/>
      </rPr>
      <t>Equation 3-31</t>
    </r>
    <r>
      <rPr>
        <sz val="12"/>
        <color theme="1"/>
        <rFont val="Calibri"/>
        <family val="2"/>
        <scheme val="minor"/>
      </rPr>
      <t>.</t>
    </r>
  </si>
  <si>
    <t>Diameter</t>
  </si>
  <si>
    <t>°R</t>
  </si>
  <si>
    <r>
      <t>m</t>
    </r>
    <r>
      <rPr>
        <sz val="12"/>
        <color theme="1"/>
        <rFont val="Calibri"/>
        <family val="2"/>
      </rPr>
      <t>³</t>
    </r>
  </si>
  <si>
    <r>
      <rPr>
        <b/>
        <sz val="12"/>
        <color theme="1"/>
        <rFont val="Calibri"/>
        <family val="2"/>
        <scheme val="minor"/>
      </rPr>
      <t>Step 2:</t>
    </r>
    <r>
      <rPr>
        <sz val="12"/>
        <color theme="1"/>
        <rFont val="Calibri"/>
        <family val="2"/>
        <scheme val="minor"/>
      </rPr>
      <t xml:space="preserve"> Identify if there are changes in the temperature or barometric pressure during storage of hydrocarbon products.</t>
    </r>
  </si>
  <si>
    <r>
      <rPr>
        <b/>
        <sz val="12"/>
        <color theme="1"/>
        <rFont val="Calibri"/>
        <family val="2"/>
        <scheme val="minor"/>
      </rPr>
      <t>Step 7:</t>
    </r>
    <r>
      <rPr>
        <sz val="12"/>
        <color theme="1"/>
        <rFont val="Calibri"/>
        <family val="2"/>
        <scheme val="minor"/>
      </rPr>
      <t xml:space="preserve"> Determine the vented vapour saturation factor using </t>
    </r>
    <r>
      <rPr>
        <b/>
        <sz val="12"/>
        <color theme="1"/>
        <rFont val="Calibri"/>
        <family val="2"/>
        <scheme val="minor"/>
      </rPr>
      <t>Equation 3-20</t>
    </r>
    <r>
      <rPr>
        <sz val="12"/>
        <color theme="1"/>
        <rFont val="Calibri"/>
        <family val="2"/>
        <scheme val="minor"/>
      </rPr>
      <t>.</t>
    </r>
  </si>
  <si>
    <r>
      <t>H</t>
    </r>
    <r>
      <rPr>
        <vertAlign val="subscript"/>
        <sz val="12"/>
        <color theme="1"/>
        <rFont val="Calibri"/>
        <family val="2"/>
        <scheme val="minor"/>
      </rPr>
      <t>L</t>
    </r>
  </si>
  <si>
    <r>
      <t>H</t>
    </r>
    <r>
      <rPr>
        <vertAlign val="subscript"/>
        <sz val="12"/>
        <color theme="1"/>
        <rFont val="Calibri"/>
        <family val="2"/>
        <scheme val="minor"/>
      </rPr>
      <t>R</t>
    </r>
  </si>
  <si>
    <r>
      <t>D</t>
    </r>
    <r>
      <rPr>
        <vertAlign val="subscript"/>
        <sz val="12"/>
        <color theme="1"/>
        <rFont val="Calibri"/>
        <family val="2"/>
        <scheme val="minor"/>
      </rPr>
      <t>E</t>
    </r>
  </si>
  <si>
    <r>
      <t>H</t>
    </r>
    <r>
      <rPr>
        <vertAlign val="subscript"/>
        <sz val="12"/>
        <color theme="1"/>
        <rFont val="Calibri"/>
        <family val="2"/>
        <scheme val="minor"/>
      </rPr>
      <t>s</t>
    </r>
  </si>
  <si>
    <r>
      <t>R</t>
    </r>
    <r>
      <rPr>
        <vertAlign val="subscript"/>
        <sz val="12"/>
        <color theme="1"/>
        <rFont val="Calibri"/>
        <family val="2"/>
        <scheme val="minor"/>
      </rPr>
      <t>s</t>
    </r>
  </si>
  <si>
    <r>
      <rPr>
        <b/>
        <sz val="12"/>
        <color theme="1"/>
        <rFont val="Calibri"/>
        <family val="2"/>
        <scheme val="minor"/>
      </rPr>
      <t>D</t>
    </r>
    <r>
      <rPr>
        <b/>
        <vertAlign val="subscript"/>
        <sz val="12"/>
        <color theme="1"/>
        <rFont val="Calibri"/>
        <family val="2"/>
        <scheme val="minor"/>
      </rPr>
      <t>E</t>
    </r>
    <r>
      <rPr>
        <sz val="12"/>
        <color theme="1"/>
        <rFont val="Calibri"/>
        <family val="2"/>
        <scheme val="minor"/>
      </rPr>
      <t xml:space="preserve"> value for Horizontal Tanks</t>
    </r>
  </si>
  <si>
    <r>
      <t>S</t>
    </r>
    <r>
      <rPr>
        <vertAlign val="subscript"/>
        <sz val="12"/>
        <color theme="1"/>
        <rFont val="Calibri"/>
        <family val="2"/>
        <scheme val="minor"/>
      </rPr>
      <t>R</t>
    </r>
  </si>
  <si>
    <r>
      <t>H</t>
    </r>
    <r>
      <rPr>
        <vertAlign val="subscript"/>
        <sz val="12"/>
        <color theme="1"/>
        <rFont val="Calibri"/>
        <family val="2"/>
        <scheme val="minor"/>
      </rPr>
      <t>RO</t>
    </r>
  </si>
  <si>
    <r>
      <t>H</t>
    </r>
    <r>
      <rPr>
        <vertAlign val="subscript"/>
        <sz val="12"/>
        <color theme="1"/>
        <rFont val="Calibri"/>
        <family val="2"/>
        <scheme val="minor"/>
      </rPr>
      <t>vo</t>
    </r>
  </si>
  <si>
    <r>
      <t>K</t>
    </r>
    <r>
      <rPr>
        <vertAlign val="subscript"/>
        <sz val="12"/>
        <color theme="1"/>
        <rFont val="Calibri"/>
        <family val="2"/>
        <scheme val="minor"/>
      </rPr>
      <t>E</t>
    </r>
  </si>
  <si>
    <r>
      <t>W</t>
    </r>
    <r>
      <rPr>
        <vertAlign val="subscript"/>
        <sz val="12"/>
        <color theme="1"/>
        <rFont val="Calibri"/>
        <family val="2"/>
        <scheme val="minor"/>
      </rPr>
      <t>v</t>
    </r>
  </si>
  <si>
    <r>
      <t>K</t>
    </r>
    <r>
      <rPr>
        <vertAlign val="subscript"/>
        <sz val="12"/>
        <color theme="1"/>
        <rFont val="Calibri"/>
        <family val="2"/>
        <scheme val="minor"/>
      </rPr>
      <t>s</t>
    </r>
  </si>
  <si>
    <r>
      <rPr>
        <b/>
        <sz val="12"/>
        <color theme="1"/>
        <rFont val="Calibri"/>
        <family val="2"/>
        <scheme val="minor"/>
      </rPr>
      <t>H</t>
    </r>
    <r>
      <rPr>
        <b/>
        <vertAlign val="subscript"/>
        <sz val="9"/>
        <color theme="1"/>
        <rFont val="Calibri"/>
        <family val="2"/>
        <scheme val="minor"/>
      </rPr>
      <t>VO</t>
    </r>
    <r>
      <rPr>
        <sz val="12"/>
        <color theme="1"/>
        <rFont val="Calibri"/>
        <family val="2"/>
        <scheme val="minor"/>
      </rPr>
      <t xml:space="preserve"> value</t>
    </r>
  </si>
  <si>
    <r>
      <rPr>
        <b/>
        <sz val="12"/>
        <color theme="1"/>
        <rFont val="Calibri"/>
        <family val="2"/>
        <scheme val="minor"/>
      </rPr>
      <t>W</t>
    </r>
    <r>
      <rPr>
        <b/>
        <vertAlign val="subscript"/>
        <sz val="12"/>
        <color theme="1"/>
        <rFont val="Calibri"/>
        <family val="2"/>
        <scheme val="minor"/>
      </rPr>
      <t>v</t>
    </r>
    <r>
      <rPr>
        <sz val="12"/>
        <color theme="1"/>
        <rFont val="Calibri"/>
        <family val="2"/>
        <scheme val="minor"/>
      </rPr>
      <t xml:space="preserve"> value</t>
    </r>
  </si>
  <si>
    <r>
      <rPr>
        <b/>
        <sz val="12"/>
        <color theme="1"/>
        <rFont val="Calibri"/>
        <family val="2"/>
        <scheme val="minor"/>
      </rPr>
      <t>K</t>
    </r>
    <r>
      <rPr>
        <b/>
        <vertAlign val="subscript"/>
        <sz val="12"/>
        <color theme="1"/>
        <rFont val="Calibri"/>
        <family val="2"/>
        <scheme val="minor"/>
      </rPr>
      <t>E</t>
    </r>
    <r>
      <rPr>
        <sz val="12"/>
        <color theme="1"/>
        <rFont val="Calibri"/>
        <family val="2"/>
        <scheme val="minor"/>
      </rPr>
      <t xml:space="preserve"> value</t>
    </r>
  </si>
  <si>
    <r>
      <rPr>
        <b/>
        <sz val="12"/>
        <color theme="1"/>
        <rFont val="Calibri"/>
        <family val="2"/>
        <scheme val="minor"/>
      </rPr>
      <t>K</t>
    </r>
    <r>
      <rPr>
        <b/>
        <vertAlign val="subscript"/>
        <sz val="12"/>
        <color theme="1"/>
        <rFont val="Calibri"/>
        <family val="2"/>
        <scheme val="minor"/>
      </rPr>
      <t>s</t>
    </r>
    <r>
      <rPr>
        <sz val="12"/>
        <color theme="1"/>
        <rFont val="Calibri"/>
        <family val="2"/>
        <scheme val="minor"/>
      </rPr>
      <t xml:space="preserve"> value</t>
    </r>
  </si>
  <si>
    <r>
      <t xml:space="preserve">Calculate </t>
    </r>
    <r>
      <rPr>
        <b/>
        <sz val="12"/>
        <color theme="1"/>
        <rFont val="Calibri"/>
        <family val="2"/>
        <scheme val="minor"/>
      </rPr>
      <t>L</t>
    </r>
    <r>
      <rPr>
        <b/>
        <vertAlign val="subscript"/>
        <sz val="12"/>
        <color theme="1"/>
        <rFont val="Calibri"/>
        <family val="2"/>
        <scheme val="minor"/>
      </rPr>
      <t>s</t>
    </r>
  </si>
  <si>
    <r>
      <t>lb/ft</t>
    </r>
    <r>
      <rPr>
        <vertAlign val="superscript"/>
        <sz val="12"/>
        <color theme="1"/>
        <rFont val="Calibri"/>
        <family val="2"/>
        <scheme val="minor"/>
      </rPr>
      <t>3</t>
    </r>
  </si>
  <si>
    <r>
      <t>kg/m</t>
    </r>
    <r>
      <rPr>
        <vertAlign val="superscript"/>
        <sz val="12"/>
        <color theme="1"/>
        <rFont val="Calibri"/>
        <family val="2"/>
        <scheme val="minor"/>
      </rPr>
      <t>3</t>
    </r>
  </si>
  <si>
    <t>days</t>
  </si>
  <si>
    <t>April</t>
  </si>
  <si>
    <t>Effective Height</t>
  </si>
  <si>
    <r>
      <t>H</t>
    </r>
    <r>
      <rPr>
        <vertAlign val="subscript"/>
        <sz val="12"/>
        <color theme="1"/>
        <rFont val="Calibri"/>
        <family val="2"/>
        <scheme val="minor"/>
      </rPr>
      <t>E</t>
    </r>
  </si>
  <si>
    <t>1lb =</t>
  </si>
  <si>
    <r>
      <t>m</t>
    </r>
    <r>
      <rPr>
        <vertAlign val="superscript"/>
        <sz val="12"/>
        <color theme="1"/>
        <rFont val="Calibri"/>
        <family val="2"/>
        <scheme val="minor"/>
      </rPr>
      <t>3</t>
    </r>
  </si>
  <si>
    <r>
      <rPr>
        <b/>
        <sz val="12"/>
        <color theme="1"/>
        <rFont val="Calibri"/>
        <family val="2"/>
        <scheme val="minor"/>
      </rPr>
      <t>H</t>
    </r>
    <r>
      <rPr>
        <b/>
        <vertAlign val="subscript"/>
        <sz val="12"/>
        <color theme="1"/>
        <rFont val="Calibri"/>
        <family val="2"/>
        <scheme val="minor"/>
      </rPr>
      <t>LX</t>
    </r>
    <r>
      <rPr>
        <b/>
        <sz val="12"/>
        <color theme="1"/>
        <rFont val="Calibri"/>
        <family val="2"/>
        <scheme val="minor"/>
      </rPr>
      <t xml:space="preserve"> v</t>
    </r>
    <r>
      <rPr>
        <sz val="12"/>
        <color theme="1"/>
        <rFont val="Calibri"/>
        <family val="2"/>
        <scheme val="minor"/>
      </rPr>
      <t>alue</t>
    </r>
  </si>
  <si>
    <r>
      <rPr>
        <b/>
        <sz val="12"/>
        <color theme="1"/>
        <rFont val="Calibri"/>
        <family val="2"/>
        <scheme val="minor"/>
      </rPr>
      <t>T</t>
    </r>
    <r>
      <rPr>
        <b/>
        <vertAlign val="subscript"/>
        <sz val="12"/>
        <color theme="1"/>
        <rFont val="Calibri"/>
        <family val="2"/>
        <scheme val="minor"/>
      </rPr>
      <t>LA</t>
    </r>
    <r>
      <rPr>
        <sz val="12"/>
        <color theme="1"/>
        <rFont val="Calibri"/>
        <family val="2"/>
        <scheme val="minor"/>
      </rPr>
      <t xml:space="preserve"> value</t>
    </r>
  </si>
  <si>
    <r>
      <rPr>
        <b/>
        <sz val="12"/>
        <color theme="1"/>
        <rFont val="Calibri"/>
        <family val="2"/>
        <scheme val="minor"/>
      </rPr>
      <t>K</t>
    </r>
    <r>
      <rPr>
        <b/>
        <vertAlign val="subscript"/>
        <sz val="10"/>
        <color theme="1"/>
        <rFont val="Calibri"/>
        <family val="2"/>
        <scheme val="minor"/>
      </rPr>
      <t>N</t>
    </r>
    <r>
      <rPr>
        <vertAlign val="subscript"/>
        <sz val="12"/>
        <color theme="1"/>
        <rFont val="Calibri"/>
        <family val="2"/>
        <scheme val="minor"/>
      </rPr>
      <t xml:space="preserve"> </t>
    </r>
    <r>
      <rPr>
        <sz val="12"/>
        <color theme="1"/>
        <rFont val="Calibri"/>
        <family val="2"/>
        <scheme val="minor"/>
      </rPr>
      <t>Value</t>
    </r>
  </si>
  <si>
    <r>
      <rPr>
        <b/>
        <sz val="12"/>
        <color theme="1"/>
        <rFont val="Calibri"/>
        <family val="2"/>
        <scheme val="minor"/>
      </rPr>
      <t>K</t>
    </r>
    <r>
      <rPr>
        <b/>
        <vertAlign val="subscript"/>
        <sz val="12"/>
        <color theme="1"/>
        <rFont val="Calibri"/>
        <family val="2"/>
        <scheme val="minor"/>
      </rPr>
      <t>P</t>
    </r>
    <r>
      <rPr>
        <sz val="12"/>
        <color theme="1"/>
        <rFont val="Calibri"/>
        <family val="2"/>
        <scheme val="minor"/>
      </rPr>
      <t xml:space="preserve"> value</t>
    </r>
  </si>
  <si>
    <r>
      <rPr>
        <b/>
        <sz val="12"/>
        <color theme="1"/>
        <rFont val="Calibri"/>
        <family val="2"/>
        <scheme val="minor"/>
      </rPr>
      <t>W</t>
    </r>
    <r>
      <rPr>
        <b/>
        <vertAlign val="subscript"/>
        <sz val="12"/>
        <color theme="1"/>
        <rFont val="Calibri"/>
        <family val="2"/>
        <scheme val="minor"/>
      </rPr>
      <t>v</t>
    </r>
    <r>
      <rPr>
        <b/>
        <sz val="12"/>
        <color theme="1"/>
        <rFont val="Calibri"/>
        <family val="2"/>
        <scheme val="minor"/>
      </rPr>
      <t xml:space="preserve"> </t>
    </r>
    <r>
      <rPr>
        <sz val="12"/>
        <color theme="1"/>
        <rFont val="Calibri"/>
        <family val="2"/>
        <scheme val="minor"/>
      </rPr>
      <t>value</t>
    </r>
  </si>
  <si>
    <r>
      <rPr>
        <b/>
        <sz val="12"/>
        <color theme="1"/>
        <rFont val="Calibri"/>
        <family val="2"/>
        <scheme val="minor"/>
      </rPr>
      <t>L</t>
    </r>
    <r>
      <rPr>
        <b/>
        <vertAlign val="subscript"/>
        <sz val="12"/>
        <color theme="1"/>
        <rFont val="Calibri"/>
        <family val="2"/>
        <scheme val="minor"/>
      </rPr>
      <t>W</t>
    </r>
    <r>
      <rPr>
        <b/>
        <sz val="12"/>
        <color theme="1"/>
        <rFont val="Calibri"/>
        <family val="2"/>
        <scheme val="minor"/>
      </rPr>
      <t xml:space="preserve"> </t>
    </r>
    <r>
      <rPr>
        <sz val="12"/>
        <color theme="1"/>
        <rFont val="Calibri"/>
        <family val="2"/>
        <scheme val="minor"/>
      </rPr>
      <t>value</t>
    </r>
  </si>
  <si>
    <r>
      <t>T</t>
    </r>
    <r>
      <rPr>
        <vertAlign val="subscript"/>
        <sz val="11"/>
        <color theme="1"/>
        <rFont val="Calibri"/>
        <family val="2"/>
        <scheme val="minor"/>
      </rPr>
      <t>LA</t>
    </r>
  </si>
  <si>
    <r>
      <t>H</t>
    </r>
    <r>
      <rPr>
        <vertAlign val="subscript"/>
        <sz val="12"/>
        <color theme="1"/>
        <rFont val="Calibri"/>
        <family val="2"/>
        <scheme val="minor"/>
      </rPr>
      <t>LX</t>
    </r>
  </si>
  <si>
    <r>
      <t>K</t>
    </r>
    <r>
      <rPr>
        <vertAlign val="subscript"/>
        <sz val="11"/>
        <color theme="1"/>
        <rFont val="Calibri"/>
        <family val="2"/>
        <scheme val="minor"/>
      </rPr>
      <t>N</t>
    </r>
  </si>
  <si>
    <r>
      <t>K</t>
    </r>
    <r>
      <rPr>
        <vertAlign val="subscript"/>
        <sz val="12"/>
        <color theme="1"/>
        <rFont val="Calibri"/>
        <family val="2"/>
        <scheme val="minor"/>
      </rPr>
      <t>P</t>
    </r>
  </si>
  <si>
    <r>
      <t>W</t>
    </r>
    <r>
      <rPr>
        <vertAlign val="subscript"/>
        <sz val="11"/>
        <color theme="1"/>
        <rFont val="Calibri"/>
        <family val="2"/>
        <scheme val="minor"/>
      </rPr>
      <t>V</t>
    </r>
  </si>
  <si>
    <t>Vertical Tank with Fixed Cone Roof</t>
  </si>
  <si>
    <t>Horizontal Tank with Fixed Roof</t>
  </si>
  <si>
    <t>Production Month</t>
  </si>
  <si>
    <t>Maximum Daily Ambient Temperature</t>
  </si>
  <si>
    <t>Minimum Daily Ambient Temperature</t>
  </si>
  <si>
    <t>Liquid Bulk Temperature</t>
  </si>
  <si>
    <t xml:space="preserve">Tank Paint Solar Absorptance </t>
  </si>
  <si>
    <t>Daily Total Solar Isolation Factor</t>
  </si>
  <si>
    <r>
      <t>T</t>
    </r>
    <r>
      <rPr>
        <vertAlign val="subscript"/>
        <sz val="11"/>
        <color theme="1"/>
        <rFont val="Calibri"/>
        <family val="2"/>
        <scheme val="minor"/>
      </rPr>
      <t>AX</t>
    </r>
  </si>
  <si>
    <r>
      <t>T</t>
    </r>
    <r>
      <rPr>
        <vertAlign val="subscript"/>
        <sz val="11"/>
        <color theme="1"/>
        <rFont val="Calibri"/>
        <family val="2"/>
        <scheme val="minor"/>
      </rPr>
      <t>AN</t>
    </r>
  </si>
  <si>
    <t>Daily Average Ambient Temperature</t>
  </si>
  <si>
    <r>
      <t>T</t>
    </r>
    <r>
      <rPr>
        <vertAlign val="subscript"/>
        <sz val="11"/>
        <color theme="1"/>
        <rFont val="Calibri"/>
        <family val="2"/>
        <scheme val="minor"/>
      </rPr>
      <t>AA</t>
    </r>
  </si>
  <si>
    <r>
      <t>T</t>
    </r>
    <r>
      <rPr>
        <vertAlign val="subscript"/>
        <sz val="11"/>
        <color theme="1"/>
        <rFont val="Calibri"/>
        <family val="2"/>
        <scheme val="minor"/>
      </rPr>
      <t>B</t>
    </r>
  </si>
  <si>
    <t>α</t>
  </si>
  <si>
    <t>I</t>
  </si>
  <si>
    <r>
      <t>1 MJ/m</t>
    </r>
    <r>
      <rPr>
        <vertAlign val="superscript"/>
        <sz val="12"/>
        <color theme="1"/>
        <rFont val="Calibri"/>
        <family val="2"/>
        <scheme val="minor"/>
      </rPr>
      <t>2</t>
    </r>
    <r>
      <rPr>
        <sz val="12"/>
        <color theme="1"/>
        <rFont val="Calibri"/>
        <family val="2"/>
        <scheme val="minor"/>
      </rPr>
      <t xml:space="preserve">/day = </t>
    </r>
  </si>
  <si>
    <r>
      <t>BTU/ft</t>
    </r>
    <r>
      <rPr>
        <vertAlign val="superscript"/>
        <sz val="12"/>
        <color theme="1"/>
        <rFont val="Calibri"/>
        <family val="2"/>
        <scheme val="minor"/>
      </rPr>
      <t>2</t>
    </r>
    <r>
      <rPr>
        <sz val="12"/>
        <color theme="1"/>
        <rFont val="Calibri"/>
        <family val="2"/>
        <scheme val="minor"/>
      </rPr>
      <t>/day</t>
    </r>
  </si>
  <si>
    <r>
      <t>MJ/m</t>
    </r>
    <r>
      <rPr>
        <vertAlign val="superscript"/>
        <sz val="12"/>
        <color theme="1"/>
        <rFont val="Calibri"/>
        <family val="2"/>
        <scheme val="minor"/>
      </rPr>
      <t>2</t>
    </r>
    <r>
      <rPr>
        <sz val="12"/>
        <color theme="1"/>
        <rFont val="Calibri"/>
        <family val="2"/>
        <scheme val="minor"/>
      </rPr>
      <t xml:space="preserve">/day </t>
    </r>
  </si>
  <si>
    <r>
      <rPr>
        <b/>
        <sz val="12"/>
        <color theme="1"/>
        <rFont val="Calibri"/>
        <family val="2"/>
        <scheme val="minor"/>
      </rPr>
      <t xml:space="preserve">Step 6: </t>
    </r>
    <r>
      <rPr>
        <sz val="12"/>
        <color theme="1"/>
        <rFont val="Calibri"/>
        <family val="2"/>
        <scheme val="minor"/>
      </rPr>
      <t xml:space="preserve">Determine the number of turnover per year using </t>
    </r>
    <r>
      <rPr>
        <b/>
        <sz val="12"/>
        <color theme="1"/>
        <rFont val="Calibri"/>
        <family val="2"/>
        <scheme val="minor"/>
      </rPr>
      <t>Equation 3-30</t>
    </r>
    <r>
      <rPr>
        <sz val="12"/>
        <color theme="1"/>
        <rFont val="Calibri"/>
        <family val="2"/>
        <scheme val="minor"/>
      </rPr>
      <t>.</t>
    </r>
  </si>
  <si>
    <r>
      <rPr>
        <b/>
        <sz val="12"/>
        <color theme="1"/>
        <rFont val="Calibri"/>
        <family val="2"/>
        <scheme val="minor"/>
      </rPr>
      <t xml:space="preserve">Step 7: </t>
    </r>
    <r>
      <rPr>
        <sz val="12"/>
        <color theme="1"/>
        <rFont val="Calibri"/>
        <family val="2"/>
        <scheme val="minor"/>
      </rPr>
      <t>Determine the working loss turnover (saturation) factor.</t>
    </r>
  </si>
  <si>
    <t>Q</t>
  </si>
  <si>
    <r>
      <t>m</t>
    </r>
    <r>
      <rPr>
        <sz val="12"/>
        <color theme="1"/>
        <rFont val="Calibri"/>
        <family val="2"/>
      </rPr>
      <t>³/year</t>
    </r>
  </si>
  <si>
    <t>bbl oil</t>
  </si>
  <si>
    <t>bbl/year</t>
  </si>
  <si>
    <t>Tank Maximum Liquid Volume</t>
  </si>
  <si>
    <r>
      <t>V</t>
    </r>
    <r>
      <rPr>
        <vertAlign val="subscript"/>
        <sz val="11"/>
        <color theme="1"/>
        <rFont val="Calibri"/>
        <family val="2"/>
        <scheme val="minor"/>
      </rPr>
      <t>LX</t>
    </r>
  </si>
  <si>
    <r>
      <t>m</t>
    </r>
    <r>
      <rPr>
        <sz val="12"/>
        <color theme="1"/>
        <rFont val="Calibri"/>
        <family val="2"/>
      </rPr>
      <t>³`</t>
    </r>
  </si>
  <si>
    <r>
      <t>lb/ft</t>
    </r>
    <r>
      <rPr>
        <sz val="12"/>
        <color theme="1"/>
        <rFont val="Calibri"/>
        <family val="2"/>
      </rPr>
      <t>³</t>
    </r>
  </si>
  <si>
    <t>1 lb/ft³   =</t>
  </si>
  <si>
    <t>kg/m³</t>
  </si>
  <si>
    <t xml:space="preserve">491.67       =  </t>
  </si>
  <si>
    <r>
      <t>ft</t>
    </r>
    <r>
      <rPr>
        <vertAlign val="superscript"/>
        <sz val="12"/>
        <color theme="1"/>
        <rFont val="Calibri"/>
        <family val="2"/>
        <scheme val="minor"/>
      </rPr>
      <t>3</t>
    </r>
  </si>
  <si>
    <r>
      <rPr>
        <b/>
        <sz val="12"/>
        <color theme="1"/>
        <rFont val="Calibri"/>
        <family val="2"/>
        <scheme val="minor"/>
      </rPr>
      <t>Step 4:</t>
    </r>
    <r>
      <rPr>
        <sz val="12"/>
        <color theme="1"/>
        <rFont val="Calibri"/>
        <family val="2"/>
        <scheme val="minor"/>
      </rPr>
      <t xml:space="preserve"> Is the storage tank equipped with a blanket gas system?</t>
    </r>
  </si>
  <si>
    <t>Blanket Gas Volume at a Fixed-Roof Tank</t>
  </si>
  <si>
    <t xml:space="preserve">conversion </t>
  </si>
  <si>
    <t xml:space="preserve">1 bbl oil = </t>
  </si>
  <si>
    <r>
      <t xml:space="preserve">Calculate </t>
    </r>
    <r>
      <rPr>
        <b/>
        <sz val="12"/>
        <color theme="1"/>
        <rFont val="Calibri"/>
        <family val="2"/>
        <scheme val="minor"/>
      </rPr>
      <t>V</t>
    </r>
  </si>
  <si>
    <r>
      <rPr>
        <b/>
        <sz val="12"/>
        <color theme="1"/>
        <rFont val="Calibri"/>
        <family val="2"/>
        <scheme val="minor"/>
      </rPr>
      <t>Step 7:</t>
    </r>
    <r>
      <rPr>
        <sz val="12"/>
        <color theme="1"/>
        <rFont val="Calibri"/>
        <family val="2"/>
        <scheme val="minor"/>
      </rPr>
      <t xml:space="preserve"> Is the blanket gas occupied at a fixed-roof tank or floating-roof tank?</t>
    </r>
  </si>
  <si>
    <r>
      <rPr>
        <b/>
        <sz val="12"/>
        <color theme="1"/>
        <rFont val="Calibri"/>
        <family val="2"/>
        <scheme val="minor"/>
      </rPr>
      <t>Step 8:</t>
    </r>
    <r>
      <rPr>
        <sz val="12"/>
        <color theme="1"/>
        <rFont val="Calibri"/>
        <family val="2"/>
        <scheme val="minor"/>
      </rPr>
      <t xml:space="preserve"> Is the product used as blanket gas being pumped into and out of the storage tank?</t>
    </r>
  </si>
  <si>
    <t>Tank Volume</t>
  </si>
  <si>
    <t>Average Storage Temperature</t>
  </si>
  <si>
    <t>Vapor Pressure</t>
  </si>
  <si>
    <t xml:space="preserve">Picture Source: Source: United States Environmental Protection Agency (US EPA 2006): Emission Factor Documentation for AP-42: Section 7.1: Organic Liquid Storage Tanks, Final Report. https://www3.epa.gov/ttn/chief/ap42/ch07/bgdocs/b07s01.pdf </t>
  </si>
  <si>
    <t>Insulation Type</t>
  </si>
  <si>
    <t xml:space="preserve"> Insulation Thickness</t>
  </si>
  <si>
    <t>h</t>
  </si>
  <si>
    <t>Inbreathing  Volume</t>
  </si>
  <si>
    <t>Insulation Thermal Conductivity</t>
  </si>
  <si>
    <t>C-Factor</t>
  </si>
  <si>
    <t>Reduction Factor</t>
  </si>
  <si>
    <t>C</t>
  </si>
  <si>
    <t>Thermal Inbreathing</t>
  </si>
  <si>
    <r>
      <t>V</t>
    </r>
    <r>
      <rPr>
        <b/>
        <sz val="9"/>
        <color theme="1"/>
        <rFont val="Calibri"/>
        <family val="2"/>
        <scheme val="minor"/>
      </rPr>
      <t>tk</t>
    </r>
  </si>
  <si>
    <r>
      <t>P</t>
    </r>
    <r>
      <rPr>
        <b/>
        <sz val="9"/>
        <color theme="1"/>
        <rFont val="Calibri"/>
        <family val="2"/>
        <scheme val="minor"/>
      </rPr>
      <t>e</t>
    </r>
  </si>
  <si>
    <r>
      <t>l</t>
    </r>
    <r>
      <rPr>
        <b/>
        <sz val="9"/>
        <color theme="1"/>
        <rFont val="Calibri"/>
        <family val="2"/>
        <scheme val="minor"/>
      </rPr>
      <t>in</t>
    </r>
  </si>
  <si>
    <r>
      <t>λ</t>
    </r>
    <r>
      <rPr>
        <b/>
        <sz val="9"/>
        <color theme="1"/>
        <rFont val="Calibri"/>
        <family val="2"/>
        <scheme val="minor"/>
      </rPr>
      <t>in</t>
    </r>
  </si>
  <si>
    <r>
      <t>λ</t>
    </r>
    <r>
      <rPr>
        <b/>
        <sz val="9"/>
        <color theme="1"/>
        <rFont val="Calibri"/>
        <family val="2"/>
        <scheme val="minor"/>
      </rPr>
      <t>in,5</t>
    </r>
  </si>
  <si>
    <r>
      <t>A</t>
    </r>
    <r>
      <rPr>
        <b/>
        <sz val="9"/>
        <color theme="1"/>
        <rFont val="Calibri"/>
        <family val="2"/>
        <scheme val="minor"/>
      </rPr>
      <t>TTS</t>
    </r>
  </si>
  <si>
    <r>
      <t>A</t>
    </r>
    <r>
      <rPr>
        <b/>
        <sz val="9"/>
        <color theme="1"/>
        <rFont val="Calibri"/>
        <family val="2"/>
        <scheme val="minor"/>
      </rPr>
      <t>inp</t>
    </r>
  </si>
  <si>
    <r>
      <t>V</t>
    </r>
    <r>
      <rPr>
        <b/>
        <sz val="9"/>
        <color theme="1"/>
        <rFont val="Calibri"/>
        <family val="2"/>
        <scheme val="minor"/>
      </rPr>
      <t>ip</t>
    </r>
  </si>
  <si>
    <r>
      <t>R</t>
    </r>
    <r>
      <rPr>
        <b/>
        <sz val="9"/>
        <color theme="1"/>
        <rFont val="Calibri"/>
        <family val="2"/>
        <scheme val="minor"/>
      </rPr>
      <t>i</t>
    </r>
  </si>
  <si>
    <r>
      <t>V</t>
    </r>
    <r>
      <rPr>
        <b/>
        <sz val="9"/>
        <color theme="1"/>
        <rFont val="Calibri"/>
        <family val="2"/>
        <scheme val="minor"/>
      </rPr>
      <t>IT</t>
    </r>
  </si>
  <si>
    <t>Cellular glass</t>
  </si>
  <si>
    <t>This is the reference I used for the table on the left</t>
  </si>
  <si>
    <t>W/m-K</t>
  </si>
  <si>
    <r>
      <t>W/m</t>
    </r>
    <r>
      <rPr>
        <sz val="12"/>
        <color theme="1"/>
        <rFont val="Times New Roman"/>
        <family val="1"/>
      </rPr>
      <t xml:space="preserve">²K </t>
    </r>
  </si>
  <si>
    <r>
      <t>m</t>
    </r>
    <r>
      <rPr>
        <sz val="12"/>
        <color theme="1"/>
        <rFont val="Times New Roman"/>
        <family val="1"/>
      </rPr>
      <t>²</t>
    </r>
  </si>
  <si>
    <t xml:space="preserve">Calculated Value </t>
  </si>
  <si>
    <r>
      <t>Nm</t>
    </r>
    <r>
      <rPr>
        <sz val="12"/>
        <color theme="1"/>
        <rFont val="Calibri"/>
        <family val="2"/>
      </rPr>
      <t>³/h of Air</t>
    </r>
  </si>
  <si>
    <r>
      <t>V</t>
    </r>
    <r>
      <rPr>
        <vertAlign val="subscript"/>
        <sz val="14"/>
        <color theme="1"/>
        <rFont val="Calibri"/>
        <family val="2"/>
        <scheme val="minor"/>
      </rPr>
      <t>liq</t>
    </r>
  </si>
  <si>
    <r>
      <t>Y</t>
    </r>
    <r>
      <rPr>
        <vertAlign val="subscript"/>
        <sz val="14"/>
        <color theme="1"/>
        <rFont val="Calibri"/>
        <family val="2"/>
        <scheme val="minor"/>
      </rPr>
      <t xml:space="preserve">o </t>
    </r>
    <r>
      <rPr>
        <sz val="14"/>
        <color theme="1"/>
        <rFont val="Calibri"/>
        <family val="2"/>
        <scheme val="minor"/>
      </rPr>
      <t>&gt; 0.876</t>
    </r>
  </si>
  <si>
    <r>
      <t>Y</t>
    </r>
    <r>
      <rPr>
        <vertAlign val="subscript"/>
        <sz val="14"/>
        <color theme="1"/>
        <rFont val="Calibri"/>
        <family val="2"/>
        <scheme val="minor"/>
      </rPr>
      <t>o</t>
    </r>
    <r>
      <rPr>
        <sz val="14"/>
        <color theme="1"/>
        <rFont val="Calibri"/>
        <family val="2"/>
        <scheme val="minor"/>
      </rPr>
      <t xml:space="preserve"> &lt; 0.876</t>
    </r>
  </si>
  <si>
    <r>
      <rPr>
        <b/>
        <sz val="12"/>
        <color theme="1"/>
        <rFont val="Calibri"/>
        <family val="2"/>
        <scheme val="minor"/>
      </rPr>
      <t>Step 2:</t>
    </r>
    <r>
      <rPr>
        <sz val="12"/>
        <color theme="1"/>
        <rFont val="Calibri"/>
        <family val="2"/>
        <scheme val="minor"/>
      </rPr>
      <t xml:space="preserve"> Is the storage tanks located at the battery?</t>
    </r>
  </si>
  <si>
    <r>
      <rPr>
        <b/>
        <sz val="14"/>
        <color theme="1"/>
        <rFont val="Calibri"/>
        <family val="2"/>
        <scheme val="minor"/>
      </rPr>
      <t>P</t>
    </r>
    <r>
      <rPr>
        <b/>
        <vertAlign val="subscript"/>
        <sz val="14"/>
        <color theme="1"/>
        <rFont val="Calibri"/>
        <family val="2"/>
        <scheme val="minor"/>
      </rPr>
      <t>std</t>
    </r>
    <r>
      <rPr>
        <vertAlign val="subscript"/>
        <sz val="14"/>
        <color theme="1"/>
        <rFont val="Calibri"/>
        <family val="2"/>
        <scheme val="minor"/>
      </rPr>
      <t xml:space="preserve"> </t>
    </r>
    <r>
      <rPr>
        <sz val="14"/>
        <color theme="1"/>
        <rFont val="Calibri"/>
        <family val="2"/>
        <scheme val="minor"/>
      </rPr>
      <t>= 101.325 kPa</t>
    </r>
  </si>
  <si>
    <r>
      <rPr>
        <b/>
        <sz val="14"/>
        <color theme="1"/>
        <rFont val="Calibri"/>
        <family val="2"/>
        <scheme val="minor"/>
      </rPr>
      <t>T</t>
    </r>
    <r>
      <rPr>
        <b/>
        <vertAlign val="subscript"/>
        <sz val="14"/>
        <color theme="1"/>
        <rFont val="Calibri"/>
        <family val="2"/>
        <scheme val="minor"/>
      </rPr>
      <t>std</t>
    </r>
    <r>
      <rPr>
        <sz val="14"/>
        <color theme="1"/>
        <rFont val="Calibri"/>
        <family val="2"/>
        <scheme val="minor"/>
      </rPr>
      <t xml:space="preserve"> = 15°C or 288.15K</t>
    </r>
  </si>
  <si>
    <r>
      <rPr>
        <b/>
        <sz val="14"/>
        <color theme="1"/>
        <rFont val="Calibri"/>
        <family val="2"/>
        <scheme val="minor"/>
      </rPr>
      <t>V</t>
    </r>
    <r>
      <rPr>
        <b/>
        <vertAlign val="subscript"/>
        <sz val="14"/>
        <color theme="1"/>
        <rFont val="Calibri"/>
        <family val="2"/>
        <scheme val="minor"/>
      </rPr>
      <t>oil</t>
    </r>
    <r>
      <rPr>
        <b/>
        <sz val="14"/>
        <color theme="1"/>
        <rFont val="Calibri"/>
        <family val="2"/>
        <scheme val="minor"/>
      </rPr>
      <t xml:space="preserve"> </t>
    </r>
    <r>
      <rPr>
        <sz val="14"/>
        <color theme="1"/>
        <rFont val="Calibri"/>
        <family val="2"/>
        <scheme val="minor"/>
      </rPr>
      <t>at the tank with LVP products</t>
    </r>
  </si>
  <si>
    <r>
      <t xml:space="preserve">Measure </t>
    </r>
    <r>
      <rPr>
        <b/>
        <sz val="14"/>
        <color theme="1"/>
        <rFont val="Calibri"/>
        <family val="2"/>
        <scheme val="minor"/>
      </rPr>
      <t>T</t>
    </r>
    <r>
      <rPr>
        <b/>
        <vertAlign val="subscript"/>
        <sz val="14"/>
        <color theme="1"/>
        <rFont val="Calibri"/>
        <family val="2"/>
        <scheme val="minor"/>
      </rPr>
      <t>t</t>
    </r>
    <r>
      <rPr>
        <b/>
        <sz val="14"/>
        <color theme="1"/>
        <rFont val="Calibri"/>
        <family val="2"/>
        <scheme val="minor"/>
      </rPr>
      <t xml:space="preserve"> </t>
    </r>
  </si>
  <si>
    <r>
      <t xml:space="preserve">Calculate </t>
    </r>
    <r>
      <rPr>
        <b/>
        <sz val="14"/>
        <color theme="1"/>
        <rFont val="Calibri"/>
        <family val="2"/>
        <scheme val="minor"/>
      </rPr>
      <t>P</t>
    </r>
    <r>
      <rPr>
        <b/>
        <vertAlign val="subscript"/>
        <sz val="14"/>
        <color theme="1"/>
        <rFont val="Calibri"/>
        <family val="2"/>
        <scheme val="minor"/>
      </rPr>
      <t>v</t>
    </r>
  </si>
  <si>
    <r>
      <t>T</t>
    </r>
    <r>
      <rPr>
        <vertAlign val="subscript"/>
        <sz val="14"/>
        <color theme="1"/>
        <rFont val="Calibri"/>
        <family val="2"/>
        <scheme val="minor"/>
      </rPr>
      <t>std</t>
    </r>
  </si>
  <si>
    <r>
      <t>P</t>
    </r>
    <r>
      <rPr>
        <vertAlign val="subscript"/>
        <sz val="14"/>
        <color theme="1"/>
        <rFont val="Calibri"/>
        <family val="2"/>
        <scheme val="minor"/>
      </rPr>
      <t>std</t>
    </r>
  </si>
  <si>
    <r>
      <t>T</t>
    </r>
    <r>
      <rPr>
        <vertAlign val="subscript"/>
        <sz val="14"/>
        <color theme="1"/>
        <rFont val="Calibri"/>
        <family val="2"/>
        <scheme val="minor"/>
      </rPr>
      <t>t</t>
    </r>
  </si>
  <si>
    <r>
      <t>V</t>
    </r>
    <r>
      <rPr>
        <vertAlign val="subscript"/>
        <sz val="14"/>
        <color theme="1"/>
        <rFont val="Calibri"/>
        <family val="2"/>
        <scheme val="minor"/>
      </rPr>
      <t>oil</t>
    </r>
  </si>
  <si>
    <r>
      <t>P</t>
    </r>
    <r>
      <rPr>
        <vertAlign val="subscript"/>
        <sz val="14"/>
        <color theme="1"/>
        <rFont val="Calibri"/>
        <family val="2"/>
        <scheme val="minor"/>
      </rPr>
      <t>v</t>
    </r>
  </si>
  <si>
    <r>
      <rPr>
        <b/>
        <sz val="14"/>
        <color theme="1"/>
        <rFont val="Calibri"/>
        <family val="2"/>
        <scheme val="minor"/>
      </rPr>
      <t>P</t>
    </r>
    <r>
      <rPr>
        <b/>
        <vertAlign val="subscript"/>
        <sz val="14"/>
        <color theme="1"/>
        <rFont val="Calibri"/>
        <family val="2"/>
        <scheme val="minor"/>
      </rPr>
      <t>a,1</t>
    </r>
    <r>
      <rPr>
        <sz val="14"/>
        <color theme="1"/>
        <rFont val="Calibri"/>
        <family val="2"/>
        <scheme val="minor"/>
      </rPr>
      <t xml:space="preserve"> value</t>
    </r>
  </si>
  <si>
    <r>
      <rPr>
        <b/>
        <sz val="14"/>
        <color theme="1"/>
        <rFont val="Calibri"/>
        <family val="2"/>
        <scheme val="minor"/>
      </rPr>
      <t>P</t>
    </r>
    <r>
      <rPr>
        <b/>
        <vertAlign val="subscript"/>
        <sz val="14"/>
        <color theme="1"/>
        <rFont val="Calibri"/>
        <family val="2"/>
        <scheme val="minor"/>
      </rPr>
      <t>a,2</t>
    </r>
    <r>
      <rPr>
        <sz val="14"/>
        <color theme="1"/>
        <rFont val="Calibri"/>
        <family val="2"/>
        <scheme val="minor"/>
      </rPr>
      <t xml:space="preserve"> value</t>
    </r>
  </si>
  <si>
    <r>
      <rPr>
        <b/>
        <sz val="14"/>
        <color theme="1"/>
        <rFont val="Calibri"/>
        <family val="2"/>
        <scheme val="minor"/>
      </rPr>
      <t>T</t>
    </r>
    <r>
      <rPr>
        <b/>
        <vertAlign val="subscript"/>
        <sz val="14"/>
        <color theme="1"/>
        <rFont val="Calibri"/>
        <family val="2"/>
        <scheme val="minor"/>
      </rPr>
      <t>a</t>
    </r>
    <r>
      <rPr>
        <sz val="14"/>
        <color theme="1"/>
        <rFont val="Calibri"/>
        <family val="2"/>
        <scheme val="minor"/>
      </rPr>
      <t xml:space="preserve"> value</t>
    </r>
  </si>
  <si>
    <r>
      <t xml:space="preserve">Calculate </t>
    </r>
    <r>
      <rPr>
        <b/>
        <sz val="14"/>
        <color theme="1"/>
        <rFont val="Calibri"/>
        <family val="2"/>
        <scheme val="minor"/>
      </rPr>
      <t>V</t>
    </r>
    <r>
      <rPr>
        <b/>
        <vertAlign val="subscript"/>
        <sz val="14"/>
        <color theme="1"/>
        <rFont val="Calibri"/>
        <family val="2"/>
        <scheme val="minor"/>
      </rPr>
      <t>v</t>
    </r>
  </si>
  <si>
    <r>
      <t>V</t>
    </r>
    <r>
      <rPr>
        <vertAlign val="subscript"/>
        <sz val="14"/>
        <color theme="1"/>
        <rFont val="Calibri"/>
        <family val="2"/>
        <scheme val="minor"/>
      </rPr>
      <t>v</t>
    </r>
  </si>
  <si>
    <r>
      <t>T</t>
    </r>
    <r>
      <rPr>
        <vertAlign val="subscript"/>
        <sz val="14"/>
        <color theme="1"/>
        <rFont val="Calibri"/>
        <family val="2"/>
        <scheme val="minor"/>
      </rPr>
      <t>s</t>
    </r>
  </si>
  <si>
    <r>
      <t>P</t>
    </r>
    <r>
      <rPr>
        <vertAlign val="subscript"/>
        <sz val="14"/>
        <color theme="1"/>
        <rFont val="Calibri"/>
        <family val="2"/>
        <scheme val="minor"/>
      </rPr>
      <t>s</t>
    </r>
  </si>
  <si>
    <r>
      <t>P</t>
    </r>
    <r>
      <rPr>
        <vertAlign val="subscript"/>
        <sz val="14"/>
        <color theme="1"/>
        <rFont val="Calibri"/>
        <family val="2"/>
        <scheme val="minor"/>
      </rPr>
      <t>a,1</t>
    </r>
  </si>
  <si>
    <r>
      <t>P</t>
    </r>
    <r>
      <rPr>
        <vertAlign val="subscript"/>
        <sz val="14"/>
        <color theme="1"/>
        <rFont val="Calibri"/>
        <family val="2"/>
        <scheme val="minor"/>
      </rPr>
      <t>a,2</t>
    </r>
  </si>
  <si>
    <r>
      <t xml:space="preserve"> </t>
    </r>
    <r>
      <rPr>
        <b/>
        <sz val="14"/>
        <color theme="1"/>
        <rFont val="Calibri"/>
        <family val="2"/>
        <scheme val="minor"/>
      </rPr>
      <t>V</t>
    </r>
    <r>
      <rPr>
        <b/>
        <vertAlign val="subscript"/>
        <sz val="14"/>
        <color theme="1"/>
        <rFont val="Calibri"/>
        <family val="2"/>
        <scheme val="minor"/>
      </rPr>
      <t>v</t>
    </r>
    <r>
      <rPr>
        <sz val="14"/>
        <color theme="1"/>
        <rFont val="Calibri"/>
        <family val="2"/>
        <scheme val="minor"/>
      </rPr>
      <t xml:space="preserve"> Value</t>
    </r>
  </si>
  <si>
    <r>
      <rPr>
        <b/>
        <sz val="14"/>
        <color theme="1"/>
        <rFont val="Calibri"/>
        <family val="2"/>
        <scheme val="minor"/>
      </rPr>
      <t>T</t>
    </r>
    <r>
      <rPr>
        <b/>
        <vertAlign val="subscript"/>
        <sz val="14"/>
        <color theme="1"/>
        <rFont val="Calibri"/>
        <family val="2"/>
        <scheme val="minor"/>
      </rPr>
      <t>a</t>
    </r>
    <r>
      <rPr>
        <sz val="14"/>
        <color theme="1"/>
        <rFont val="Calibri"/>
        <family val="2"/>
        <scheme val="minor"/>
      </rPr>
      <t xml:space="preserve"> value </t>
    </r>
  </si>
  <si>
    <r>
      <rPr>
        <b/>
        <sz val="14"/>
        <color theme="1"/>
        <rFont val="Calibri"/>
        <family val="2"/>
        <scheme val="minor"/>
      </rPr>
      <t>P</t>
    </r>
    <r>
      <rPr>
        <b/>
        <vertAlign val="subscript"/>
        <sz val="14"/>
        <color theme="1"/>
        <rFont val="Calibri"/>
        <family val="2"/>
        <scheme val="minor"/>
      </rPr>
      <t>a,2</t>
    </r>
    <r>
      <rPr>
        <sz val="14"/>
        <color theme="1"/>
        <rFont val="Calibri"/>
        <family val="2"/>
        <scheme val="minor"/>
      </rPr>
      <t xml:space="preserve"> value </t>
    </r>
  </si>
  <si>
    <r>
      <t>T</t>
    </r>
    <r>
      <rPr>
        <vertAlign val="subscript"/>
        <sz val="14"/>
        <color theme="1"/>
        <rFont val="Calibri"/>
        <family val="2"/>
        <scheme val="minor"/>
      </rPr>
      <t>s</t>
    </r>
    <r>
      <rPr>
        <sz val="14"/>
        <color theme="1"/>
        <rFont val="Calibri"/>
        <family val="2"/>
        <scheme val="minor"/>
      </rPr>
      <t xml:space="preserve"> = 15°C</t>
    </r>
  </si>
  <si>
    <r>
      <t>P</t>
    </r>
    <r>
      <rPr>
        <vertAlign val="subscript"/>
        <sz val="14"/>
        <color theme="1"/>
        <rFont val="Calibri"/>
        <family val="2"/>
        <scheme val="minor"/>
      </rPr>
      <t>s</t>
    </r>
    <r>
      <rPr>
        <sz val="14"/>
        <color theme="1"/>
        <rFont val="Calibri"/>
        <family val="2"/>
        <scheme val="minor"/>
      </rPr>
      <t xml:space="preserve"> = 101.325 kPa</t>
    </r>
  </si>
  <si>
    <r>
      <t>T</t>
    </r>
    <r>
      <rPr>
        <vertAlign val="subscript"/>
        <sz val="14"/>
        <color theme="1"/>
        <rFont val="Calibri"/>
        <family val="2"/>
        <scheme val="minor"/>
      </rPr>
      <t>a</t>
    </r>
  </si>
  <si>
    <r>
      <rPr>
        <b/>
        <sz val="14"/>
        <color theme="1"/>
        <rFont val="Calibri"/>
        <family val="2"/>
        <scheme val="minor"/>
      </rPr>
      <t>t</t>
    </r>
    <r>
      <rPr>
        <b/>
        <vertAlign val="subscript"/>
        <sz val="14"/>
        <color theme="1"/>
        <rFont val="Calibri"/>
        <family val="2"/>
        <scheme val="minor"/>
      </rPr>
      <t>open</t>
    </r>
    <r>
      <rPr>
        <sz val="14"/>
        <color theme="1"/>
        <rFont val="Calibri"/>
        <family val="2"/>
        <scheme val="minor"/>
      </rPr>
      <t xml:space="preserve"> value</t>
    </r>
  </si>
  <si>
    <r>
      <rPr>
        <b/>
        <sz val="14"/>
        <color theme="1"/>
        <rFont val="Calibri"/>
        <family val="2"/>
        <scheme val="minor"/>
      </rPr>
      <t>D</t>
    </r>
    <r>
      <rPr>
        <b/>
        <vertAlign val="subscript"/>
        <sz val="14"/>
        <color theme="1"/>
        <rFont val="Calibri"/>
        <family val="2"/>
        <scheme val="minor"/>
      </rPr>
      <t>t</t>
    </r>
    <r>
      <rPr>
        <sz val="14"/>
        <color theme="1"/>
        <rFont val="Calibri"/>
        <family val="2"/>
        <scheme val="minor"/>
      </rPr>
      <t xml:space="preserve"> value</t>
    </r>
  </si>
  <si>
    <r>
      <rPr>
        <b/>
        <sz val="14"/>
        <color theme="1"/>
        <rFont val="Calibri"/>
        <family val="2"/>
        <scheme val="minor"/>
      </rPr>
      <t>P</t>
    </r>
    <r>
      <rPr>
        <b/>
        <vertAlign val="subscript"/>
        <sz val="14"/>
        <color theme="1"/>
        <rFont val="Calibri"/>
        <family val="2"/>
        <scheme val="minor"/>
      </rPr>
      <t>shut-in</t>
    </r>
    <r>
      <rPr>
        <sz val="14"/>
        <color theme="1"/>
        <rFont val="Calibri"/>
        <family val="2"/>
        <scheme val="minor"/>
      </rPr>
      <t xml:space="preserve"> value</t>
    </r>
  </si>
  <si>
    <r>
      <t>Calculate</t>
    </r>
    <r>
      <rPr>
        <b/>
        <sz val="14"/>
        <color theme="1"/>
        <rFont val="Calibri"/>
        <family val="2"/>
        <scheme val="minor"/>
      </rPr>
      <t xml:space="preserve"> V</t>
    </r>
    <r>
      <rPr>
        <b/>
        <vertAlign val="subscript"/>
        <sz val="14"/>
        <color theme="1"/>
        <rFont val="Calibri"/>
        <family val="2"/>
        <scheme val="minor"/>
      </rPr>
      <t>WLU</t>
    </r>
    <r>
      <rPr>
        <b/>
        <sz val="14"/>
        <color theme="1"/>
        <rFont val="Calibri"/>
        <family val="2"/>
        <scheme val="minor"/>
      </rPr>
      <t xml:space="preserve"> </t>
    </r>
  </si>
  <si>
    <r>
      <rPr>
        <b/>
        <sz val="14"/>
        <color theme="1"/>
        <rFont val="Calibri"/>
        <family val="2"/>
        <scheme val="minor"/>
      </rPr>
      <t>Q</t>
    </r>
    <r>
      <rPr>
        <b/>
        <vertAlign val="subscript"/>
        <sz val="14"/>
        <color theme="1"/>
        <rFont val="Calibri"/>
        <family val="2"/>
        <scheme val="minor"/>
      </rPr>
      <t>sfr</t>
    </r>
    <r>
      <rPr>
        <sz val="14"/>
        <color theme="1"/>
        <rFont val="Calibri"/>
        <family val="2"/>
        <scheme val="minor"/>
      </rPr>
      <t xml:space="preserve"> value</t>
    </r>
  </si>
  <si>
    <r>
      <t>D</t>
    </r>
    <r>
      <rPr>
        <vertAlign val="subscript"/>
        <sz val="14"/>
        <color theme="1"/>
        <rFont val="Calibri"/>
        <family val="2"/>
        <scheme val="minor"/>
      </rPr>
      <t>t</t>
    </r>
  </si>
  <si>
    <r>
      <t>P</t>
    </r>
    <r>
      <rPr>
        <vertAlign val="subscript"/>
        <sz val="14"/>
        <color theme="1"/>
        <rFont val="Calibri"/>
        <family val="2"/>
        <scheme val="minor"/>
      </rPr>
      <t>shut-in</t>
    </r>
  </si>
  <si>
    <r>
      <t>Q</t>
    </r>
    <r>
      <rPr>
        <vertAlign val="subscript"/>
        <sz val="14"/>
        <color theme="1"/>
        <rFont val="Calibri"/>
        <family val="2"/>
        <scheme val="minor"/>
      </rPr>
      <t>sfr</t>
    </r>
  </si>
  <si>
    <r>
      <t>t</t>
    </r>
    <r>
      <rPr>
        <vertAlign val="subscript"/>
        <sz val="14"/>
        <color theme="1"/>
        <rFont val="Calibri"/>
        <family val="2"/>
        <scheme val="minor"/>
      </rPr>
      <t>open</t>
    </r>
  </si>
  <si>
    <t>1 L/min =</t>
  </si>
  <si>
    <t>1 ft =</t>
  </si>
  <si>
    <r>
      <t>1 ft</t>
    </r>
    <r>
      <rPr>
        <sz val="12"/>
        <color theme="1"/>
        <rFont val="Calibri"/>
        <family val="2"/>
      </rPr>
      <t>³  =</t>
    </r>
  </si>
  <si>
    <t>1 ft/ft  =</t>
  </si>
  <si>
    <t>V</t>
  </si>
  <si>
    <t>Volume at the storage tank</t>
  </si>
  <si>
    <t>Reciprocating &amp; Compressors</t>
  </si>
  <si>
    <t>Operator must report to Petrinex on a monthly basis</t>
  </si>
  <si>
    <r>
      <rPr>
        <b/>
        <sz val="14"/>
        <color theme="1"/>
        <rFont val="Calibri"/>
        <family val="2"/>
        <scheme val="minor"/>
      </rPr>
      <t>Step 4:</t>
    </r>
    <r>
      <rPr>
        <sz val="14"/>
        <color theme="1"/>
        <rFont val="Calibri"/>
        <family val="2"/>
        <scheme val="minor"/>
      </rPr>
      <t xml:space="preserve"> Record monthly volume of hydrocarbon liquid product.</t>
    </r>
  </si>
  <si>
    <r>
      <rPr>
        <b/>
        <sz val="14"/>
        <color theme="1"/>
        <rFont val="Calibri"/>
        <family val="2"/>
        <scheme val="minor"/>
      </rPr>
      <t>Step 6:</t>
    </r>
    <r>
      <rPr>
        <sz val="14"/>
        <color theme="1"/>
        <rFont val="Calibri"/>
        <family val="2"/>
        <scheme val="minor"/>
      </rPr>
      <t xml:space="preserve"> Calculate the storage tank venting from flashing losses using </t>
    </r>
    <r>
      <rPr>
        <b/>
        <sz val="14"/>
        <color theme="1"/>
        <rFont val="Calibri"/>
        <family val="2"/>
        <scheme val="minor"/>
      </rPr>
      <t>Equation 1</t>
    </r>
    <r>
      <rPr>
        <sz val="14"/>
        <color theme="1"/>
        <rFont val="Calibri"/>
        <family val="2"/>
        <scheme val="minor"/>
      </rPr>
      <t>.</t>
    </r>
  </si>
  <si>
    <t>bbl.</t>
  </si>
  <si>
    <t xml:space="preserve">Latitude  </t>
  </si>
  <si>
    <t xml:space="preserve">Temperature Change </t>
  </si>
  <si>
    <r>
      <rPr>
        <b/>
        <sz val="12"/>
        <color theme="1"/>
        <rFont val="Calibri"/>
        <family val="2"/>
        <scheme val="minor"/>
      </rPr>
      <t>Step 10:</t>
    </r>
    <r>
      <rPr>
        <sz val="12"/>
        <color theme="1"/>
        <rFont val="Calibri"/>
        <family val="2"/>
        <scheme val="minor"/>
      </rPr>
      <t xml:space="preserve"> Make sure that the pressure drop of the blanket system at maximum flow is within the design capability of the tank.</t>
    </r>
  </si>
  <si>
    <t>Dimensionless</t>
  </si>
  <si>
    <r>
      <t>m</t>
    </r>
    <r>
      <rPr>
        <vertAlign val="superscript"/>
        <sz val="14"/>
        <color theme="1"/>
        <rFont val="Calibri"/>
        <family val="2"/>
        <scheme val="minor"/>
      </rPr>
      <t>3</t>
    </r>
  </si>
  <si>
    <t>Follow the Step-by-Step Procedure and Fill in the Estimation Table below based on the Solid Desiccant Dehydrator</t>
  </si>
  <si>
    <r>
      <rPr>
        <b/>
        <sz val="14"/>
        <color theme="1"/>
        <rFont val="Calibri"/>
        <family val="2"/>
        <scheme val="minor"/>
      </rPr>
      <t>Step 2:</t>
    </r>
    <r>
      <rPr>
        <sz val="14"/>
        <color theme="1"/>
        <rFont val="Calibri"/>
        <family val="2"/>
        <scheme val="minor"/>
      </rPr>
      <t xml:space="preserve"> Identify if the facility ID contains a pig trap opening and purge are used for venting. </t>
    </r>
  </si>
  <si>
    <r>
      <rPr>
        <b/>
        <sz val="14"/>
        <color theme="1"/>
        <rFont val="Calibri"/>
        <family val="2"/>
        <scheme val="minor"/>
      </rPr>
      <t>Step 4:</t>
    </r>
    <r>
      <rPr>
        <sz val="14"/>
        <color theme="1"/>
        <rFont val="Calibri"/>
        <family val="2"/>
        <scheme val="minor"/>
      </rPr>
      <t xml:space="preserve"> Measure gauge pressure at actual condition before depressurization.</t>
    </r>
  </si>
  <si>
    <r>
      <rPr>
        <b/>
        <sz val="14"/>
        <color theme="1"/>
        <rFont val="Calibri"/>
        <family val="2"/>
        <scheme val="minor"/>
      </rPr>
      <t>Step 1</t>
    </r>
    <r>
      <rPr>
        <sz val="14"/>
        <color theme="1"/>
        <rFont val="Calibri"/>
        <family val="2"/>
        <scheme val="minor"/>
      </rPr>
      <t>: Enter the Facility ID</t>
    </r>
  </si>
  <si>
    <r>
      <rPr>
        <b/>
        <sz val="14"/>
        <color theme="1"/>
        <rFont val="Calibri"/>
        <family val="2"/>
        <scheme val="minor"/>
      </rPr>
      <t>Step 3:</t>
    </r>
    <r>
      <rPr>
        <sz val="14"/>
        <color theme="1"/>
        <rFont val="Calibri"/>
        <family val="2"/>
        <scheme val="minor"/>
      </rPr>
      <t xml:space="preserve"> Identify the type of the pneumatic instrument used at the selected facility ID.</t>
    </r>
  </si>
  <si>
    <r>
      <rPr>
        <b/>
        <sz val="14"/>
        <color theme="1"/>
        <rFont val="Calibri"/>
        <family val="2"/>
        <scheme val="minor"/>
      </rPr>
      <t xml:space="preserve">Step 4: </t>
    </r>
    <r>
      <rPr>
        <sz val="14"/>
        <color theme="1"/>
        <rFont val="Calibri"/>
        <family val="2"/>
        <scheme val="minor"/>
      </rPr>
      <t>Identify the manufacturer and model of the pneumatic instrument used at the selected facility.</t>
    </r>
  </si>
  <si>
    <t>Discharge Pressure</t>
  </si>
  <si>
    <r>
      <rPr>
        <b/>
        <sz val="14"/>
        <color theme="1"/>
        <rFont val="Calibri"/>
        <family val="2"/>
        <scheme val="minor"/>
      </rPr>
      <t>Step 2:</t>
    </r>
    <r>
      <rPr>
        <sz val="14"/>
        <color theme="1"/>
        <rFont val="Calibri"/>
        <family val="2"/>
        <scheme val="minor"/>
      </rPr>
      <t xml:space="preserve"> Identify if the facility ID contains the pneumatic pump on site that is using gas (not instrument air)</t>
    </r>
  </si>
  <si>
    <r>
      <rPr>
        <b/>
        <sz val="14"/>
        <color theme="1"/>
        <rFont val="Calibri"/>
        <family val="2"/>
        <scheme val="minor"/>
      </rPr>
      <t>Step 4:</t>
    </r>
    <r>
      <rPr>
        <sz val="14"/>
        <color theme="1"/>
        <rFont val="Calibri"/>
        <family val="2"/>
        <scheme val="minor"/>
      </rPr>
      <t xml:space="preserve"> Make sure the component is removed from the gas streams during the dehydration process.</t>
    </r>
  </si>
  <si>
    <r>
      <rPr>
        <b/>
        <sz val="14"/>
        <color theme="1"/>
        <rFont val="Calibri"/>
        <family val="2"/>
        <scheme val="minor"/>
      </rPr>
      <t>Equation 6</t>
    </r>
    <r>
      <rPr>
        <sz val="14"/>
        <color theme="1"/>
        <rFont val="Calibri"/>
        <family val="2"/>
        <scheme val="minor"/>
      </rPr>
      <t xml:space="preserve"> is </t>
    </r>
    <r>
      <rPr>
        <b/>
        <sz val="14"/>
        <color rgb="FFFF0000"/>
        <rFont val="Calibri"/>
        <family val="2"/>
        <scheme val="minor"/>
      </rPr>
      <t>ONLY</t>
    </r>
    <r>
      <rPr>
        <sz val="14"/>
        <color theme="1"/>
        <rFont val="Calibri"/>
        <family val="2"/>
        <scheme val="minor"/>
      </rPr>
      <t xml:space="preserve"> used if equipment volume is depressurized, purged with gas before re-pressurization and all gas vented to atmosphere. </t>
    </r>
  </si>
  <si>
    <r>
      <t xml:space="preserve">The definition of a blowdown can be found on section 4.1.9, while </t>
    </r>
    <r>
      <rPr>
        <b/>
        <sz val="14"/>
        <color theme="1"/>
        <rFont val="Calibri"/>
        <family val="2"/>
        <scheme val="minor"/>
      </rPr>
      <t>Equation 5</t>
    </r>
    <r>
      <rPr>
        <sz val="14"/>
        <color theme="1"/>
        <rFont val="Calibri"/>
        <family val="2"/>
        <scheme val="minor"/>
      </rPr>
      <t xml:space="preserve"> and </t>
    </r>
    <r>
      <rPr>
        <b/>
        <sz val="14"/>
        <color theme="1"/>
        <rFont val="Calibri"/>
        <family val="2"/>
        <scheme val="minor"/>
      </rPr>
      <t>Equation 6</t>
    </r>
    <r>
      <rPr>
        <sz val="14"/>
        <color theme="1"/>
        <rFont val="Calibri"/>
        <family val="2"/>
        <scheme val="minor"/>
      </rPr>
      <t xml:space="preserve"> can be found on Section 4.1.5 as per </t>
    </r>
    <r>
      <rPr>
        <i/>
        <sz val="14"/>
        <color theme="1"/>
        <rFont val="Calibri"/>
        <family val="2"/>
        <scheme val="minor"/>
      </rPr>
      <t>Guideline PNG035: Estimating Venting and Fugitive Emissions</t>
    </r>
    <r>
      <rPr>
        <sz val="14"/>
        <color theme="1"/>
        <rFont val="Calibri"/>
        <family val="2"/>
        <scheme val="minor"/>
      </rPr>
      <t>.</t>
    </r>
  </si>
  <si>
    <r>
      <t xml:space="preserve">This definition can be found on Section 4.1.10 as per </t>
    </r>
    <r>
      <rPr>
        <i/>
        <sz val="14"/>
        <color theme="1"/>
        <rFont val="Calibri"/>
        <family val="2"/>
        <scheme val="minor"/>
      </rPr>
      <t>Guideline PNG035: Estimating Venting and Fugitive Emissions</t>
    </r>
    <r>
      <rPr>
        <sz val="14"/>
        <color theme="1"/>
        <rFont val="Calibri"/>
        <family val="2"/>
        <scheme val="minor"/>
      </rPr>
      <t>.</t>
    </r>
  </si>
  <si>
    <r>
      <rPr>
        <b/>
        <sz val="14"/>
        <color theme="1"/>
        <rFont val="Calibri"/>
        <family val="2"/>
        <scheme val="minor"/>
      </rPr>
      <t>Step 3:</t>
    </r>
    <r>
      <rPr>
        <sz val="14"/>
        <color theme="1"/>
        <rFont val="Calibri"/>
        <family val="2"/>
        <scheme val="minor"/>
      </rPr>
      <t xml:space="preserve"> Identify if there is a well on site.</t>
    </r>
  </si>
  <si>
    <r>
      <rPr>
        <b/>
        <sz val="14"/>
        <rFont val="Calibri"/>
        <family val="2"/>
        <scheme val="minor"/>
      </rPr>
      <t>Step 4:</t>
    </r>
    <r>
      <rPr>
        <sz val="14"/>
        <rFont val="Calibri"/>
        <family val="2"/>
        <scheme val="minor"/>
      </rPr>
      <t xml:space="preserve"> Ensure that there is liquid unloading event occurring at the well level.</t>
    </r>
  </si>
  <si>
    <r>
      <rPr>
        <b/>
        <sz val="14"/>
        <color theme="1"/>
        <rFont val="Calibri"/>
        <family val="2"/>
        <scheme val="minor"/>
      </rPr>
      <t>Step 9:</t>
    </r>
    <r>
      <rPr>
        <sz val="14"/>
        <color theme="1"/>
        <rFont val="Calibri"/>
        <family val="2"/>
        <scheme val="minor"/>
      </rPr>
      <t xml:space="preserve"> Measure maximum production rate over 12 months from standard condition.</t>
    </r>
  </si>
  <si>
    <r>
      <t xml:space="preserve">Wells tend to accumulate liquid over time which needs to be unloaded in order to resume normal production. In these situations, vent gas is either tied into sales lines, flared, or vented. When not metered or when estimation approaches discussed in Section 4 are not employed, </t>
    </r>
    <r>
      <rPr>
        <b/>
        <sz val="14"/>
        <color theme="1"/>
        <rFont val="Calibri"/>
        <family val="2"/>
        <scheme val="minor"/>
      </rPr>
      <t>Equation 11</t>
    </r>
    <r>
      <rPr>
        <sz val="14"/>
        <color theme="1"/>
        <rFont val="Calibri"/>
        <family val="2"/>
        <scheme val="minor"/>
      </rPr>
      <t xml:space="preserve"> can be used for monthly estimation of volume released for each subject well.  </t>
    </r>
  </si>
  <si>
    <r>
      <rPr>
        <b/>
        <sz val="14"/>
        <color theme="1"/>
        <rFont val="Calibri"/>
        <family val="2"/>
        <scheme val="minor"/>
      </rPr>
      <t xml:space="preserve">Step 6: </t>
    </r>
    <r>
      <rPr>
        <sz val="14"/>
        <color theme="1"/>
        <rFont val="Calibri"/>
        <family val="2"/>
        <scheme val="minor"/>
      </rPr>
      <t xml:space="preserve">Identify the max natural gas consumption rate for the engine type. </t>
    </r>
  </si>
  <si>
    <r>
      <rPr>
        <b/>
        <sz val="14"/>
        <color rgb="FF000000"/>
        <rFont val="Calibri"/>
        <family val="2"/>
        <scheme val="minor"/>
      </rPr>
      <t>NOTE:</t>
    </r>
    <r>
      <rPr>
        <sz val="14"/>
        <color rgb="FF000000"/>
        <rFont val="Calibri"/>
        <family val="2"/>
        <scheme val="minor"/>
      </rPr>
      <t xml:space="preserve"> Different type of Engine/Turbine, manufacturer, and model shown below with the corresponding max natural gas consumption rate found in </t>
    </r>
    <r>
      <rPr>
        <b/>
        <sz val="14"/>
        <color rgb="FF000000"/>
        <rFont val="Calibri"/>
        <family val="2"/>
        <scheme val="minor"/>
      </rPr>
      <t>Table 12</t>
    </r>
    <r>
      <rPr>
        <sz val="14"/>
        <color rgb="FF000000"/>
        <rFont val="Calibri"/>
        <family val="2"/>
        <scheme val="minor"/>
      </rPr>
      <t xml:space="preserve"> for turbines and </t>
    </r>
    <r>
      <rPr>
        <b/>
        <sz val="14"/>
        <color rgb="FF000000"/>
        <rFont val="Calibri"/>
        <family val="2"/>
        <scheme val="minor"/>
      </rPr>
      <t>Table 13</t>
    </r>
    <r>
      <rPr>
        <sz val="14"/>
        <color rgb="FF000000"/>
        <rFont val="Calibri"/>
        <family val="2"/>
        <scheme val="minor"/>
      </rPr>
      <t xml:space="preserve"> for reciprocal engines of </t>
    </r>
    <r>
      <rPr>
        <i/>
        <sz val="14"/>
        <color rgb="FF000000"/>
        <rFont val="Calibri"/>
        <family val="2"/>
        <scheme val="minor"/>
      </rPr>
      <t>Guideline PNG035</t>
    </r>
    <r>
      <rPr>
        <sz val="14"/>
        <color rgb="FF000000"/>
        <rFont val="Calibri"/>
        <family val="2"/>
        <scheme val="minor"/>
      </rPr>
      <t>.</t>
    </r>
  </si>
  <si>
    <r>
      <rPr>
        <b/>
        <sz val="14"/>
        <color theme="1"/>
        <rFont val="Calibri"/>
        <family val="2"/>
        <scheme val="minor"/>
      </rPr>
      <t xml:space="preserve">Step 6: </t>
    </r>
    <r>
      <rPr>
        <sz val="14"/>
        <color theme="1"/>
        <rFont val="Calibri"/>
        <family val="2"/>
        <scheme val="minor"/>
      </rPr>
      <t xml:space="preserve">Identify the max natural gas consumption rate for the turbine or engine type. </t>
    </r>
  </si>
  <si>
    <t>Duration of fugitive emissions, t (hours)</t>
  </si>
  <si>
    <t>Breathing &amp; Working Losses</t>
  </si>
  <si>
    <r>
      <rPr>
        <sz val="12"/>
        <color rgb="FFFF0000"/>
        <rFont val="Calibri"/>
        <family val="2"/>
      </rPr>
      <t>*</t>
    </r>
    <r>
      <rPr>
        <sz val="12"/>
        <color rgb="FFFF0000"/>
        <rFont val="Calibri"/>
        <family val="2"/>
        <scheme val="minor"/>
      </rPr>
      <t xml:space="preserve">Cells that are colored in </t>
    </r>
    <r>
      <rPr>
        <b/>
        <sz val="12"/>
        <color rgb="FFFF0000"/>
        <rFont val="Calibri"/>
        <family val="2"/>
        <scheme val="minor"/>
      </rPr>
      <t>Yellow</t>
    </r>
    <r>
      <rPr>
        <sz val="12"/>
        <color rgb="FFFF0000"/>
        <rFont val="Calibri"/>
        <family val="2"/>
        <scheme val="minor"/>
      </rPr>
      <t xml:space="preserve"> are the only cells that need input.</t>
    </r>
  </si>
  <si>
    <r>
      <rPr>
        <sz val="14"/>
        <color rgb="FFFF0000"/>
        <rFont val="Calibri"/>
        <family val="2"/>
      </rPr>
      <t>*</t>
    </r>
    <r>
      <rPr>
        <sz val="14"/>
        <color rgb="FFFF0000"/>
        <rFont val="Calibri"/>
        <family val="2"/>
        <scheme val="minor"/>
      </rPr>
      <t xml:space="preserve">Cells that are colored in </t>
    </r>
    <r>
      <rPr>
        <b/>
        <sz val="14"/>
        <color rgb="FFFF0000"/>
        <rFont val="Calibri"/>
        <family val="2"/>
        <scheme val="minor"/>
      </rPr>
      <t>Yellow</t>
    </r>
    <r>
      <rPr>
        <sz val="14"/>
        <color rgb="FFFF0000"/>
        <rFont val="Calibri"/>
        <family val="2"/>
        <scheme val="minor"/>
      </rPr>
      <t xml:space="preserve"> are the only cells that need input.</t>
    </r>
  </si>
  <si>
    <t>Routine Venting</t>
  </si>
  <si>
    <t>Scheduled Venting</t>
  </si>
  <si>
    <r>
      <t>To Determine the Breathing Losses, L</t>
    </r>
    <r>
      <rPr>
        <b/>
        <vertAlign val="subscript"/>
        <sz val="16"/>
        <color theme="1"/>
        <rFont val="Calibri"/>
        <family val="2"/>
        <scheme val="minor"/>
      </rPr>
      <t>s</t>
    </r>
  </si>
  <si>
    <r>
      <t>To Determine the Working Losses, L</t>
    </r>
    <r>
      <rPr>
        <b/>
        <vertAlign val="subscript"/>
        <sz val="16"/>
        <color theme="1"/>
        <rFont val="Calibri"/>
        <family val="2"/>
        <scheme val="minor"/>
      </rPr>
      <t>w</t>
    </r>
  </si>
  <si>
    <r>
      <t>Total Losses due to Breathing and Working, L</t>
    </r>
    <r>
      <rPr>
        <b/>
        <vertAlign val="subscript"/>
        <sz val="14"/>
        <color theme="1"/>
        <rFont val="Calibri"/>
        <family val="2"/>
        <scheme val="minor"/>
      </rPr>
      <t>T</t>
    </r>
    <r>
      <rPr>
        <b/>
        <sz val="14"/>
        <color theme="1"/>
        <rFont val="Calibri"/>
        <family val="2"/>
        <scheme val="minor"/>
      </rPr>
      <t>:</t>
    </r>
  </si>
  <si>
    <t>VP</t>
  </si>
  <si>
    <t>m³/h of Air</t>
  </si>
  <si>
    <r>
      <t>m</t>
    </r>
    <r>
      <rPr>
        <sz val="12"/>
        <color theme="1"/>
        <rFont val="Calibri"/>
        <family val="2"/>
      </rPr>
      <t>³/hr of Air</t>
    </r>
  </si>
  <si>
    <t>Current Production Month</t>
  </si>
  <si>
    <t xml:space="preserve">Value </t>
  </si>
  <si>
    <r>
      <t xml:space="preserve">Calculate </t>
    </r>
    <r>
      <rPr>
        <b/>
        <sz val="14"/>
        <color theme="1"/>
        <rFont val="Calibri"/>
        <family val="2"/>
        <scheme val="minor"/>
      </rPr>
      <t>V</t>
    </r>
    <r>
      <rPr>
        <b/>
        <vertAlign val="subscript"/>
        <sz val="14"/>
        <color theme="1"/>
        <rFont val="Calibri"/>
        <family val="2"/>
        <scheme val="minor"/>
      </rPr>
      <t>BD</t>
    </r>
  </si>
  <si>
    <t>Well testing</t>
  </si>
  <si>
    <t>m3</t>
  </si>
  <si>
    <r>
      <t xml:space="preserve">Calculate </t>
    </r>
    <r>
      <rPr>
        <b/>
        <sz val="14"/>
        <rFont val="Calibri"/>
        <family val="2"/>
        <scheme val="minor"/>
      </rPr>
      <t>V</t>
    </r>
    <r>
      <rPr>
        <b/>
        <vertAlign val="subscript"/>
        <sz val="14"/>
        <rFont val="Calibri"/>
        <family val="2"/>
        <scheme val="minor"/>
      </rPr>
      <t>PT</t>
    </r>
  </si>
  <si>
    <r>
      <t xml:space="preserve">Calculate </t>
    </r>
    <r>
      <rPr>
        <b/>
        <sz val="14"/>
        <color theme="1"/>
        <rFont val="Calibri"/>
        <family val="2"/>
        <scheme val="minor"/>
      </rPr>
      <t>V</t>
    </r>
    <r>
      <rPr>
        <b/>
        <vertAlign val="subscript"/>
        <sz val="14"/>
        <color theme="1"/>
        <rFont val="Calibri"/>
        <family val="2"/>
        <scheme val="minor"/>
      </rPr>
      <t>PP</t>
    </r>
  </si>
  <si>
    <r>
      <t>Fugitive Emissions, V (</t>
    </r>
    <r>
      <rPr>
        <b/>
        <sz val="14"/>
        <color theme="1"/>
        <rFont val="Calibri"/>
        <family val="2"/>
        <scheme val="minor"/>
      </rPr>
      <t>m³/month)</t>
    </r>
  </si>
  <si>
    <r>
      <t>Vent Gas Volume, V 
(</t>
    </r>
    <r>
      <rPr>
        <b/>
        <sz val="14"/>
        <color theme="1"/>
        <rFont val="Calibri"/>
        <family val="2"/>
        <scheme val="minor"/>
      </rPr>
      <t>m³/month)</t>
    </r>
  </si>
  <si>
    <r>
      <t>Vent gas volume from well testing, completion or workovers
(</t>
    </r>
    <r>
      <rPr>
        <b/>
        <sz val="12"/>
        <color theme="1"/>
        <rFont val="Calibri"/>
        <family val="2"/>
        <scheme val="minor"/>
      </rPr>
      <t>m</t>
    </r>
    <r>
      <rPr>
        <b/>
        <vertAlign val="superscript"/>
        <sz val="12"/>
        <color theme="1"/>
        <rFont val="Calibri"/>
        <family val="2"/>
        <scheme val="minor"/>
      </rPr>
      <t>3</t>
    </r>
    <r>
      <rPr>
        <b/>
        <sz val="12"/>
        <color theme="1"/>
        <rFont val="Calibri"/>
        <family val="2"/>
        <scheme val="minor"/>
      </rPr>
      <t>/month)</t>
    </r>
  </si>
  <si>
    <t>Pneumatic Instruments Tab</t>
  </si>
  <si>
    <t>hours/month</t>
  </si>
  <si>
    <r>
      <t xml:space="preserve">Calculate </t>
    </r>
    <r>
      <rPr>
        <b/>
        <sz val="14"/>
        <color theme="1"/>
        <rFont val="Calibri"/>
        <family val="2"/>
        <scheme val="minor"/>
      </rPr>
      <t>V</t>
    </r>
    <r>
      <rPr>
        <b/>
        <vertAlign val="subscript"/>
        <sz val="14"/>
        <color theme="1"/>
        <rFont val="Calibri"/>
        <family val="2"/>
        <scheme val="minor"/>
      </rPr>
      <t>DD</t>
    </r>
  </si>
  <si>
    <r>
      <t>m</t>
    </r>
    <r>
      <rPr>
        <b/>
        <vertAlign val="superscript"/>
        <sz val="14"/>
        <color theme="1"/>
        <rFont val="Calibri"/>
        <family val="2"/>
        <scheme val="minor"/>
      </rPr>
      <t>3</t>
    </r>
    <r>
      <rPr>
        <b/>
        <sz val="14"/>
        <color theme="1"/>
        <rFont val="Calibri"/>
        <family val="2"/>
        <scheme val="minor"/>
      </rPr>
      <t>/month</t>
    </r>
  </si>
  <si>
    <r>
      <t>Calculated Vent gas Volume
(</t>
    </r>
    <r>
      <rPr>
        <b/>
        <sz val="14"/>
        <color theme="1"/>
        <rFont val="Calibri"/>
        <family val="2"/>
        <scheme val="minor"/>
      </rPr>
      <t>m</t>
    </r>
    <r>
      <rPr>
        <b/>
        <sz val="14"/>
        <color theme="1"/>
        <rFont val="Calibri"/>
        <family val="2"/>
      </rPr>
      <t>³/month)</t>
    </r>
  </si>
  <si>
    <t xml:space="preserve">Solid Desiccant Dehydrator </t>
  </si>
  <si>
    <r>
      <t>Total Site Vent Gas Volume Reported in Petrinex (10</t>
    </r>
    <r>
      <rPr>
        <b/>
        <sz val="14"/>
        <color theme="1"/>
        <rFont val="Calibri"/>
        <family val="2"/>
      </rPr>
      <t>³m³/month)</t>
    </r>
  </si>
  <si>
    <r>
      <t>ɣ</t>
    </r>
    <r>
      <rPr>
        <vertAlign val="subscript"/>
        <sz val="14"/>
        <rFont val="Calibri"/>
        <family val="2"/>
        <scheme val="minor"/>
      </rPr>
      <t xml:space="preserve">o </t>
    </r>
  </si>
  <si>
    <r>
      <t>ɣ</t>
    </r>
    <r>
      <rPr>
        <vertAlign val="subscript"/>
        <sz val="14"/>
        <rFont val="Calibri"/>
        <family val="2"/>
        <scheme val="minor"/>
      </rPr>
      <t>g</t>
    </r>
  </si>
  <si>
    <t>T (degree Celsius)</t>
  </si>
  <si>
    <r>
      <t>ɣ</t>
    </r>
    <r>
      <rPr>
        <vertAlign val="subscript"/>
        <sz val="14"/>
        <color theme="1"/>
        <rFont val="Calibri"/>
        <family val="2"/>
        <scheme val="minor"/>
      </rPr>
      <t>o</t>
    </r>
    <r>
      <rPr>
        <sz val="14"/>
        <color theme="1"/>
        <rFont val="Calibri"/>
        <family val="2"/>
        <scheme val="minor"/>
      </rPr>
      <t xml:space="preserve"> </t>
    </r>
  </si>
  <si>
    <t>Equation 2: If the specific gravity of oil is LESS THAN 0.876 (Yo &lt; 0.876)</t>
  </si>
  <si>
    <r>
      <t>Vasquez Beggs GIS (m</t>
    </r>
    <r>
      <rPr>
        <b/>
        <vertAlign val="superscript"/>
        <sz val="14"/>
        <color theme="1"/>
        <rFont val="Calibri"/>
        <family val="2"/>
        <scheme val="minor"/>
      </rPr>
      <t>3</t>
    </r>
    <r>
      <rPr>
        <b/>
        <sz val="14"/>
        <color theme="1"/>
        <rFont val="Calibri"/>
        <family val="2"/>
        <scheme val="minor"/>
      </rPr>
      <t xml:space="preserve"> Gas/m</t>
    </r>
    <r>
      <rPr>
        <b/>
        <vertAlign val="superscript"/>
        <sz val="14"/>
        <color theme="1"/>
        <rFont val="Calibri"/>
        <family val="2"/>
        <scheme val="minor"/>
      </rPr>
      <t>3</t>
    </r>
    <r>
      <rPr>
        <b/>
        <sz val="14"/>
        <color theme="1"/>
        <rFont val="Calibri"/>
        <family val="2"/>
        <scheme val="minor"/>
      </rPr>
      <t xml:space="preserve"> Oil)</t>
    </r>
  </si>
  <si>
    <t>Calculate the Gas-in-Solution Factor (GIS), Use Equation 1</t>
  </si>
  <si>
    <t>Calculate the Gas-in-Solution Factor (GIS), Use Equation 2</t>
  </si>
  <si>
    <r>
      <rPr>
        <b/>
        <sz val="12"/>
        <color theme="1"/>
        <rFont val="Calibri"/>
        <family val="2"/>
        <scheme val="minor"/>
      </rPr>
      <t>Step 5:</t>
    </r>
    <r>
      <rPr>
        <sz val="12"/>
        <color theme="1"/>
        <rFont val="Calibri"/>
        <family val="2"/>
        <scheme val="minor"/>
      </rPr>
      <t xml:space="preserve"> Determine the daily average liquid surface temperature Using</t>
    </r>
    <r>
      <rPr>
        <b/>
        <sz val="12"/>
        <color theme="1"/>
        <rFont val="Calibri"/>
        <family val="2"/>
        <scheme val="minor"/>
      </rPr>
      <t xml:space="preserve"> Equation 3-26</t>
    </r>
    <r>
      <rPr>
        <sz val="12"/>
        <color theme="1"/>
        <rFont val="Calibri"/>
        <family val="2"/>
        <scheme val="minor"/>
      </rPr>
      <t>.</t>
    </r>
  </si>
  <si>
    <r>
      <t xml:space="preserve">Step 10: </t>
    </r>
    <r>
      <rPr>
        <sz val="12"/>
        <color theme="1"/>
        <rFont val="Calibri"/>
        <family val="2"/>
        <scheme val="minor"/>
      </rPr>
      <t>Identify if the breathing losses is occurring at a stable or unstable product.</t>
    </r>
  </si>
  <si>
    <t>Unit conversion</t>
  </si>
  <si>
    <r>
      <t>1m</t>
    </r>
    <r>
      <rPr>
        <sz val="12"/>
        <color theme="1"/>
        <rFont val="Calibri"/>
        <family val="2"/>
      </rPr>
      <t>³ =</t>
    </r>
  </si>
  <si>
    <r>
      <t xml:space="preserve">°C  </t>
    </r>
    <r>
      <rPr>
        <sz val="12"/>
        <color theme="1"/>
        <rFont val="Calibri"/>
        <family val="2"/>
      </rPr>
      <t xml:space="preserve">* 1.8 + </t>
    </r>
  </si>
  <si>
    <t xml:space="preserve">1 year                 = </t>
  </si>
  <si>
    <t>1 m</t>
  </si>
  <si>
    <t>1 kPa</t>
  </si>
  <si>
    <r>
      <t xml:space="preserve">Use </t>
    </r>
    <r>
      <rPr>
        <b/>
        <sz val="14"/>
        <rFont val="Calibri"/>
        <family val="2"/>
        <scheme val="minor"/>
      </rPr>
      <t>Table 16</t>
    </r>
    <r>
      <rPr>
        <sz val="14"/>
        <rFont val="Calibri"/>
        <family val="2"/>
        <scheme val="minor"/>
      </rPr>
      <t xml:space="preserve"> under "component Type"</t>
    </r>
  </si>
  <si>
    <r>
      <t xml:space="preserve">Use </t>
    </r>
    <r>
      <rPr>
        <b/>
        <sz val="14"/>
        <rFont val="Calibri"/>
        <family val="2"/>
        <scheme val="minor"/>
      </rPr>
      <t>Table 16</t>
    </r>
    <r>
      <rPr>
        <sz val="14"/>
        <rFont val="Calibri"/>
        <family val="2"/>
        <scheme val="minor"/>
      </rPr>
      <t xml:space="preserve"> under "services" depending if it is a process gas or light liquid.</t>
    </r>
  </si>
  <si>
    <r>
      <t xml:space="preserve">Use </t>
    </r>
    <r>
      <rPr>
        <b/>
        <sz val="14"/>
        <rFont val="Calibri"/>
        <family val="2"/>
        <scheme val="minor"/>
      </rPr>
      <t>Table 16</t>
    </r>
    <r>
      <rPr>
        <sz val="14"/>
        <rFont val="Calibri"/>
        <family val="2"/>
        <scheme val="minor"/>
      </rPr>
      <t xml:space="preserve"> under "Leaking component emission rate"</t>
    </r>
  </si>
  <si>
    <r>
      <rPr>
        <b/>
        <sz val="14"/>
        <rFont val="Calibri"/>
        <family val="2"/>
        <scheme val="minor"/>
      </rPr>
      <t>t</t>
    </r>
    <r>
      <rPr>
        <sz val="14"/>
        <rFont val="Calibri"/>
        <family val="2"/>
        <scheme val="minor"/>
      </rPr>
      <t xml:space="preserve"> value</t>
    </r>
  </si>
  <si>
    <r>
      <t xml:space="preserve">EQUATION 1: If the specific gravity of oil is GREATER THAN or equal to 0.876 (Yo </t>
    </r>
    <r>
      <rPr>
        <b/>
        <sz val="18"/>
        <color theme="1"/>
        <rFont val="Calibri"/>
        <family val="2"/>
      </rPr>
      <t>≥</t>
    </r>
    <r>
      <rPr>
        <b/>
        <sz val="14.6"/>
        <color theme="1"/>
        <rFont val="Calibri"/>
        <family val="2"/>
      </rPr>
      <t xml:space="preserve"> </t>
    </r>
    <r>
      <rPr>
        <b/>
        <sz val="18"/>
        <color theme="1"/>
        <rFont val="Calibri"/>
        <family val="2"/>
        <scheme val="minor"/>
      </rPr>
      <t>0.876)</t>
    </r>
  </si>
  <si>
    <t>Tank Cone Roof Slope</t>
  </si>
  <si>
    <t>Vapor Space Expansion Factor</t>
  </si>
  <si>
    <t>Effective Tank Diameter</t>
  </si>
  <si>
    <t>Tank Maximum Liquid Height</t>
  </si>
  <si>
    <t>Daily Average Liquid Surface Temperature</t>
  </si>
  <si>
    <t>Number Of Turnover Per Year</t>
  </si>
  <si>
    <t>Working Loss Turnover (Saturation) Factor</t>
  </si>
  <si>
    <t>Working Loss Product Factor</t>
  </si>
  <si>
    <t>Vapor Density</t>
  </si>
  <si>
    <r>
      <t xml:space="preserve">A Blanket Gas may be added to the tank's dead space to maintain a safe atmosphere ABOVE the liquids. For tanks equipped with a blanket gas system, the volume of blanket gas supplied to a tank is another method for estimating working and losses. The blanket gas venting estimation (using an engineered estimation) at the storage tank must be reported as </t>
    </r>
    <r>
      <rPr>
        <b/>
        <sz val="12"/>
        <color rgb="FFFF0000"/>
        <rFont val="Calibri"/>
        <family val="2"/>
        <scheme val="minor"/>
      </rPr>
      <t>VENT</t>
    </r>
    <r>
      <rPr>
        <sz val="12"/>
        <color theme="1"/>
        <rFont val="Calibri"/>
        <family val="2"/>
        <scheme val="minor"/>
      </rPr>
      <t xml:space="preserve"> on a monthly basis in Petrinex. Additional information can be found in Section 4.1.1.2 of </t>
    </r>
    <r>
      <rPr>
        <i/>
        <sz val="12"/>
        <color theme="1"/>
        <rFont val="Calibri"/>
        <family val="2"/>
        <scheme val="minor"/>
      </rPr>
      <t>Guideline PNG035: Estimating Venting and Fugitive Emission</t>
    </r>
    <r>
      <rPr>
        <sz val="12"/>
        <color theme="1"/>
        <rFont val="Calibri"/>
        <family val="2"/>
        <scheme val="minor"/>
      </rPr>
      <t xml:space="preserve">.  </t>
    </r>
  </si>
  <si>
    <r>
      <rPr>
        <b/>
        <sz val="12"/>
        <color theme="1"/>
        <rFont val="Calibri"/>
        <family val="2"/>
        <scheme val="minor"/>
      </rPr>
      <t>Step 3:</t>
    </r>
    <r>
      <rPr>
        <sz val="12"/>
        <color theme="1"/>
        <rFont val="Calibri"/>
        <family val="2"/>
        <scheme val="minor"/>
      </rPr>
      <t xml:space="preserve"> How many storage tanks are located within the battery?</t>
    </r>
  </si>
  <si>
    <r>
      <rPr>
        <b/>
        <sz val="12"/>
        <color theme="1"/>
        <rFont val="Calibri"/>
        <family val="2"/>
        <scheme val="minor"/>
      </rPr>
      <t>Step 5:</t>
    </r>
    <r>
      <rPr>
        <sz val="12"/>
        <color theme="1"/>
        <rFont val="Calibri"/>
        <family val="2"/>
        <scheme val="minor"/>
      </rPr>
      <t xml:space="preserve"> Identify the model of the tank.</t>
    </r>
  </si>
  <si>
    <r>
      <rPr>
        <b/>
        <sz val="12"/>
        <color theme="1"/>
        <rFont val="Calibri"/>
        <family val="2"/>
        <scheme val="minor"/>
      </rPr>
      <t>Step 6:</t>
    </r>
    <r>
      <rPr>
        <sz val="12"/>
        <color theme="1"/>
        <rFont val="Calibri"/>
        <family val="2"/>
        <scheme val="minor"/>
      </rPr>
      <t xml:space="preserve"> What type of product is used as blanket gas?</t>
    </r>
  </si>
  <si>
    <r>
      <rPr>
        <b/>
        <sz val="12"/>
        <color theme="1"/>
        <rFont val="Calibri"/>
        <family val="2"/>
        <scheme val="minor"/>
      </rPr>
      <t>Step 9:</t>
    </r>
    <r>
      <rPr>
        <sz val="12"/>
        <color theme="1"/>
        <rFont val="Calibri"/>
        <family val="2"/>
        <scheme val="minor"/>
      </rPr>
      <t xml:space="preserve"> What types of vavles are used for the flow of gas into and out of the tank?</t>
    </r>
  </si>
  <si>
    <r>
      <rPr>
        <b/>
        <sz val="12"/>
        <color theme="1"/>
        <rFont val="Calibri"/>
        <family val="2"/>
        <scheme val="minor"/>
      </rPr>
      <t>Step 11:</t>
    </r>
    <r>
      <rPr>
        <sz val="12"/>
        <color theme="1"/>
        <rFont val="Calibri"/>
        <family val="2"/>
        <scheme val="minor"/>
      </rPr>
      <t xml:space="preserve"> Is the pressure regulation system for the inlet and outlet pressure of the blanket gas under control?</t>
    </r>
  </si>
  <si>
    <t>Component Used For Blanket Gas</t>
  </si>
  <si>
    <t>Liquid Flowrate Pumped Into The Tank</t>
  </si>
  <si>
    <t>Liquid Flowrate Pumped Out Of The Tank</t>
  </si>
  <si>
    <t>Selected Thermal Conductance Of Insulation</t>
  </si>
  <si>
    <t xml:space="preserve">Inside Heat Transfer Coefficient </t>
  </si>
  <si>
    <t>Total Surface Area</t>
  </si>
  <si>
    <t xml:space="preserve">Insulated Surface Area </t>
  </si>
  <si>
    <t>Saturation Factor For Loading Method</t>
  </si>
  <si>
    <t xml:space="preserve">Standard Reference Temperature </t>
  </si>
  <si>
    <t>Standard Reference Pressure</t>
  </si>
  <si>
    <t xml:space="preserve">Truck Tank Temperature </t>
  </si>
  <si>
    <t>Reid Vapour Pressure Of Liquid</t>
  </si>
  <si>
    <t>Monthly Volume Of LVP Product Loaded</t>
  </si>
  <si>
    <r>
      <rPr>
        <b/>
        <sz val="14"/>
        <color theme="1"/>
        <rFont val="Calibri"/>
        <family val="2"/>
        <scheme val="minor"/>
      </rPr>
      <t>Step 2:</t>
    </r>
    <r>
      <rPr>
        <sz val="14"/>
        <color theme="1"/>
        <rFont val="Calibri"/>
        <family val="2"/>
        <scheme val="minor"/>
      </rPr>
      <t xml:space="preserve"> Identify if the selected facility ID contains an online gas analyzer purges as a vent source on site.</t>
    </r>
  </si>
  <si>
    <r>
      <rPr>
        <b/>
        <sz val="14"/>
        <color theme="1"/>
        <rFont val="Calibri"/>
        <family val="2"/>
        <scheme val="minor"/>
      </rPr>
      <t>Step 4:</t>
    </r>
    <r>
      <rPr>
        <sz val="14"/>
        <color theme="1"/>
        <rFont val="Calibri"/>
        <family val="2"/>
        <scheme val="minor"/>
      </rPr>
      <t xml:space="preserve"> Count the number of gas analyzers per facility.</t>
    </r>
  </si>
  <si>
    <r>
      <rPr>
        <b/>
        <sz val="14"/>
        <color theme="1"/>
        <rFont val="Calibri"/>
        <family val="2"/>
        <scheme val="minor"/>
      </rPr>
      <t>Step 5:</t>
    </r>
    <r>
      <rPr>
        <sz val="14"/>
        <color theme="1"/>
        <rFont val="Calibri"/>
        <family val="2"/>
        <scheme val="minor"/>
      </rPr>
      <t xml:space="preserve"> Vent gas volume from online gas analyzer purged per month using equation below.</t>
    </r>
  </si>
  <si>
    <r>
      <rPr>
        <b/>
        <sz val="14"/>
        <color theme="1"/>
        <rFont val="Calibri"/>
        <family val="2"/>
        <scheme val="minor"/>
      </rPr>
      <t>Step 7:</t>
    </r>
    <r>
      <rPr>
        <sz val="14"/>
        <color theme="1"/>
        <rFont val="Calibri"/>
        <family val="2"/>
        <scheme val="minor"/>
      </rPr>
      <t xml:space="preserve"> Measure the fraction of the vessel filled with gas.</t>
    </r>
  </si>
  <si>
    <r>
      <rPr>
        <b/>
        <sz val="14"/>
        <color theme="1"/>
        <rFont val="Calibri"/>
        <family val="2"/>
        <scheme val="minor"/>
      </rPr>
      <t>Step 4:</t>
    </r>
    <r>
      <rPr>
        <sz val="14"/>
        <color theme="1"/>
        <rFont val="Calibri"/>
        <family val="2"/>
        <scheme val="minor"/>
      </rPr>
      <t xml:space="preserve"> Measure dehydrator vessel height.</t>
    </r>
  </si>
  <si>
    <r>
      <rPr>
        <b/>
        <sz val="14"/>
        <color theme="1"/>
        <rFont val="Calibri"/>
        <family val="2"/>
        <scheme val="minor"/>
      </rPr>
      <t>Step 5:</t>
    </r>
    <r>
      <rPr>
        <sz val="14"/>
        <color theme="1"/>
        <rFont val="Calibri"/>
        <family val="2"/>
        <scheme val="minor"/>
      </rPr>
      <t xml:space="preserve"> Record dehydrator vessel diameter.</t>
    </r>
  </si>
  <si>
    <r>
      <rPr>
        <b/>
        <sz val="14"/>
        <color theme="1"/>
        <rFont val="Calibri"/>
        <family val="2"/>
        <scheme val="minor"/>
      </rPr>
      <t>Step 6:</t>
    </r>
    <r>
      <rPr>
        <sz val="14"/>
        <color theme="1"/>
        <rFont val="Calibri"/>
        <family val="2"/>
        <scheme val="minor"/>
      </rPr>
      <t xml:space="preserve"> Record gas pressure.</t>
    </r>
  </si>
  <si>
    <r>
      <t xml:space="preserve">To carry out pigging operations, pig traps are required to be depressurized, opened, loaded, purged, and re-pressurized again. Generally, the gas from pig traps is vented to atmosphere and may be either metered or estimated using one of the equations referenced in Section 4.1.5 of the </t>
    </r>
    <r>
      <rPr>
        <i/>
        <sz val="14"/>
        <color theme="1"/>
        <rFont val="Calibri"/>
        <family val="2"/>
        <scheme val="minor"/>
      </rPr>
      <t xml:space="preserve">Guideline PNG035. </t>
    </r>
    <r>
      <rPr>
        <sz val="14"/>
        <color theme="1"/>
        <rFont val="Calibri"/>
        <family val="2"/>
        <scheme val="minor"/>
      </rPr>
      <t xml:space="preserve">In order to use either of the equations, actual process conditions before each blow down must be noted and used for the vent gas volume calculations. Equation 5 is used when the equipment volume is depressurized but not purged with gas before re-pressurization and all gas is vented into the atmosphere. Equation 6 is used when the equipment is depressurized and purged with gas before re-pressurized and all the purge gas is vented to the atmosphere. 
Vent gas volume from the pig trap opening </t>
    </r>
    <r>
      <rPr>
        <b/>
        <sz val="14"/>
        <color theme="1"/>
        <rFont val="Calibri"/>
        <family val="2"/>
        <scheme val="minor"/>
      </rPr>
      <t xml:space="preserve">must </t>
    </r>
    <r>
      <rPr>
        <sz val="14"/>
        <color theme="1"/>
        <rFont val="Calibri"/>
        <family val="2"/>
        <scheme val="minor"/>
      </rPr>
      <t xml:space="preserve">be determined and reported as </t>
    </r>
    <r>
      <rPr>
        <b/>
        <sz val="14"/>
        <color rgb="FFFF0000"/>
        <rFont val="Calibri"/>
        <family val="2"/>
        <scheme val="minor"/>
      </rPr>
      <t>VENT</t>
    </r>
    <r>
      <rPr>
        <sz val="14"/>
        <color theme="1"/>
        <rFont val="Calibri"/>
        <family val="2"/>
        <scheme val="minor"/>
      </rPr>
      <t xml:space="preserve"> in Petrinex on a monthly basis. These formulas can be found in </t>
    </r>
    <r>
      <rPr>
        <i/>
        <sz val="14"/>
        <color theme="1"/>
        <rFont val="Calibri"/>
        <family val="2"/>
        <scheme val="minor"/>
      </rPr>
      <t xml:space="preserve">Guideline PNG035: Estimating Venting and Fugitive Emissions, </t>
    </r>
    <r>
      <rPr>
        <sz val="14"/>
        <color theme="1"/>
        <rFont val="Calibri"/>
        <family val="2"/>
        <scheme val="minor"/>
      </rPr>
      <t>Section 4.1.5.</t>
    </r>
  </si>
  <si>
    <t xml:space="preserve">Total Physical Volume Of Equipment Chambers Between Isolation Valves Being Depressurized </t>
  </si>
  <si>
    <t>Temperature At Standard Condition</t>
  </si>
  <si>
    <t>Absolute Pressure At Standard Conditions</t>
  </si>
  <si>
    <t>Gauge Pressure At Actual Conditions In The Equipment system (kPa(a)) Prior To Depressurization</t>
  </si>
  <si>
    <t>Gauge Pressure At Actual Conditions In The Equipment System After Depressurization</t>
  </si>
  <si>
    <t>Initial Temperature Of Gas At Actual Conditions</t>
  </si>
  <si>
    <t>Pig Trap Length</t>
  </si>
  <si>
    <t xml:space="preserve">Pig Trap Outer Diameter </t>
  </si>
  <si>
    <t>Pig Trap Wall Thickness</t>
  </si>
  <si>
    <t>Number Of Blowdown Events For The Subject Month And Vessel</t>
  </si>
  <si>
    <t>Number Of Purges For The Subjects Blowdown Event</t>
  </si>
  <si>
    <r>
      <rPr>
        <b/>
        <sz val="14"/>
        <color theme="1"/>
        <rFont val="Calibri"/>
        <family val="2"/>
        <scheme val="minor"/>
      </rPr>
      <t>Step 3:</t>
    </r>
    <r>
      <rPr>
        <sz val="14"/>
        <color theme="1"/>
        <rFont val="Calibri"/>
        <family val="2"/>
        <scheme val="minor"/>
      </rPr>
      <t xml:space="preserve"> Record the oil API.</t>
    </r>
  </si>
  <si>
    <r>
      <rPr>
        <b/>
        <sz val="14"/>
        <color theme="1"/>
        <rFont val="Calibri"/>
        <family val="2"/>
        <scheme val="minor"/>
      </rPr>
      <t>Step 4:</t>
    </r>
    <r>
      <rPr>
        <sz val="14"/>
        <color theme="1"/>
        <rFont val="Calibri"/>
        <family val="2"/>
        <scheme val="minor"/>
      </rPr>
      <t xml:space="preserve"> Record the gas relative density.</t>
    </r>
  </si>
  <si>
    <r>
      <rPr>
        <b/>
        <sz val="14"/>
        <color theme="1"/>
        <rFont val="Calibri"/>
        <family val="2"/>
        <scheme val="minor"/>
      </rPr>
      <t>Step 5:</t>
    </r>
    <r>
      <rPr>
        <sz val="14"/>
        <color theme="1"/>
        <rFont val="Calibri"/>
        <family val="2"/>
        <scheme val="minor"/>
      </rPr>
      <t xml:space="preserve"> Record the temperature of the tanks.</t>
    </r>
  </si>
  <si>
    <r>
      <rPr>
        <b/>
        <sz val="14"/>
        <color theme="1"/>
        <rFont val="Calibri"/>
        <family val="2"/>
        <scheme val="minor"/>
      </rPr>
      <t>Step 6:</t>
    </r>
    <r>
      <rPr>
        <sz val="14"/>
        <color theme="1"/>
        <rFont val="Calibri"/>
        <family val="2"/>
        <scheme val="minor"/>
      </rPr>
      <t xml:space="preserve"> Record the pressure of the tanks.</t>
    </r>
  </si>
  <si>
    <r>
      <rPr>
        <b/>
        <sz val="14"/>
        <color theme="1"/>
        <rFont val="Calibri"/>
        <family val="2"/>
        <scheme val="minor"/>
      </rPr>
      <t>Step 8:</t>
    </r>
    <r>
      <rPr>
        <sz val="14"/>
        <color theme="1"/>
        <rFont val="Calibri"/>
        <family val="2"/>
        <scheme val="minor"/>
      </rPr>
      <t xml:space="preserve"> Determine if the oil API is less than 0.876.</t>
    </r>
  </si>
  <si>
    <t>Monthly Volume Of Liquid Hydrocarbon In The Storage Tank</t>
  </si>
  <si>
    <t>Annual Throughout Of The Tank</t>
  </si>
  <si>
    <t>Length Of Horizontal Tank</t>
  </si>
  <si>
    <t>Model Of Tank</t>
  </si>
  <si>
    <t>Average Vent Gas Rate</t>
  </si>
  <si>
    <t xml:space="preserve">Number Of Online Gas Analyzers At Facility ID </t>
  </si>
  <si>
    <t>Height Of The Dehydrator Vessel</t>
  </si>
  <si>
    <t>Diameter Of The Dehydrator Vessel</t>
  </si>
  <si>
    <t>Pressure Of The Gas</t>
  </si>
  <si>
    <t>Fraction Of The Vessel That Is Filled With Gas</t>
  </si>
  <si>
    <t>Frequency Of Refilling</t>
  </si>
  <si>
    <t>Average Vent Gas Rate Based On The Pneumatic Instrument, ERi (m³ vent gas/month)</t>
  </si>
  <si>
    <t>Type Of Pneumatic Instrument</t>
  </si>
  <si>
    <t>Manufacture And Model</t>
  </si>
  <si>
    <t>Active Time Of The Instrument In A Month</t>
  </si>
  <si>
    <t xml:space="preserve">Pneumatic Pump Average Vent Gas Emission Rate </t>
  </si>
  <si>
    <t>Supply Pressure Coefficient (From Table 7)</t>
  </si>
  <si>
    <t>Discharge Pressure Coefficient (From Table 7)</t>
  </si>
  <si>
    <t>Strokes Per Minute Coefficient (From Table 7)</t>
  </si>
  <si>
    <t>Strokes Per Minute</t>
  </si>
  <si>
    <t>Operation Hours</t>
  </si>
  <si>
    <r>
      <rPr>
        <b/>
        <sz val="24"/>
        <color rgb="FFFF0000"/>
        <rFont val="Calibri"/>
        <family val="2"/>
        <scheme val="minor"/>
      </rPr>
      <t>ONLY</t>
    </r>
    <r>
      <rPr>
        <sz val="24"/>
        <color theme="1"/>
        <rFont val="Calibri"/>
        <family val="2"/>
        <scheme val="minor"/>
      </rPr>
      <t xml:space="preserve"> use the Vent Gas Estimation Table below if the manufacturer specifications for the Pneumatic Pump is known</t>
    </r>
  </si>
  <si>
    <r>
      <t xml:space="preserve">If the manufacturer and model, as well as operating conditions of the pneumatic pump is </t>
    </r>
    <r>
      <rPr>
        <b/>
        <sz val="22"/>
        <color rgb="FFFF0000"/>
        <rFont val="Calibri"/>
        <family val="2"/>
        <scheme val="minor"/>
      </rPr>
      <t>UNKNOWN</t>
    </r>
    <r>
      <rPr>
        <sz val="22"/>
        <color theme="1"/>
        <rFont val="Calibri"/>
        <family val="2"/>
        <scheme val="minor"/>
      </rPr>
      <t xml:space="preserve">, the Vent Gas Volume Rate for generic devices are shown in </t>
    </r>
    <r>
      <rPr>
        <b/>
        <sz val="22"/>
        <color theme="1"/>
        <rFont val="Calibri"/>
        <family val="2"/>
        <scheme val="minor"/>
      </rPr>
      <t>Table 9</t>
    </r>
    <r>
      <rPr>
        <sz val="22"/>
        <color theme="1"/>
        <rFont val="Calibri"/>
        <family val="2"/>
        <scheme val="minor"/>
      </rPr>
      <t xml:space="preserve">: </t>
    </r>
  </si>
  <si>
    <r>
      <rPr>
        <b/>
        <sz val="14"/>
        <color theme="1"/>
        <rFont val="Calibri"/>
        <family val="2"/>
        <scheme val="minor"/>
      </rPr>
      <t>Step 5:</t>
    </r>
    <r>
      <rPr>
        <sz val="14"/>
        <color theme="1"/>
        <rFont val="Calibri"/>
        <family val="2"/>
        <scheme val="minor"/>
      </rPr>
      <t xml:space="preserve"> Enter the injection pressure coefficient of the pump</t>
    </r>
  </si>
  <si>
    <r>
      <rPr>
        <b/>
        <sz val="14"/>
        <color theme="1"/>
        <rFont val="Calibri"/>
        <family val="2"/>
        <scheme val="minor"/>
      </rPr>
      <t>Step 6:</t>
    </r>
    <r>
      <rPr>
        <sz val="14"/>
        <color theme="1"/>
        <rFont val="Calibri"/>
        <family val="2"/>
        <scheme val="minor"/>
      </rPr>
      <t xml:space="preserve"> Enter the strokes per minute coefficient of the pump type</t>
    </r>
  </si>
  <si>
    <r>
      <rPr>
        <b/>
        <sz val="14"/>
        <color theme="1"/>
        <rFont val="Calibri"/>
        <family val="2"/>
        <scheme val="minor"/>
      </rPr>
      <t>Step 8:</t>
    </r>
    <r>
      <rPr>
        <sz val="14"/>
        <color theme="1"/>
        <rFont val="Calibri"/>
        <family val="2"/>
        <scheme val="minor"/>
      </rPr>
      <t xml:space="preserve"> Enter the supply pressure</t>
    </r>
  </si>
  <si>
    <r>
      <rPr>
        <b/>
        <sz val="14"/>
        <color theme="1"/>
        <rFont val="Calibri"/>
        <family val="2"/>
        <scheme val="minor"/>
      </rPr>
      <t>Step 9:</t>
    </r>
    <r>
      <rPr>
        <sz val="14"/>
        <color theme="1"/>
        <rFont val="Calibri"/>
        <family val="2"/>
        <scheme val="minor"/>
      </rPr>
      <t xml:space="preserve"> Enter discharge pressure of pump</t>
    </r>
  </si>
  <si>
    <r>
      <rPr>
        <b/>
        <sz val="14"/>
        <color theme="1"/>
        <rFont val="Calibri"/>
        <family val="2"/>
        <scheme val="minor"/>
      </rPr>
      <t>Step 10:</t>
    </r>
    <r>
      <rPr>
        <sz val="14"/>
        <color theme="1"/>
        <rFont val="Calibri"/>
        <family val="2"/>
        <scheme val="minor"/>
      </rPr>
      <t xml:space="preserve"> Determine the average vent gas emission rate for pneumatic pump using </t>
    </r>
    <r>
      <rPr>
        <b/>
        <sz val="14"/>
        <color theme="1"/>
        <rFont val="Calibri"/>
        <family val="2"/>
        <scheme val="minor"/>
      </rPr>
      <t>Equation 8</t>
    </r>
  </si>
  <si>
    <r>
      <rPr>
        <b/>
        <sz val="14"/>
        <color theme="1"/>
        <rFont val="Calibri"/>
        <family val="2"/>
        <scheme val="minor"/>
      </rPr>
      <t>Step 3:</t>
    </r>
    <r>
      <rPr>
        <sz val="14"/>
        <color theme="1"/>
        <rFont val="Calibri"/>
        <family val="2"/>
        <scheme val="minor"/>
      </rPr>
      <t xml:space="preserve"> Identify the pump type/manufacturer used</t>
    </r>
  </si>
  <si>
    <r>
      <rPr>
        <b/>
        <sz val="14"/>
        <color theme="1"/>
        <rFont val="Calibri"/>
        <family val="2"/>
        <scheme val="minor"/>
      </rPr>
      <t>Step 5:</t>
    </r>
    <r>
      <rPr>
        <sz val="14"/>
        <color theme="1"/>
        <rFont val="Calibri"/>
        <family val="2"/>
        <scheme val="minor"/>
      </rPr>
      <t>Identify the plunger diameter</t>
    </r>
  </si>
  <si>
    <r>
      <rPr>
        <b/>
        <sz val="14"/>
        <color theme="1"/>
        <rFont val="Calibri"/>
        <family val="2"/>
        <scheme val="minor"/>
      </rPr>
      <t>Step 9:</t>
    </r>
    <r>
      <rPr>
        <sz val="14"/>
        <color theme="1"/>
        <rFont val="Calibri"/>
        <family val="2"/>
        <scheme val="minor"/>
      </rPr>
      <t xml:space="preserve"> Measure the chemical injection pressure of the pump</t>
    </r>
  </si>
  <si>
    <r>
      <rPr>
        <b/>
        <sz val="14"/>
        <color theme="1"/>
        <rFont val="Calibri"/>
        <family val="2"/>
        <scheme val="minor"/>
      </rPr>
      <t>Step 6</t>
    </r>
    <r>
      <rPr>
        <sz val="14"/>
        <color theme="1"/>
        <rFont val="Calibri"/>
        <family val="2"/>
        <scheme val="minor"/>
      </rPr>
      <t xml:space="preserve"> Enter the P₂ coefficient for the selected model</t>
    </r>
  </si>
  <si>
    <r>
      <rPr>
        <b/>
        <sz val="14"/>
        <color theme="1"/>
        <rFont val="Calibri"/>
        <family val="2"/>
        <scheme val="minor"/>
      </rPr>
      <t>Step 7:</t>
    </r>
    <r>
      <rPr>
        <sz val="14"/>
        <color theme="1"/>
        <rFont val="Calibri"/>
        <family val="2"/>
        <scheme val="minor"/>
      </rPr>
      <t xml:space="preserve"> Enter the P₁ coefficient for the selected model</t>
    </r>
  </si>
  <si>
    <r>
      <rPr>
        <b/>
        <sz val="14"/>
        <color theme="1"/>
        <rFont val="Calibri"/>
        <family val="2"/>
        <scheme val="minor"/>
      </rPr>
      <t>Step 8:</t>
    </r>
    <r>
      <rPr>
        <sz val="14"/>
        <color theme="1"/>
        <rFont val="Calibri"/>
        <family val="2"/>
        <scheme val="minor"/>
      </rPr>
      <t xml:space="preserve"> Enter the P₀ coefficient for the selected model</t>
    </r>
  </si>
  <si>
    <r>
      <rPr>
        <b/>
        <sz val="14"/>
        <color theme="1"/>
        <rFont val="Calibri"/>
        <family val="2"/>
        <scheme val="minor"/>
      </rPr>
      <t>Step 10:</t>
    </r>
    <r>
      <rPr>
        <sz val="14"/>
        <color theme="1"/>
        <rFont val="Calibri"/>
        <family val="2"/>
        <scheme val="minor"/>
      </rPr>
      <t xml:space="preserve"> Determine the vent gas volume from pneumatic pump on site using </t>
    </r>
    <r>
      <rPr>
        <b/>
        <sz val="14"/>
        <color theme="1"/>
        <rFont val="Calibri"/>
        <family val="2"/>
        <scheme val="minor"/>
      </rPr>
      <t>Equation 10.</t>
    </r>
  </si>
  <si>
    <r>
      <rPr>
        <b/>
        <sz val="14"/>
        <color theme="1"/>
        <rFont val="Calibri"/>
        <family val="2"/>
        <scheme val="minor"/>
      </rPr>
      <t xml:space="preserve">Step 12: </t>
    </r>
    <r>
      <rPr>
        <sz val="14"/>
        <color theme="1"/>
        <rFont val="Calibri"/>
        <family val="2"/>
        <scheme val="minor"/>
      </rPr>
      <t xml:space="preserve">Determine vent gas volume from pneumatic pump using </t>
    </r>
    <r>
      <rPr>
        <b/>
        <sz val="14"/>
        <color theme="1"/>
        <rFont val="Calibri"/>
        <family val="2"/>
        <scheme val="minor"/>
      </rPr>
      <t>Equation 9</t>
    </r>
    <r>
      <rPr>
        <sz val="14"/>
        <color theme="1"/>
        <rFont val="Calibri"/>
        <family val="2"/>
        <scheme val="minor"/>
      </rPr>
      <t>.</t>
    </r>
  </si>
  <si>
    <t>Estimated Vent Gas Rate Volume Tested, ER (m³/hr)</t>
  </si>
  <si>
    <t>Pressurized Time, t (hours)</t>
  </si>
  <si>
    <t>Compressor Seal Vent Gas Volume, V (m³/month)</t>
  </si>
  <si>
    <t>Glycol Dehydrators, circulate glycol at varying pressures and temperatures, absorb moisture from process gas and release it, along with other absorbed chemicals into a reboiler.</t>
  </si>
  <si>
    <t>1) Glycol dehydrator flash tank vent, reboiler still column vents (including glycol regenerator operating as a refrigeration unit).</t>
  </si>
  <si>
    <t>2) Gas vent resulting from the use of energy exchange pumps that pump the glycol dehydrator.</t>
  </si>
  <si>
    <r>
      <t xml:space="preserve">The vent gas volume from the glycol dehydrator must be estimated and reported as </t>
    </r>
    <r>
      <rPr>
        <b/>
        <sz val="14"/>
        <color rgb="FFFF0000"/>
        <rFont val="Calibri"/>
        <family val="2"/>
        <scheme val="minor"/>
      </rPr>
      <t>VENT</t>
    </r>
    <r>
      <rPr>
        <sz val="14"/>
        <color theme="1"/>
        <rFont val="Calibri"/>
        <family val="2"/>
        <scheme val="minor"/>
      </rPr>
      <t xml:space="preserve"> in Petrinex on a monthly basis.</t>
    </r>
  </si>
  <si>
    <t>Calculated Mass of Methane, M (kg/month)</t>
  </si>
  <si>
    <t>Mass of Methane, M (tonnes/month)</t>
  </si>
  <si>
    <t>Operation Hours, t (hours)</t>
  </si>
  <si>
    <t>Volumetric Concentration, ØCH4 (Vol %)</t>
  </si>
  <si>
    <t>Density of Methane, ρCH4 (kg/m³)</t>
  </si>
  <si>
    <r>
      <rPr>
        <b/>
        <sz val="14"/>
        <color theme="1"/>
        <rFont val="Calibri"/>
        <family val="2"/>
        <scheme val="minor"/>
      </rPr>
      <t>Step 9:</t>
    </r>
    <r>
      <rPr>
        <sz val="14"/>
        <color theme="1"/>
        <rFont val="Calibri"/>
        <family val="2"/>
        <scheme val="minor"/>
      </rPr>
      <t xml:space="preserve"> Determine the vent gas volume from glycol dehydrator at a Facility ID using </t>
    </r>
    <r>
      <rPr>
        <b/>
        <sz val="14"/>
        <color theme="1"/>
        <rFont val="Calibri"/>
        <family val="2"/>
        <scheme val="minor"/>
      </rPr>
      <t>Equation 13</t>
    </r>
    <r>
      <rPr>
        <sz val="14"/>
        <color theme="1"/>
        <rFont val="Calibri"/>
        <family val="2"/>
        <scheme val="minor"/>
      </rPr>
      <t>.</t>
    </r>
  </si>
  <si>
    <r>
      <rPr>
        <b/>
        <sz val="14"/>
        <color theme="1"/>
        <rFont val="Calibri"/>
        <family val="2"/>
        <scheme val="minor"/>
      </rPr>
      <t>Step 3:</t>
    </r>
    <r>
      <rPr>
        <sz val="14"/>
        <color theme="1"/>
        <rFont val="Calibri"/>
        <family val="2"/>
        <scheme val="minor"/>
      </rPr>
      <t xml:space="preserve"> Identify the type of dehydrator used based on the ID number.</t>
    </r>
  </si>
  <si>
    <t>Gauge Pressure At Actual Conditions In The Equipment System (kPa(a)) Prior To Depressurization</t>
  </si>
  <si>
    <r>
      <t>Blowdown Venting Volume, V</t>
    </r>
    <r>
      <rPr>
        <b/>
        <sz val="10"/>
        <color theme="1"/>
        <rFont val="Calibri"/>
        <family val="2"/>
        <scheme val="minor"/>
      </rPr>
      <t>BD</t>
    </r>
    <r>
      <rPr>
        <b/>
        <sz val="14"/>
        <color theme="1"/>
        <rFont val="Calibri"/>
        <family val="2"/>
        <scheme val="minor"/>
      </rPr>
      <t xml:space="preserve"> (m</t>
    </r>
    <r>
      <rPr>
        <b/>
        <vertAlign val="superscript"/>
        <sz val="14"/>
        <color theme="1"/>
        <rFont val="Calibri"/>
        <family val="2"/>
        <scheme val="minor"/>
      </rPr>
      <t>3</t>
    </r>
    <r>
      <rPr>
        <b/>
        <sz val="14"/>
        <color theme="1"/>
        <rFont val="Calibri"/>
        <family val="2"/>
        <scheme val="minor"/>
      </rPr>
      <t>/month)</t>
    </r>
  </si>
  <si>
    <r>
      <rPr>
        <b/>
        <sz val="14"/>
        <color theme="1"/>
        <rFont val="Calibri"/>
        <family val="2"/>
        <scheme val="minor"/>
      </rPr>
      <t>Equation 5</t>
    </r>
    <r>
      <rPr>
        <sz val="14"/>
        <color theme="1"/>
        <rFont val="Calibri"/>
        <family val="2"/>
        <scheme val="minor"/>
      </rPr>
      <t xml:space="preserve"> is </t>
    </r>
    <r>
      <rPr>
        <b/>
        <sz val="14"/>
        <color rgb="FFFF0000"/>
        <rFont val="Calibri"/>
        <family val="2"/>
        <scheme val="minor"/>
      </rPr>
      <t>ONLY</t>
    </r>
    <r>
      <rPr>
        <sz val="14"/>
        <color theme="1"/>
        <rFont val="Calibri"/>
        <family val="2"/>
        <scheme val="minor"/>
      </rPr>
      <t xml:space="preserve"> used if equipment volume is depressurized, NOT purged with gas before re-pressurization and all gas vented to atmosphere. </t>
    </r>
  </si>
  <si>
    <r>
      <t xml:space="preserve">Vent gas volumes associated with well testing, completions, and workovers must be measured, and reported as </t>
    </r>
    <r>
      <rPr>
        <b/>
        <sz val="14"/>
        <color rgb="FFFF0000"/>
        <rFont val="Calibri"/>
        <family val="2"/>
        <scheme val="minor"/>
      </rPr>
      <t>VENT</t>
    </r>
    <r>
      <rPr>
        <b/>
        <sz val="14"/>
        <color theme="1"/>
        <rFont val="Calibri"/>
        <family val="2"/>
        <scheme val="minor"/>
      </rPr>
      <t xml:space="preserve"> </t>
    </r>
    <r>
      <rPr>
        <sz val="14"/>
        <color theme="1"/>
        <rFont val="Calibri"/>
        <family val="2"/>
        <scheme val="minor"/>
      </rPr>
      <t xml:space="preserve">on a monthly basis to Petrinex per facility, as per Directive PNG017 and Directive PNG032. </t>
    </r>
  </si>
  <si>
    <r>
      <t xml:space="preserve">The well venting for liquids unloading is estimated using </t>
    </r>
    <r>
      <rPr>
        <b/>
        <sz val="14"/>
        <color theme="1"/>
        <rFont val="Calibri"/>
        <family val="2"/>
        <scheme val="minor"/>
      </rPr>
      <t>Equation 11</t>
    </r>
    <r>
      <rPr>
        <sz val="14"/>
        <color theme="1"/>
        <rFont val="Calibri"/>
        <family val="2"/>
        <scheme val="minor"/>
      </rPr>
      <t xml:space="preserve">, and reported per facility, per month as </t>
    </r>
    <r>
      <rPr>
        <b/>
        <sz val="14"/>
        <color rgb="FFFF0000"/>
        <rFont val="Calibri"/>
        <family val="2"/>
        <scheme val="minor"/>
      </rPr>
      <t>VENT</t>
    </r>
    <r>
      <rPr>
        <sz val="14"/>
        <color theme="1"/>
        <rFont val="Calibri"/>
        <family val="2"/>
        <scheme val="minor"/>
      </rPr>
      <t xml:space="preserve"> on Petrinex. This formula can be found on Section 4.1.11 as per </t>
    </r>
    <r>
      <rPr>
        <i/>
        <sz val="14"/>
        <color theme="1"/>
        <rFont val="Calibri"/>
        <family val="2"/>
        <scheme val="minor"/>
      </rPr>
      <t>Guideline PNG035: Estimating Venting and Fugitive Emissions</t>
    </r>
    <r>
      <rPr>
        <sz val="14"/>
        <color theme="1"/>
        <rFont val="Calibri"/>
        <family val="2"/>
        <scheme val="minor"/>
      </rPr>
      <t>.</t>
    </r>
  </si>
  <si>
    <t xml:space="preserve">Average Sales Flow Rate Of Gas Wells At Standard Condition </t>
  </si>
  <si>
    <t>Hours That Well Was Left Open</t>
  </si>
  <si>
    <r>
      <t>Well Venting For Liquids Unloading Volume, V</t>
    </r>
    <r>
      <rPr>
        <b/>
        <vertAlign val="subscript"/>
        <sz val="14"/>
        <color theme="1"/>
        <rFont val="Calibri"/>
        <family val="2"/>
        <scheme val="minor"/>
      </rPr>
      <t>WLU</t>
    </r>
    <r>
      <rPr>
        <b/>
        <sz val="14"/>
        <color theme="1"/>
        <rFont val="Calibri"/>
        <family val="2"/>
        <scheme val="minor"/>
      </rPr>
      <t xml:space="preserve"> (m³/month)</t>
    </r>
  </si>
  <si>
    <r>
      <rPr>
        <b/>
        <sz val="14"/>
        <color theme="1"/>
        <rFont val="Calibri"/>
        <family val="2"/>
        <scheme val="minor"/>
      </rPr>
      <t xml:space="preserve">Step 7: </t>
    </r>
    <r>
      <rPr>
        <sz val="14"/>
        <color theme="1"/>
        <rFont val="Calibri"/>
        <family val="2"/>
        <scheme val="minor"/>
      </rPr>
      <t xml:space="preserve">Measure the time the turbine was in use each time. </t>
    </r>
  </si>
  <si>
    <r>
      <t xml:space="preserve">Use </t>
    </r>
    <r>
      <rPr>
        <b/>
        <sz val="14"/>
        <color theme="1"/>
        <rFont val="Calibri"/>
        <family val="2"/>
        <scheme val="minor"/>
      </rPr>
      <t xml:space="preserve">Table 12 </t>
    </r>
    <r>
      <rPr>
        <sz val="14"/>
        <color theme="1"/>
        <rFont val="Calibri"/>
        <family val="2"/>
        <scheme val="minor"/>
      </rPr>
      <t>in Guideline PNG035 under "Pneumatic starter"</t>
    </r>
  </si>
  <si>
    <r>
      <t xml:space="preserve">Use </t>
    </r>
    <r>
      <rPr>
        <b/>
        <sz val="14"/>
        <color theme="1"/>
        <rFont val="Calibri"/>
        <family val="2"/>
        <scheme val="minor"/>
      </rPr>
      <t>Table 12</t>
    </r>
    <r>
      <rPr>
        <sz val="14"/>
        <color theme="1"/>
        <rFont val="Calibri"/>
        <family val="2"/>
        <scheme val="minor"/>
      </rPr>
      <t xml:space="preserve"> in Guideline PNG035 under "Supply Pressure" </t>
    </r>
  </si>
  <si>
    <r>
      <t xml:space="preserve">Use </t>
    </r>
    <r>
      <rPr>
        <b/>
        <sz val="14"/>
        <color theme="1"/>
        <rFont val="Calibri"/>
        <family val="2"/>
        <scheme val="minor"/>
      </rPr>
      <t xml:space="preserve">Table 12 </t>
    </r>
    <r>
      <rPr>
        <sz val="14"/>
        <color theme="1"/>
        <rFont val="Calibri"/>
        <family val="2"/>
        <scheme val="minor"/>
      </rPr>
      <t>in</t>
    </r>
    <r>
      <rPr>
        <b/>
        <sz val="14"/>
        <color theme="1"/>
        <rFont val="Calibri"/>
        <family val="2"/>
        <scheme val="minor"/>
      </rPr>
      <t xml:space="preserve"> </t>
    </r>
    <r>
      <rPr>
        <sz val="14"/>
        <color theme="1"/>
        <rFont val="Calibri"/>
        <family val="2"/>
        <scheme val="minor"/>
      </rPr>
      <t xml:space="preserve">Guideline PNG035 under "Natural gas consumption rate" </t>
    </r>
  </si>
  <si>
    <r>
      <t xml:space="preserve">Use </t>
    </r>
    <r>
      <rPr>
        <b/>
        <sz val="14"/>
        <color theme="1"/>
        <rFont val="Calibri"/>
        <family val="2"/>
        <scheme val="minor"/>
      </rPr>
      <t>Table 12</t>
    </r>
    <r>
      <rPr>
        <sz val="14"/>
        <color theme="1"/>
        <rFont val="Calibri"/>
        <family val="2"/>
        <scheme val="minor"/>
      </rPr>
      <t xml:space="preserve">  in Guideline PNG035 under "Turbine"</t>
    </r>
  </si>
  <si>
    <r>
      <t xml:space="preserve">Pneumatic starters are commonly used to start reciprocating engines or turbines. The starting gas requirement will vary based on the pressure of the start gas, the condition of the engine or turbine, the compressor or generator size being driven, number of starters installed, the start duration, ambient air temperature, oil viscosity, fuel type and design cranking speed. When engine or turbine start gas volume is not metered, estimation approaches discussed in Section 4 of the </t>
    </r>
    <r>
      <rPr>
        <i/>
        <sz val="14"/>
        <color rgb="FF000000"/>
        <rFont val="Calibri"/>
        <family val="2"/>
        <scheme val="minor"/>
      </rPr>
      <t>Guideline PNG035</t>
    </r>
    <r>
      <rPr>
        <sz val="14"/>
        <color rgb="FF000000"/>
        <rFont val="Calibri"/>
        <family val="2"/>
        <scheme val="minor"/>
      </rPr>
      <t xml:space="preserve"> should be used. If using a manufacturer-specified vent gas rate, </t>
    </r>
    <r>
      <rPr>
        <b/>
        <sz val="14"/>
        <color rgb="FF000000"/>
        <rFont val="Calibri"/>
        <family val="2"/>
        <scheme val="minor"/>
      </rPr>
      <t>Equation 12</t>
    </r>
    <r>
      <rPr>
        <sz val="14"/>
        <color rgb="FF000000"/>
        <rFont val="Calibri"/>
        <family val="2"/>
        <scheme val="minor"/>
      </rPr>
      <t xml:space="preserve"> can be used. 
Vent gas volume from engine and turbine must be reported per facility, per month as </t>
    </r>
    <r>
      <rPr>
        <b/>
        <sz val="14"/>
        <color rgb="FFFF0000"/>
        <rFont val="Calibri"/>
        <family val="2"/>
        <scheme val="minor"/>
      </rPr>
      <t>VENT</t>
    </r>
    <r>
      <rPr>
        <sz val="14"/>
        <color rgb="FF000000"/>
        <rFont val="Calibri"/>
        <family val="2"/>
        <scheme val="minor"/>
      </rPr>
      <t xml:space="preserve"> in Petrinex. This equation can be found in Section 4.1.12 of </t>
    </r>
    <r>
      <rPr>
        <i/>
        <sz val="14"/>
        <color rgb="FF000000"/>
        <rFont val="Calibri"/>
        <family val="2"/>
        <scheme val="minor"/>
      </rPr>
      <t>Guideline PNG035: Estimating Venting and Fugitive Emissions.</t>
    </r>
  </si>
  <si>
    <r>
      <rPr>
        <b/>
        <sz val="14"/>
        <color theme="1"/>
        <rFont val="Calibri"/>
        <family val="2"/>
        <scheme val="minor"/>
      </rPr>
      <t>Step 5:</t>
    </r>
    <r>
      <rPr>
        <sz val="14"/>
        <color theme="1"/>
        <rFont val="Calibri"/>
        <family val="2"/>
        <scheme val="minor"/>
      </rPr>
      <t xml:space="preserve"> Identify the supply pressure of the turbine(s). </t>
    </r>
  </si>
  <si>
    <r>
      <rPr>
        <b/>
        <sz val="14"/>
        <color theme="1"/>
        <rFont val="Calibri"/>
        <family val="2"/>
        <scheme val="minor"/>
      </rPr>
      <t>Step 8:</t>
    </r>
    <r>
      <rPr>
        <sz val="14"/>
        <color theme="1"/>
        <rFont val="Calibri"/>
        <family val="2"/>
        <scheme val="minor"/>
      </rPr>
      <t xml:space="preserve"> Determine vent gas volume from the turbine(s) at a facility ID. </t>
    </r>
    <r>
      <rPr>
        <b/>
        <sz val="14"/>
        <color theme="1"/>
        <rFont val="Calibri"/>
        <family val="2"/>
        <scheme val="minor"/>
      </rPr>
      <t>Equation 12</t>
    </r>
    <r>
      <rPr>
        <sz val="14"/>
        <color theme="1"/>
        <rFont val="Calibri"/>
        <family val="2"/>
        <scheme val="minor"/>
      </rPr>
      <t xml:space="preserve">. </t>
    </r>
  </si>
  <si>
    <t>Supply Pressure (kPag)</t>
  </si>
  <si>
    <t>Max Natural Gas Consumption Rate</t>
  </si>
  <si>
    <t>Operation time, t (min)</t>
  </si>
  <si>
    <r>
      <rPr>
        <b/>
        <sz val="14"/>
        <color theme="1"/>
        <rFont val="Calibri"/>
        <family val="2"/>
        <scheme val="minor"/>
      </rPr>
      <t xml:space="preserve">Step 2: </t>
    </r>
    <r>
      <rPr>
        <sz val="14"/>
        <color theme="1"/>
        <rFont val="Calibri"/>
        <family val="2"/>
        <scheme val="minor"/>
      </rPr>
      <t>Identify if the facility ID contains a reciprocating engine on site.</t>
    </r>
  </si>
  <si>
    <r>
      <rPr>
        <b/>
        <sz val="14"/>
        <color theme="1"/>
        <rFont val="Calibri"/>
        <family val="2"/>
        <scheme val="minor"/>
      </rPr>
      <t>Step 5:</t>
    </r>
    <r>
      <rPr>
        <sz val="14"/>
        <color theme="1"/>
        <rFont val="Calibri"/>
        <family val="2"/>
        <scheme val="minor"/>
      </rPr>
      <t xml:space="preserve"> Identify the supply pressure of the engine(s). </t>
    </r>
  </si>
  <si>
    <r>
      <rPr>
        <b/>
        <sz val="14"/>
        <color theme="1"/>
        <rFont val="Calibri"/>
        <family val="2"/>
        <scheme val="minor"/>
      </rPr>
      <t>Step 8:</t>
    </r>
    <r>
      <rPr>
        <sz val="14"/>
        <color theme="1"/>
        <rFont val="Calibri"/>
        <family val="2"/>
        <scheme val="minor"/>
      </rPr>
      <t xml:space="preserve"> Determine vent gas volume from the engine(s) at a facility ID. </t>
    </r>
    <r>
      <rPr>
        <b/>
        <sz val="14"/>
        <color theme="1"/>
        <rFont val="Calibri"/>
        <family val="2"/>
        <scheme val="minor"/>
      </rPr>
      <t>Equation 12</t>
    </r>
    <r>
      <rPr>
        <sz val="14"/>
        <color theme="1"/>
        <rFont val="Calibri"/>
        <family val="2"/>
        <scheme val="minor"/>
      </rPr>
      <t xml:space="preserve">. </t>
    </r>
  </si>
  <si>
    <r>
      <t xml:space="preserve">Use </t>
    </r>
    <r>
      <rPr>
        <b/>
        <sz val="14"/>
        <color theme="1"/>
        <rFont val="Calibri"/>
        <family val="2"/>
        <scheme val="minor"/>
      </rPr>
      <t xml:space="preserve">Table 13 </t>
    </r>
    <r>
      <rPr>
        <sz val="14"/>
        <color theme="1"/>
        <rFont val="Calibri"/>
        <family val="2"/>
        <scheme val="minor"/>
      </rPr>
      <t>in Guideline PNG035under "</t>
    </r>
    <r>
      <rPr>
        <b/>
        <sz val="14"/>
        <color theme="1"/>
        <rFont val="Calibri"/>
        <family val="2"/>
        <scheme val="minor"/>
      </rPr>
      <t>Reciprocating engine</t>
    </r>
    <r>
      <rPr>
        <sz val="14"/>
        <color theme="1"/>
        <rFont val="Calibri"/>
        <family val="2"/>
        <scheme val="minor"/>
      </rPr>
      <t>"</t>
    </r>
  </si>
  <si>
    <r>
      <t xml:space="preserve">Use </t>
    </r>
    <r>
      <rPr>
        <b/>
        <sz val="14"/>
        <color theme="1"/>
        <rFont val="Calibri"/>
        <family val="2"/>
        <scheme val="minor"/>
      </rPr>
      <t>Table 13</t>
    </r>
    <r>
      <rPr>
        <sz val="14"/>
        <color theme="1"/>
        <rFont val="Calibri"/>
        <family val="2"/>
        <scheme val="minor"/>
      </rPr>
      <t xml:space="preserve"> in Guideline PNG035 under "</t>
    </r>
    <r>
      <rPr>
        <b/>
        <sz val="14"/>
        <color theme="1"/>
        <rFont val="Calibri"/>
        <family val="2"/>
        <scheme val="minor"/>
      </rPr>
      <t>Pneumatic starter</t>
    </r>
    <r>
      <rPr>
        <sz val="14"/>
        <color theme="1"/>
        <rFont val="Calibri"/>
        <family val="2"/>
        <scheme val="minor"/>
      </rPr>
      <t>"</t>
    </r>
  </si>
  <si>
    <r>
      <t xml:space="preserve">Use </t>
    </r>
    <r>
      <rPr>
        <b/>
        <sz val="14"/>
        <color theme="1"/>
        <rFont val="Calibri"/>
        <family val="2"/>
        <scheme val="minor"/>
      </rPr>
      <t>Table 13</t>
    </r>
    <r>
      <rPr>
        <sz val="14"/>
        <color theme="1"/>
        <rFont val="Calibri"/>
        <family val="2"/>
        <scheme val="minor"/>
      </rPr>
      <t xml:space="preserve"> in Guideline PNG035 under "</t>
    </r>
    <r>
      <rPr>
        <b/>
        <sz val="14"/>
        <color theme="1"/>
        <rFont val="Calibri"/>
        <family val="2"/>
        <scheme val="minor"/>
      </rPr>
      <t>Supply Pressure</t>
    </r>
    <r>
      <rPr>
        <sz val="14"/>
        <color theme="1"/>
        <rFont val="Calibri"/>
        <family val="2"/>
        <scheme val="minor"/>
      </rPr>
      <t xml:space="preserve">" </t>
    </r>
  </si>
  <si>
    <r>
      <t xml:space="preserve">Use </t>
    </r>
    <r>
      <rPr>
        <b/>
        <sz val="14"/>
        <color theme="1"/>
        <rFont val="Calibri"/>
        <family val="2"/>
        <scheme val="minor"/>
      </rPr>
      <t>Table 13</t>
    </r>
    <r>
      <rPr>
        <sz val="14"/>
        <color theme="1"/>
        <rFont val="Calibri"/>
        <family val="2"/>
        <scheme val="minor"/>
      </rPr>
      <t xml:space="preserve"> in Guideline PNG035</t>
    </r>
    <r>
      <rPr>
        <i/>
        <sz val="14"/>
        <color theme="1"/>
        <rFont val="Calibri"/>
        <family val="2"/>
        <scheme val="minor"/>
      </rPr>
      <t xml:space="preserve"> </t>
    </r>
    <r>
      <rPr>
        <sz val="14"/>
        <color theme="1"/>
        <rFont val="Calibri"/>
        <family val="2"/>
        <scheme val="minor"/>
      </rPr>
      <t>under "</t>
    </r>
    <r>
      <rPr>
        <b/>
        <sz val="14"/>
        <color theme="1"/>
        <rFont val="Calibri"/>
        <family val="2"/>
        <scheme val="minor"/>
      </rPr>
      <t>Natural gas consumption rate</t>
    </r>
    <r>
      <rPr>
        <sz val="14"/>
        <color theme="1"/>
        <rFont val="Calibri"/>
        <family val="2"/>
        <scheme val="minor"/>
      </rPr>
      <t xml:space="preserve">" </t>
    </r>
  </si>
  <si>
    <t>Operation Time, t (min)</t>
  </si>
  <si>
    <t>Total Vent Gas Volume From Reciprocating Engine At The Facility ID</t>
  </si>
  <si>
    <t>For abnormal gas vent event, fugitive emissions may occur at the following equipment:</t>
  </si>
  <si>
    <t>2. Malfunctioning pneumatic instruments (See Pneumatic Instruments Worksheet, Table 4 and Table 5).</t>
  </si>
  <si>
    <r>
      <t xml:space="preserve">Saskatchewan Ministry of Energy and Resources (ER) prepared the gas estimation tool in association with new </t>
    </r>
    <r>
      <rPr>
        <i/>
        <sz val="14"/>
        <rFont val="Calibri"/>
        <family val="2"/>
        <scheme val="minor"/>
      </rPr>
      <t xml:space="preserve">Guideline PNG035: Estimating Venting and Fugitive Emission </t>
    </r>
    <r>
      <rPr>
        <sz val="14"/>
        <rFont val="Calibri"/>
        <family val="2"/>
        <scheme val="minor"/>
      </rPr>
      <t>(Guideline PNG035</t>
    </r>
    <r>
      <rPr>
        <i/>
        <sz val="14"/>
        <rFont val="Calibri"/>
        <family val="2"/>
        <scheme val="minor"/>
      </rPr>
      <t>)</t>
    </r>
    <r>
      <rPr>
        <sz val="14"/>
        <rFont val="Calibri"/>
        <family val="2"/>
        <scheme val="minor"/>
      </rPr>
      <t xml:space="preserve"> and updated definitions for fuel, flare, and vent gas that took effect on January 1, 2020. The intention of the Guideline PNG035 and the gas estimation tool is to aid industry in estimating and reporting vent gas volumes, which also includes fugitive emissions. 
Vent gas is defined as "un-combusted gas that is released to the atmosphere at upstream oil and gas operations". Fugitive emissions is defined as "unintentional release of hydrocarbons to the atmosphere" as per </t>
    </r>
    <r>
      <rPr>
        <i/>
        <sz val="14"/>
        <rFont val="Calibri"/>
        <family val="2"/>
        <scheme val="minor"/>
      </rPr>
      <t xml:space="preserve">Directive PNG017:  Measurement Requirements for Oil and Gas Operations </t>
    </r>
    <r>
      <rPr>
        <sz val="14"/>
        <rFont val="Calibri"/>
        <family val="2"/>
        <scheme val="minor"/>
      </rPr>
      <t xml:space="preserve">(Directive PNG017). 
Vented gas volumes may either be metered or estimated based on the flowrate of the gas; the thresholds are listed in Section 4 of Directive PNG017.  As per </t>
    </r>
    <r>
      <rPr>
        <i/>
        <sz val="14"/>
        <rFont val="Calibri"/>
        <family val="2"/>
        <scheme val="minor"/>
      </rPr>
      <t xml:space="preserve">Directive PNG032: Volumetric, Valuation, and Infrastructure Reporting in Petrinex </t>
    </r>
    <r>
      <rPr>
        <sz val="14"/>
        <rFont val="Calibri"/>
        <family val="2"/>
        <scheme val="minor"/>
      </rPr>
      <t>(Directive PNG032)</t>
    </r>
    <r>
      <rPr>
        <i/>
        <sz val="14"/>
        <rFont val="Calibri"/>
        <family val="2"/>
        <scheme val="minor"/>
      </rPr>
      <t>,</t>
    </r>
    <r>
      <rPr>
        <sz val="14"/>
        <rFont val="Calibri"/>
        <family val="2"/>
        <scheme val="minor"/>
      </rPr>
      <t xml:space="preserve"> an operator of the well or facility must report activity of </t>
    </r>
    <r>
      <rPr>
        <b/>
        <sz val="14"/>
        <rFont val="Calibri"/>
        <family val="2"/>
        <scheme val="minor"/>
      </rPr>
      <t>VENT</t>
    </r>
    <r>
      <rPr>
        <sz val="14"/>
        <rFont val="Calibri"/>
        <family val="2"/>
        <scheme val="minor"/>
      </rPr>
      <t xml:space="preserve"> in Petrinex on monthly basis. 
</t>
    </r>
    <r>
      <rPr>
        <b/>
        <sz val="14"/>
        <rFont val="Calibri"/>
        <family val="2"/>
        <scheme val="minor"/>
      </rPr>
      <t>Note:</t>
    </r>
    <r>
      <rPr>
        <sz val="14"/>
        <rFont val="Calibri"/>
        <family val="2"/>
        <scheme val="minor"/>
      </rPr>
      <t xml:space="preserve"> It is the operator's responsibility to identify the location (i.e. facility or well site) where the venting of gas or fugitive emission occurs and report these volumes in Petrinex. To help operators identify and report vent gas, ER created a decision tree that may be found in Section 2.1 of Guideline PNG035. Additionally, if all produced or received gas at the facility is being vented, then the fugitive emissions are not required to be reported.
The estimation tool includes information from Appendix 3 of Guideline PNG035 about how vent gas volumes and fugitive emissions are calculated and reported for each production month per facility based on the vent source.  All data in the examples are for example purposes only. 
To use the estimation tool, you must enter applicable value into the</t>
    </r>
    <r>
      <rPr>
        <u/>
        <sz val="14"/>
        <rFont val="Calibri"/>
        <family val="2"/>
        <scheme val="minor"/>
      </rPr>
      <t xml:space="preserve"> YELLOW</t>
    </r>
    <r>
      <rPr>
        <sz val="14"/>
        <rFont val="Calibri"/>
        <family val="2"/>
        <scheme val="minor"/>
      </rPr>
      <t xml:space="preserve"> coloured cells within each worksheet. All inputs must be of the same units to ensure calculated values are correct. Individual calculations in each of the worksheets are calculated to 2 decimal places and expressed in units of </t>
    </r>
    <r>
      <rPr>
        <b/>
        <sz val="14"/>
        <rFont val="Calibri"/>
        <family val="2"/>
        <scheme val="minor"/>
      </rPr>
      <t>m</t>
    </r>
    <r>
      <rPr>
        <b/>
        <vertAlign val="superscript"/>
        <sz val="14"/>
        <rFont val="Calibri"/>
        <family val="2"/>
        <scheme val="minor"/>
      </rPr>
      <t>3</t>
    </r>
    <r>
      <rPr>
        <b/>
        <sz val="14"/>
        <rFont val="Calibri"/>
        <family val="2"/>
        <scheme val="minor"/>
      </rPr>
      <t>/month</t>
    </r>
    <r>
      <rPr>
        <sz val="14"/>
        <rFont val="Calibri"/>
        <family val="2"/>
        <scheme val="minor"/>
      </rPr>
      <t xml:space="preserve">. The final total vent gas volume is rounded up to 1 decimal place and expressed in </t>
    </r>
    <r>
      <rPr>
        <b/>
        <sz val="14"/>
        <rFont val="Calibri"/>
        <family val="2"/>
        <scheme val="minor"/>
      </rPr>
      <t>10</t>
    </r>
    <r>
      <rPr>
        <b/>
        <vertAlign val="superscript"/>
        <sz val="14"/>
        <rFont val="Calibri"/>
        <family val="2"/>
        <scheme val="minor"/>
      </rPr>
      <t>3</t>
    </r>
    <r>
      <rPr>
        <b/>
        <sz val="14"/>
        <rFont val="Calibri"/>
        <family val="2"/>
        <scheme val="minor"/>
      </rPr>
      <t xml:space="preserve"> m</t>
    </r>
    <r>
      <rPr>
        <b/>
        <vertAlign val="superscript"/>
        <sz val="14"/>
        <rFont val="Calibri"/>
        <family val="2"/>
        <scheme val="minor"/>
      </rPr>
      <t>3</t>
    </r>
    <r>
      <rPr>
        <b/>
        <sz val="14"/>
        <rFont val="Calibri"/>
        <family val="2"/>
        <scheme val="minor"/>
      </rPr>
      <t>/month</t>
    </r>
    <r>
      <rPr>
        <sz val="14"/>
        <rFont val="Calibri"/>
        <family val="2"/>
        <scheme val="minor"/>
      </rPr>
      <t xml:space="preserve">. 
</t>
    </r>
    <r>
      <rPr>
        <u/>
        <sz val="14"/>
        <rFont val="Calibri"/>
        <family val="2"/>
        <scheme val="minor"/>
      </rPr>
      <t>Vent gas and fugitive emission volume should only be calculated where it applicable to do so.</t>
    </r>
    <r>
      <rPr>
        <sz val="14"/>
        <rFont val="Calibri"/>
        <family val="2"/>
        <scheme val="minor"/>
      </rPr>
      <t xml:space="preserve"> For complete applicable information on formulas and calculation, please refer to Guideline PNG035</t>
    </r>
    <r>
      <rPr>
        <i/>
        <sz val="14"/>
        <rFont val="Calibri"/>
        <family val="2"/>
        <scheme val="minor"/>
      </rPr>
      <t>.</t>
    </r>
  </si>
  <si>
    <r>
      <rPr>
        <b/>
        <sz val="14"/>
        <rFont val="Calibri"/>
        <family val="2"/>
        <scheme val="minor"/>
      </rPr>
      <t xml:space="preserve">DISCLAIMER: </t>
    </r>
    <r>
      <rPr>
        <sz val="14"/>
        <rFont val="Calibri"/>
        <family val="2"/>
        <scheme val="minor"/>
      </rPr>
      <t xml:space="preserve">The operator must report ONLY ONE total vent gas volume on Petrinex for all equipment at a facility and only if the vent source is at the facility location. </t>
    </r>
  </si>
  <si>
    <t>Enter Well Completion ID</t>
  </si>
  <si>
    <t>Does the facility contain this vent source on site?</t>
  </si>
  <si>
    <t>Vent Gas Estimation Worksheet to use</t>
  </si>
  <si>
    <r>
      <t xml:space="preserve">Flashing Losses is a type of venting from a </t>
    </r>
    <r>
      <rPr>
        <b/>
        <sz val="14"/>
        <color theme="1"/>
        <rFont val="Calibri"/>
        <family val="2"/>
        <scheme val="minor"/>
      </rPr>
      <t>fixed-roof tank</t>
    </r>
    <r>
      <rPr>
        <sz val="14"/>
        <color theme="1"/>
        <rFont val="Calibri"/>
        <family val="2"/>
        <scheme val="minor"/>
      </rPr>
      <t xml:space="preserve">, which is equipment that stores hydrocarbon liquids (oil, condensate, and water). Flashing occurs when liquid containing dissolved gas having a vapour pressure GREATER than the local barometric pressure is introduced into the vented storage tanks. Liquid first enters the tank, a rapid boiling or flashing occurs as liquid stays at a stable state and the volatile components vapourize. The dissolved gas that flashes out of the liquid is called Gas In Solution (GIS). GIS factor is given in </t>
    </r>
    <r>
      <rPr>
        <b/>
        <sz val="14"/>
        <color theme="1"/>
        <rFont val="Calibri"/>
        <family val="2"/>
        <scheme val="minor"/>
      </rPr>
      <t>Equation 1</t>
    </r>
    <r>
      <rPr>
        <sz val="14"/>
        <color theme="1"/>
        <rFont val="Calibri"/>
        <family val="2"/>
        <scheme val="minor"/>
      </rPr>
      <t xml:space="preserve"> below. The volume of vent gas is determined by using engineered estimates from flashing losses and must be reported as </t>
    </r>
    <r>
      <rPr>
        <b/>
        <sz val="14"/>
        <color rgb="FFFF0000"/>
        <rFont val="Calibri"/>
        <family val="2"/>
        <scheme val="minor"/>
      </rPr>
      <t xml:space="preserve">VENT </t>
    </r>
    <r>
      <rPr>
        <sz val="14"/>
        <rFont val="Calibri"/>
        <family val="2"/>
        <scheme val="minor"/>
      </rPr>
      <t xml:space="preserve">on a monthly basis in Petrinex. </t>
    </r>
    <r>
      <rPr>
        <sz val="14"/>
        <color theme="1"/>
        <rFont val="Calibri"/>
        <family val="2"/>
        <scheme val="minor"/>
      </rPr>
      <t xml:space="preserve">The formula to estimate the vent gas volume for a flashing loss can be found in </t>
    </r>
    <r>
      <rPr>
        <i/>
        <sz val="14"/>
        <color theme="1"/>
        <rFont val="Calibri"/>
        <family val="2"/>
        <scheme val="minor"/>
      </rPr>
      <t>Guideline PNG035: Estimating Venting and Fugitive Emissions</t>
    </r>
    <r>
      <rPr>
        <sz val="14"/>
        <color theme="1"/>
        <rFont val="Calibri"/>
        <family val="2"/>
        <scheme val="minor"/>
      </rPr>
      <t>, Section 4.1.1.1.</t>
    </r>
  </si>
  <si>
    <r>
      <rPr>
        <b/>
        <sz val="14"/>
        <color theme="1"/>
        <rFont val="Calibri"/>
        <family val="2"/>
        <scheme val="minor"/>
      </rPr>
      <t>Step 1:</t>
    </r>
    <r>
      <rPr>
        <sz val="14"/>
        <color theme="1"/>
        <rFont val="Calibri"/>
        <family val="2"/>
        <scheme val="minor"/>
      </rPr>
      <t xml:space="preserve"> Enter the selected facility ID</t>
    </r>
  </si>
  <si>
    <r>
      <rPr>
        <b/>
        <sz val="14"/>
        <color theme="1"/>
        <rFont val="Calibri"/>
        <family val="2"/>
        <scheme val="minor"/>
      </rPr>
      <t xml:space="preserve">Step 2: </t>
    </r>
    <r>
      <rPr>
        <sz val="14"/>
        <color theme="1"/>
        <rFont val="Calibri"/>
        <family val="2"/>
        <scheme val="minor"/>
      </rPr>
      <t>Identify if the facility ID contains a flashing loss at the tank on site</t>
    </r>
  </si>
  <si>
    <r>
      <rPr>
        <b/>
        <sz val="14"/>
        <color theme="1"/>
        <rFont val="Calibri"/>
        <family val="2"/>
        <scheme val="minor"/>
      </rPr>
      <t>Step 5:</t>
    </r>
    <r>
      <rPr>
        <sz val="14"/>
        <color theme="1"/>
        <rFont val="Calibri"/>
        <family val="2"/>
        <scheme val="minor"/>
      </rPr>
      <t xml:space="preserve"> Calculate the Gas-In-Solution Factor (GIS)</t>
    </r>
  </si>
  <si>
    <t>Gas-In-Solution (GIS) Factor</t>
  </si>
  <si>
    <r>
      <t>Flashing Losses Vent Volume, V</t>
    </r>
    <r>
      <rPr>
        <b/>
        <vertAlign val="subscript"/>
        <sz val="14"/>
        <color theme="1"/>
        <rFont val="Calibri"/>
        <family val="2"/>
        <scheme val="minor"/>
      </rPr>
      <t>GIS</t>
    </r>
    <r>
      <rPr>
        <b/>
        <sz val="14"/>
        <color theme="1"/>
        <rFont val="Calibri"/>
        <family val="2"/>
        <scheme val="minor"/>
      </rPr>
      <t xml:space="preserve"> (m</t>
    </r>
    <r>
      <rPr>
        <b/>
        <vertAlign val="superscript"/>
        <sz val="14"/>
        <color theme="1"/>
        <rFont val="Calibri"/>
        <family val="2"/>
        <scheme val="minor"/>
      </rPr>
      <t>3</t>
    </r>
    <r>
      <rPr>
        <b/>
        <sz val="14"/>
        <color theme="1"/>
        <rFont val="Calibri"/>
        <family val="2"/>
        <scheme val="minor"/>
      </rPr>
      <t>/month)</t>
    </r>
  </si>
  <si>
    <r>
      <t xml:space="preserve">The Vasquez and Beggs Correlation method is found from experimental bubble-point pressure for different kinds of crude oil systems. This is useful for accuracy and a reference, especially in estimating the Gas-In-Solution (GIS), as well as estimating vent gas volume from flashing saturated oils to atmospheric pressure in tanks. This definition can be found in </t>
    </r>
    <r>
      <rPr>
        <i/>
        <sz val="14"/>
        <color theme="1"/>
        <rFont val="Calibri"/>
        <family val="2"/>
        <scheme val="minor"/>
      </rPr>
      <t>Guideline PNG035: Estimating Venting and Fugitive Emission,</t>
    </r>
    <r>
      <rPr>
        <sz val="14"/>
        <color theme="1"/>
        <rFont val="Calibri"/>
        <family val="2"/>
        <scheme val="minor"/>
      </rPr>
      <t xml:space="preserve"> Section 4.1.1.1. </t>
    </r>
  </si>
  <si>
    <r>
      <rPr>
        <b/>
        <sz val="14"/>
        <color theme="1"/>
        <rFont val="Calibri"/>
        <family val="2"/>
        <scheme val="minor"/>
      </rPr>
      <t>Step 1:</t>
    </r>
    <r>
      <rPr>
        <sz val="14"/>
        <color theme="1"/>
        <rFont val="Calibri"/>
        <family val="2"/>
        <scheme val="minor"/>
      </rPr>
      <t xml:space="preserve"> Enter the selected facility ID.</t>
    </r>
  </si>
  <si>
    <r>
      <rPr>
        <b/>
        <sz val="14"/>
        <color theme="1"/>
        <rFont val="Calibri"/>
        <family val="2"/>
        <scheme val="minor"/>
      </rPr>
      <t xml:space="preserve">Step 2: </t>
    </r>
    <r>
      <rPr>
        <sz val="14"/>
        <color theme="1"/>
        <rFont val="Calibri"/>
        <family val="2"/>
        <scheme val="minor"/>
      </rPr>
      <t>Identify if the facility ID vents gas at the tank on site.</t>
    </r>
  </si>
  <si>
    <r>
      <rPr>
        <b/>
        <sz val="14"/>
        <color theme="1"/>
        <rFont val="Calibri"/>
        <family val="2"/>
        <scheme val="minor"/>
      </rPr>
      <t>Step 7:</t>
    </r>
    <r>
      <rPr>
        <sz val="14"/>
        <color theme="1"/>
        <rFont val="Calibri"/>
        <family val="2"/>
        <scheme val="minor"/>
      </rPr>
      <t xml:space="preserve"> Determine if the oil API is greater than or equal to 0.876, go to step 8 if no.</t>
    </r>
  </si>
  <si>
    <t xml:space="preserve">Temperature (degree C) </t>
  </si>
  <si>
    <t>NOTE: The Breathing and Working Losses does not need to be calculated from the equations shown below IF the Gas-In-Solution (GIS) using Vasquez Beggs has been calculated for the oil or emulsion.</t>
  </si>
  <si>
    <r>
      <t xml:space="preserve">Breathing Losses are evaporative losses from daily temperature and barometric pressure changes that are taking place during the hydrocarbon storage period. Working Losses are evaporative losses from filling and emptying operations that cause displacement of tank vapours during changes in the liquid level. Both breathing and working losses occur for stable and unstable products. If the product is unstable, the latter type of loss is hidden by the flashing losses. The storage losses at oil wells or batteries are the sum of the breathing and flashing losses, while storage losses at gas processing plants and pipeline terminals (facilities storing stable products) are the sum of the breathing and working losses. This definition can be found in </t>
    </r>
    <r>
      <rPr>
        <i/>
        <sz val="14"/>
        <color theme="1"/>
        <rFont val="Calibri"/>
        <family val="2"/>
        <scheme val="minor"/>
      </rPr>
      <t>Guideline PNG035: Estimating Venting and Fugitive Emission</t>
    </r>
    <r>
      <rPr>
        <sz val="14"/>
        <color theme="1"/>
        <rFont val="Calibri"/>
        <family val="2"/>
        <scheme val="minor"/>
      </rPr>
      <t xml:space="preserve">, Section 4.1.1.2.  
</t>
    </r>
    <r>
      <rPr>
        <b/>
        <sz val="14"/>
        <color theme="1"/>
        <rFont val="Calibri"/>
        <family val="2"/>
        <scheme val="minor"/>
      </rPr>
      <t xml:space="preserve">Note: </t>
    </r>
    <r>
      <rPr>
        <sz val="14"/>
        <color theme="1"/>
        <rFont val="Calibri"/>
        <family val="2"/>
        <scheme val="minor"/>
      </rPr>
      <t xml:space="preserve">All listed formulas and more details can be found in the document </t>
    </r>
    <r>
      <rPr>
        <i/>
        <sz val="14"/>
        <color theme="1"/>
        <rFont val="Calibri"/>
        <family val="2"/>
        <scheme val="minor"/>
      </rPr>
      <t xml:space="preserve">Emission Factor Documentation for AP-42: Section 7.1: Organic Liquid Storage Tanks, Final Report, Washington, DC. </t>
    </r>
    <r>
      <rPr>
        <sz val="14"/>
        <color theme="1"/>
        <rFont val="Calibri"/>
        <family val="2"/>
        <scheme val="minor"/>
      </rPr>
      <t>Link to the document is below https://www3.epa.gov/ttn/chief/ap42/ch07/bgdocs/b07s01.pdf
Additional information on obtaining values for breathing and working losses can be found in API MDMS Ch. 19.1 and Ch. 19.4</t>
    </r>
  </si>
  <si>
    <r>
      <rPr>
        <b/>
        <sz val="12"/>
        <color theme="1"/>
        <rFont val="Calibri"/>
        <family val="2"/>
        <scheme val="minor"/>
      </rPr>
      <t>Step 1:</t>
    </r>
    <r>
      <rPr>
        <sz val="12"/>
        <color theme="1"/>
        <rFont val="Calibri"/>
        <family val="2"/>
        <scheme val="minor"/>
      </rPr>
      <t xml:space="preserve"> Enter the selected facility ID.</t>
    </r>
  </si>
  <si>
    <r>
      <rPr>
        <b/>
        <sz val="12"/>
        <color theme="1"/>
        <rFont val="Calibri"/>
        <family val="2"/>
        <scheme val="minor"/>
      </rPr>
      <t xml:space="preserve">Step 3: </t>
    </r>
    <r>
      <rPr>
        <sz val="12"/>
        <color theme="1"/>
        <rFont val="Calibri"/>
        <family val="2"/>
        <scheme val="minor"/>
      </rPr>
      <t xml:space="preserve">If tank is </t>
    </r>
    <r>
      <rPr>
        <b/>
        <sz val="12"/>
        <color theme="1"/>
        <rFont val="Calibri"/>
        <family val="2"/>
        <scheme val="minor"/>
      </rPr>
      <t>Horizontal</t>
    </r>
    <r>
      <rPr>
        <sz val="12"/>
        <color theme="1"/>
        <rFont val="Calibri"/>
        <family val="2"/>
        <scheme val="minor"/>
      </rPr>
      <t xml:space="preserve">, determine the effective tank diameter (ft) using </t>
    </r>
    <r>
      <rPr>
        <b/>
        <sz val="12"/>
        <color theme="1"/>
        <rFont val="Calibri"/>
        <family val="2"/>
        <scheme val="minor"/>
      </rPr>
      <t>Equation 3-13</t>
    </r>
    <r>
      <rPr>
        <sz val="12"/>
        <color theme="1"/>
        <rFont val="Calibri"/>
        <family val="2"/>
        <scheme val="minor"/>
      </rPr>
      <t xml:space="preserve">. 
</t>
    </r>
    <r>
      <rPr>
        <b/>
        <sz val="12"/>
        <color theme="1"/>
        <rFont val="Calibri"/>
        <family val="2"/>
        <scheme val="minor"/>
      </rPr>
      <t xml:space="preserve">If tank is vertical, skip this step. </t>
    </r>
  </si>
  <si>
    <r>
      <rPr>
        <b/>
        <sz val="12"/>
        <color theme="1"/>
        <rFont val="Calibri"/>
        <family val="2"/>
        <scheme val="minor"/>
      </rPr>
      <t>Step 4:</t>
    </r>
    <r>
      <rPr>
        <sz val="12"/>
        <color theme="1"/>
        <rFont val="Calibri"/>
        <family val="2"/>
        <scheme val="minor"/>
      </rPr>
      <t xml:space="preserve"> Determine the vapour space outage (ft)  uisng </t>
    </r>
    <r>
      <rPr>
        <b/>
        <sz val="12"/>
        <color theme="1"/>
        <rFont val="Calibri"/>
        <family val="2"/>
        <scheme val="minor"/>
      </rPr>
      <t>Equation 3-15</t>
    </r>
    <r>
      <rPr>
        <sz val="12"/>
        <color theme="1"/>
        <rFont val="Calibri"/>
        <family val="2"/>
        <scheme val="minor"/>
      </rPr>
      <t>.</t>
    </r>
  </si>
  <si>
    <r>
      <rPr>
        <b/>
        <sz val="12"/>
        <color theme="1"/>
        <rFont val="Calibri"/>
        <family val="2"/>
        <scheme val="minor"/>
      </rPr>
      <t xml:space="preserve">Step 5: </t>
    </r>
    <r>
      <rPr>
        <sz val="12"/>
        <color theme="1"/>
        <rFont val="Calibri"/>
        <family val="2"/>
        <scheme val="minor"/>
      </rPr>
      <t xml:space="preserve">Determine the stock vapour density (lb/yr) using </t>
    </r>
    <r>
      <rPr>
        <b/>
        <sz val="12"/>
        <color theme="1"/>
        <rFont val="Calibri"/>
        <family val="2"/>
        <scheme val="minor"/>
      </rPr>
      <t>Equation 3-21</t>
    </r>
    <r>
      <rPr>
        <sz val="12"/>
        <color theme="1"/>
        <rFont val="Calibri"/>
        <family val="2"/>
        <scheme val="minor"/>
      </rPr>
      <t>.</t>
    </r>
  </si>
  <si>
    <r>
      <rPr>
        <b/>
        <sz val="12"/>
        <color theme="1"/>
        <rFont val="Calibri"/>
        <family val="2"/>
        <scheme val="minor"/>
      </rPr>
      <t xml:space="preserve">Step 6: </t>
    </r>
    <r>
      <rPr>
        <sz val="12"/>
        <color theme="1"/>
        <rFont val="Calibri"/>
        <family val="2"/>
        <scheme val="minor"/>
      </rPr>
      <t>Determine the vapour space expansion factor using</t>
    </r>
    <r>
      <rPr>
        <b/>
        <sz val="12"/>
        <color theme="1"/>
        <rFont val="Calibri"/>
        <family val="2"/>
        <scheme val="minor"/>
      </rPr>
      <t xml:space="preserve"> Equation 3-5</t>
    </r>
    <r>
      <rPr>
        <sz val="12"/>
        <color theme="1"/>
        <rFont val="Calibri"/>
        <family val="2"/>
        <scheme val="minor"/>
      </rPr>
      <t>,</t>
    </r>
    <r>
      <rPr>
        <b/>
        <sz val="12"/>
        <color theme="1"/>
        <rFont val="Calibri"/>
        <family val="2"/>
        <scheme val="minor"/>
      </rPr>
      <t xml:space="preserve"> 3-6</t>
    </r>
    <r>
      <rPr>
        <sz val="12"/>
        <color theme="1"/>
        <rFont val="Calibri"/>
        <family val="2"/>
        <scheme val="minor"/>
      </rPr>
      <t xml:space="preserve">, or </t>
    </r>
    <r>
      <rPr>
        <b/>
        <sz val="12"/>
        <color theme="1"/>
        <rFont val="Calibri"/>
        <family val="2"/>
        <scheme val="minor"/>
      </rPr>
      <t>3-7</t>
    </r>
    <r>
      <rPr>
        <sz val="12"/>
        <color theme="1"/>
        <rFont val="Calibri"/>
        <family val="2"/>
        <scheme val="minor"/>
      </rPr>
      <t>.</t>
    </r>
  </si>
  <si>
    <r>
      <rPr>
        <b/>
        <sz val="12"/>
        <color theme="1"/>
        <rFont val="Calibri"/>
        <family val="2"/>
        <scheme val="minor"/>
      </rPr>
      <t>Step 9:</t>
    </r>
    <r>
      <rPr>
        <sz val="12"/>
        <color theme="1"/>
        <rFont val="Calibri"/>
        <family val="2"/>
        <scheme val="minor"/>
      </rPr>
      <t xml:space="preserve"> Determine the breathing losses of vent gas for a specified month using </t>
    </r>
    <r>
      <rPr>
        <b/>
        <sz val="12"/>
        <color theme="1"/>
        <rFont val="Calibri"/>
        <family val="2"/>
        <scheme val="minor"/>
      </rPr>
      <t>Equation 3-4</t>
    </r>
    <r>
      <rPr>
        <sz val="12"/>
        <color theme="1"/>
        <rFont val="Calibri"/>
        <family val="2"/>
        <scheme val="minor"/>
      </rPr>
      <t>.</t>
    </r>
  </si>
  <si>
    <r>
      <t xml:space="preserve">Step 10: </t>
    </r>
    <r>
      <rPr>
        <sz val="12"/>
        <color theme="1"/>
        <rFont val="Calibri"/>
        <family val="2"/>
        <scheme val="minor"/>
      </rPr>
      <t>Identify if the breathing losses are occurring for a stable or unstable product.</t>
    </r>
  </si>
  <si>
    <r>
      <t>Vent Gas Volume From Breathing Losses, L</t>
    </r>
    <r>
      <rPr>
        <b/>
        <vertAlign val="subscript"/>
        <sz val="14"/>
        <color theme="1"/>
        <rFont val="Calibri"/>
        <family val="2"/>
        <scheme val="minor"/>
      </rPr>
      <t xml:space="preserve">s
</t>
    </r>
    <r>
      <rPr>
        <b/>
        <sz val="14"/>
        <color theme="1"/>
        <rFont val="Calibri"/>
        <family val="2"/>
        <scheme val="minor"/>
      </rPr>
      <t xml:space="preserve"> (m³/month)</t>
    </r>
  </si>
  <si>
    <r>
      <rPr>
        <b/>
        <sz val="12"/>
        <color theme="1"/>
        <rFont val="Calibri"/>
        <family val="2"/>
        <scheme val="minor"/>
      </rPr>
      <t>Step 8:</t>
    </r>
    <r>
      <rPr>
        <sz val="12"/>
        <color theme="1"/>
        <rFont val="Calibri"/>
        <family val="2"/>
        <scheme val="minor"/>
      </rPr>
      <t xml:space="preserve"> Determine the working losses of vent gas for a specified month (lb/yr) using </t>
    </r>
    <r>
      <rPr>
        <b/>
        <sz val="12"/>
        <color theme="1"/>
        <rFont val="Calibri"/>
        <family val="2"/>
        <scheme val="minor"/>
      </rPr>
      <t>Equation 3-34</t>
    </r>
    <r>
      <rPr>
        <sz val="12"/>
        <color theme="1"/>
        <rFont val="Calibri"/>
        <family val="2"/>
        <scheme val="minor"/>
      </rPr>
      <t>.</t>
    </r>
  </si>
  <si>
    <r>
      <t>Vent Gas Volume From Working Losses, L</t>
    </r>
    <r>
      <rPr>
        <b/>
        <vertAlign val="subscript"/>
        <sz val="12"/>
        <color theme="1"/>
        <rFont val="Calibri"/>
        <family val="2"/>
        <scheme val="minor"/>
      </rPr>
      <t xml:space="preserve">w
</t>
    </r>
    <r>
      <rPr>
        <b/>
        <sz val="12"/>
        <color theme="1"/>
        <rFont val="Calibri"/>
        <family val="2"/>
        <scheme val="minor"/>
      </rPr>
      <t>(m³/month)</t>
    </r>
  </si>
  <si>
    <r>
      <rPr>
        <b/>
        <sz val="12"/>
        <color theme="1"/>
        <rFont val="Calibri"/>
        <family val="2"/>
        <scheme val="minor"/>
      </rPr>
      <t>Step 1:</t>
    </r>
    <r>
      <rPr>
        <sz val="12"/>
        <color theme="1"/>
        <rFont val="Calibri"/>
        <family val="2"/>
        <scheme val="minor"/>
      </rPr>
      <t xml:space="preserve"> Enter the facility ID</t>
    </r>
  </si>
  <si>
    <r>
      <rPr>
        <b/>
        <sz val="12"/>
        <color theme="1"/>
        <rFont val="Calibri"/>
        <family val="2"/>
        <scheme val="minor"/>
      </rPr>
      <t>Step 3:</t>
    </r>
    <r>
      <rPr>
        <sz val="12"/>
        <color theme="1"/>
        <rFont val="Calibri"/>
        <family val="2"/>
        <scheme val="minor"/>
      </rPr>
      <t xml:space="preserve"> Determine the vent gas volume from the blanked gas system at the facility ID for the specified month. </t>
    </r>
  </si>
  <si>
    <r>
      <rPr>
        <b/>
        <sz val="12"/>
        <color theme="1"/>
        <rFont val="Calibri"/>
        <family val="2"/>
        <scheme val="minor"/>
      </rPr>
      <t>Step 2:</t>
    </r>
    <r>
      <rPr>
        <sz val="12"/>
        <color theme="1"/>
        <rFont val="Calibri"/>
        <family val="2"/>
        <scheme val="minor"/>
      </rPr>
      <t xml:space="preserve"> Measure the volume of the storage tank with a blanket gas .system installed.</t>
    </r>
  </si>
  <si>
    <r>
      <rPr>
        <b/>
        <sz val="12"/>
        <color theme="1"/>
        <rFont val="Calibri"/>
        <family val="2"/>
        <scheme val="minor"/>
      </rPr>
      <t>Step 1:</t>
    </r>
    <r>
      <rPr>
        <sz val="12"/>
        <color theme="1"/>
        <rFont val="Calibri"/>
        <family val="2"/>
        <scheme val="minor"/>
      </rPr>
      <t xml:space="preserve"> Enter the facility ID.</t>
    </r>
  </si>
  <si>
    <r>
      <rPr>
        <b/>
        <sz val="12"/>
        <color theme="1"/>
        <rFont val="Calibri"/>
        <family val="2"/>
        <scheme val="minor"/>
      </rPr>
      <t>Step 12:</t>
    </r>
    <r>
      <rPr>
        <sz val="12"/>
        <color theme="1"/>
        <rFont val="Calibri"/>
        <family val="2"/>
        <scheme val="minor"/>
      </rPr>
      <t xml:space="preserve"> Determine the vent gas volume from the blanked gas system at the facility ID for the specified month. </t>
    </r>
  </si>
  <si>
    <t>Vent Gas Volume From Blanket Gas System, V (m³/month)</t>
  </si>
  <si>
    <r>
      <t xml:space="preserve">Since tank trucks carry Low-Vapour-Pressure (LVP) products such as crude oil, condensate, and pentane plus, venting of gas may occur due to displacement of the tank vapours during loading and unloading operations. The volume of vented gas depends on vapour pressure of the liquid product, the recent loading history, and the method of loading itself. 
In situations where vent gas volume from loading or unloading operations is not metered, or when estimate approaches covered in Section 4 of </t>
    </r>
    <r>
      <rPr>
        <i/>
        <sz val="14"/>
        <color theme="1"/>
        <rFont val="Calibri"/>
        <family val="2"/>
        <scheme val="minor"/>
      </rPr>
      <t>Guideline PNG035</t>
    </r>
    <r>
      <rPr>
        <sz val="14"/>
        <color theme="1"/>
        <rFont val="Calibri"/>
        <family val="2"/>
        <scheme val="minor"/>
      </rPr>
      <t xml:space="preserve"> are not employed, </t>
    </r>
    <r>
      <rPr>
        <b/>
        <sz val="14"/>
        <color theme="1"/>
        <rFont val="Calibri"/>
        <family val="2"/>
        <scheme val="minor"/>
      </rPr>
      <t xml:space="preserve">Equation 2 </t>
    </r>
    <r>
      <rPr>
        <sz val="14"/>
        <color theme="1"/>
        <rFont val="Calibri"/>
        <family val="2"/>
        <scheme val="minor"/>
      </rPr>
      <t>in Section 4.1.2 of Guideline PNG035</t>
    </r>
    <r>
      <rPr>
        <i/>
        <sz val="14"/>
        <color theme="1"/>
        <rFont val="Calibri"/>
        <family val="2"/>
        <scheme val="minor"/>
      </rPr>
      <t xml:space="preserve"> </t>
    </r>
    <r>
      <rPr>
        <sz val="14"/>
        <color theme="1"/>
        <rFont val="Calibri"/>
        <family val="2"/>
        <scheme val="minor"/>
      </rPr>
      <t xml:space="preserve">may be used to quantify the vent volume of gas. This volume occurring during hydrocarbon liquid loading losses must be reported as </t>
    </r>
    <r>
      <rPr>
        <b/>
        <sz val="14"/>
        <color rgb="FFFF0000"/>
        <rFont val="Calibri"/>
        <family val="2"/>
        <scheme val="minor"/>
      </rPr>
      <t>VENT</t>
    </r>
    <r>
      <rPr>
        <sz val="14"/>
        <color theme="1"/>
        <rFont val="Calibri"/>
        <family val="2"/>
        <scheme val="minor"/>
      </rPr>
      <t xml:space="preserve"> in Petrinex on a monthly basis.</t>
    </r>
  </si>
  <si>
    <r>
      <rPr>
        <b/>
        <sz val="14"/>
        <color theme="1"/>
        <rFont val="Calibri"/>
        <family val="2"/>
        <scheme val="minor"/>
      </rPr>
      <t>Step 2:</t>
    </r>
    <r>
      <rPr>
        <sz val="14"/>
        <color theme="1"/>
        <rFont val="Calibri"/>
        <family val="2"/>
        <scheme val="minor"/>
      </rPr>
      <t xml:space="preserve"> Identify if the selected facility ID contains hydrocarbon liquid loading loss at the tank on site.</t>
    </r>
  </si>
  <si>
    <r>
      <t xml:space="preserve">Use </t>
    </r>
    <r>
      <rPr>
        <b/>
        <sz val="14"/>
        <color theme="1"/>
        <rFont val="Calibri"/>
        <family val="2"/>
        <scheme val="minor"/>
      </rPr>
      <t>Table 2</t>
    </r>
    <r>
      <rPr>
        <sz val="14"/>
        <color theme="1"/>
        <rFont val="Calibri"/>
        <family val="2"/>
        <scheme val="minor"/>
      </rPr>
      <t xml:space="preserve"> by selecting the cargo carrier, mode of operations to help in selecting the saturation factor (</t>
    </r>
    <r>
      <rPr>
        <b/>
        <sz val="14"/>
        <color theme="1"/>
        <rFont val="Calibri"/>
        <family val="2"/>
        <scheme val="minor"/>
      </rPr>
      <t>SF</t>
    </r>
    <r>
      <rPr>
        <sz val="14"/>
        <color theme="1"/>
        <rFont val="Calibri"/>
        <family val="2"/>
        <scheme val="minor"/>
      </rPr>
      <t xml:space="preserve">), and used to determine </t>
    </r>
    <r>
      <rPr>
        <b/>
        <sz val="14"/>
        <color theme="1"/>
        <rFont val="Calibri"/>
        <family val="2"/>
        <scheme val="minor"/>
      </rPr>
      <t>V</t>
    </r>
    <r>
      <rPr>
        <b/>
        <vertAlign val="subscript"/>
        <sz val="14"/>
        <color theme="1"/>
        <rFont val="Calibri"/>
        <family val="2"/>
        <scheme val="minor"/>
      </rPr>
      <t>LL</t>
    </r>
  </si>
  <si>
    <r>
      <rPr>
        <b/>
        <sz val="14"/>
        <color theme="1"/>
        <rFont val="Calibri"/>
        <family val="2"/>
        <scheme val="minor"/>
      </rPr>
      <t>Step 5:</t>
    </r>
    <r>
      <rPr>
        <sz val="14"/>
        <color theme="1"/>
        <rFont val="Calibri"/>
        <family val="2"/>
        <scheme val="minor"/>
      </rPr>
      <t xml:space="preserve"> Measure monthly volume of LVP liquid product</t>
    </r>
  </si>
  <si>
    <r>
      <rPr>
        <b/>
        <sz val="14"/>
        <color theme="1"/>
        <rFont val="Calibri"/>
        <family val="2"/>
        <scheme val="minor"/>
      </rPr>
      <t>Step 6:</t>
    </r>
    <r>
      <rPr>
        <sz val="14"/>
        <color theme="1"/>
        <rFont val="Calibri"/>
        <family val="2"/>
        <scheme val="minor"/>
      </rPr>
      <t xml:space="preserve"> Record truck tank temperature </t>
    </r>
  </si>
  <si>
    <r>
      <t>Hydrocarbon Liquid Loading Losses, V</t>
    </r>
    <r>
      <rPr>
        <b/>
        <vertAlign val="subscript"/>
        <sz val="14"/>
        <color theme="1"/>
        <rFont val="Calibri"/>
        <family val="2"/>
        <scheme val="minor"/>
      </rPr>
      <t>LL</t>
    </r>
    <r>
      <rPr>
        <b/>
        <sz val="14"/>
        <color theme="1"/>
        <rFont val="Calibri"/>
        <family val="2"/>
        <scheme val="minor"/>
      </rPr>
      <t xml:space="preserve"> (m</t>
    </r>
    <r>
      <rPr>
        <b/>
        <vertAlign val="superscript"/>
        <sz val="14"/>
        <color theme="1"/>
        <rFont val="Calibri"/>
        <family val="2"/>
        <scheme val="minor"/>
      </rPr>
      <t>3</t>
    </r>
    <r>
      <rPr>
        <b/>
        <sz val="14"/>
        <color theme="1"/>
        <rFont val="Calibri"/>
        <family val="2"/>
        <scheme val="minor"/>
      </rPr>
      <t>/month)</t>
    </r>
  </si>
  <si>
    <r>
      <t>A process analyzer monitors gas quality and ensures the wanted process or pipeline quality specifications are achieved. This includes analyzers that measure H2S, H2O, O2/CO2, hydrocarbon dew point, and natural gas composition. When not metered, the estimation approaches previously mentioned may be used. The use of average vent gas rate, of</t>
    </r>
    <r>
      <rPr>
        <b/>
        <sz val="14"/>
        <color theme="1"/>
        <rFont val="Calibri"/>
        <family val="2"/>
        <scheme val="minor"/>
      </rPr>
      <t xml:space="preserve"> </t>
    </r>
    <r>
      <rPr>
        <b/>
        <sz val="14"/>
        <color rgb="FFFF0000"/>
        <rFont val="Calibri"/>
        <family val="2"/>
        <scheme val="minor"/>
      </rPr>
      <t>68.9 m³ vent gas/month</t>
    </r>
    <r>
      <rPr>
        <sz val="14"/>
        <color theme="1"/>
        <rFont val="Calibri"/>
        <family val="2"/>
        <scheme val="minor"/>
      </rPr>
      <t xml:space="preserve"> (source: CEPEI 2018) may be used for each analyzer. The vent gas volume from online gas analyzer purge must be determined and reported under </t>
    </r>
    <r>
      <rPr>
        <b/>
        <sz val="14"/>
        <color rgb="FFFF0000"/>
        <rFont val="Calibri"/>
        <family val="2"/>
        <scheme val="minor"/>
      </rPr>
      <t>VENT</t>
    </r>
    <r>
      <rPr>
        <sz val="14"/>
        <color theme="1"/>
        <rFont val="Calibri"/>
        <family val="2"/>
        <scheme val="minor"/>
      </rPr>
      <t xml:space="preserve"> in Petrinex on a monthly basis. The formula for the online gas analyzer purge vent volume can be found in </t>
    </r>
    <r>
      <rPr>
        <i/>
        <sz val="14"/>
        <color theme="1"/>
        <rFont val="Calibri"/>
        <family val="2"/>
        <scheme val="minor"/>
      </rPr>
      <t>Guideline PNG035: Estimating Venting and Fugitive Emission</t>
    </r>
    <r>
      <rPr>
        <sz val="14"/>
        <color theme="1"/>
        <rFont val="Calibri"/>
        <family val="2"/>
        <scheme val="minor"/>
      </rPr>
      <t xml:space="preserve"> Section 4.1.3.                                                                                  </t>
    </r>
  </si>
  <si>
    <r>
      <rPr>
        <b/>
        <sz val="14"/>
        <color theme="1"/>
        <rFont val="Calibri"/>
        <family val="2"/>
        <scheme val="minor"/>
      </rPr>
      <t xml:space="preserve">Step 1: </t>
    </r>
    <r>
      <rPr>
        <sz val="14"/>
        <color theme="1"/>
        <rFont val="Calibri"/>
        <family val="2"/>
        <scheme val="minor"/>
      </rPr>
      <t>Enter the selected facility ID.</t>
    </r>
  </si>
  <si>
    <r>
      <t>Online Gas Analyzer Purge Vents, VOGA (m</t>
    </r>
    <r>
      <rPr>
        <b/>
        <vertAlign val="superscript"/>
        <sz val="14"/>
        <color theme="1"/>
        <rFont val="Calibri"/>
        <family val="2"/>
        <scheme val="minor"/>
      </rPr>
      <t>3</t>
    </r>
    <r>
      <rPr>
        <b/>
        <sz val="14"/>
        <color theme="1"/>
        <rFont val="Calibri"/>
        <family val="2"/>
        <scheme val="minor"/>
      </rPr>
      <t>/month)</t>
    </r>
  </si>
  <si>
    <r>
      <t xml:space="preserve">Solid Desiccant Dehydrators are at least two vessels that operate in a cyclical manner between drying and regeneration processes. Venting of gas is taking place at each vessel when the vessels are depressurized ("blown down") for desiccant refilling. When the desiccant dehydrator vent gas is not metered, the volume </t>
    </r>
    <r>
      <rPr>
        <b/>
        <sz val="14"/>
        <color theme="1"/>
        <rFont val="Calibri"/>
        <family val="2"/>
        <scheme val="minor"/>
      </rPr>
      <t>must</t>
    </r>
    <r>
      <rPr>
        <sz val="14"/>
        <color theme="1"/>
        <rFont val="Calibri"/>
        <family val="2"/>
        <scheme val="minor"/>
      </rPr>
      <t xml:space="preserve"> be estimated using Equation 4 in Section 4.1.4 of the </t>
    </r>
    <r>
      <rPr>
        <i/>
        <sz val="14"/>
        <color theme="1"/>
        <rFont val="Calibri"/>
        <family val="2"/>
        <scheme val="minor"/>
      </rPr>
      <t xml:space="preserve">Guideline PNG035: Estimating Venting and Fugitive Emissions </t>
    </r>
    <r>
      <rPr>
        <sz val="14"/>
        <color theme="1"/>
        <rFont val="Calibri"/>
        <family val="2"/>
        <scheme val="minor"/>
      </rPr>
      <t xml:space="preserve">and reported as </t>
    </r>
    <r>
      <rPr>
        <b/>
        <sz val="14"/>
        <color rgb="FFFF0000"/>
        <rFont val="Calibri"/>
        <family val="2"/>
        <scheme val="minor"/>
      </rPr>
      <t>VENT</t>
    </r>
    <r>
      <rPr>
        <sz val="14"/>
        <color theme="1"/>
        <rFont val="Calibri"/>
        <family val="2"/>
        <scheme val="minor"/>
      </rPr>
      <t xml:space="preserve"> in Petrinex on a monthly basis. </t>
    </r>
  </si>
  <si>
    <r>
      <rPr>
        <b/>
        <sz val="14"/>
        <color theme="1"/>
        <rFont val="Calibri"/>
        <family val="2"/>
        <scheme val="minor"/>
      </rPr>
      <t>Step 2:</t>
    </r>
    <r>
      <rPr>
        <sz val="14"/>
        <color theme="1"/>
        <rFont val="Calibri"/>
        <family val="2"/>
        <scheme val="minor"/>
      </rPr>
      <t xml:space="preserve"> Identify if the selected facility ID contains a solid desiccant dehydrator on site.</t>
    </r>
  </si>
  <si>
    <r>
      <t>Solid Desiccant Dehydrator Volume, V</t>
    </r>
    <r>
      <rPr>
        <b/>
        <vertAlign val="subscript"/>
        <sz val="14"/>
        <color theme="1"/>
        <rFont val="Calibri"/>
        <family val="2"/>
        <scheme val="minor"/>
      </rPr>
      <t>DD</t>
    </r>
    <r>
      <rPr>
        <b/>
        <sz val="14"/>
        <color theme="1"/>
        <rFont val="Calibri"/>
        <family val="2"/>
        <scheme val="minor"/>
      </rPr>
      <t xml:space="preserve"> (m³/month)</t>
    </r>
  </si>
  <si>
    <r>
      <rPr>
        <b/>
        <sz val="14"/>
        <color theme="1"/>
        <rFont val="Calibri"/>
        <family val="2"/>
        <scheme val="minor"/>
      </rPr>
      <t>Step 3:</t>
    </r>
    <r>
      <rPr>
        <sz val="14"/>
        <color theme="1"/>
        <rFont val="Calibri"/>
        <family val="2"/>
        <scheme val="minor"/>
      </rPr>
      <t xml:space="preserve"> Make sure that temperature and absolute pressure are at standard conditions.</t>
    </r>
  </si>
  <si>
    <r>
      <t>Pig Trap Opening &amp; Purges Volume, (V</t>
    </r>
    <r>
      <rPr>
        <b/>
        <vertAlign val="subscript"/>
        <sz val="14"/>
        <color theme="1"/>
        <rFont val="Calibri"/>
        <family val="2"/>
        <scheme val="minor"/>
      </rPr>
      <t>PT</t>
    </r>
    <r>
      <rPr>
        <b/>
        <sz val="14"/>
        <color theme="1"/>
        <rFont val="Calibri"/>
        <family val="2"/>
        <scheme val="minor"/>
      </rPr>
      <t>) 
(m</t>
    </r>
    <r>
      <rPr>
        <b/>
        <vertAlign val="superscript"/>
        <sz val="14"/>
        <color theme="1"/>
        <rFont val="Calibri"/>
        <family val="2"/>
        <scheme val="minor"/>
      </rPr>
      <t>3</t>
    </r>
    <r>
      <rPr>
        <b/>
        <sz val="14"/>
        <color theme="1"/>
        <rFont val="Calibri"/>
        <family val="2"/>
        <scheme val="minor"/>
      </rPr>
      <t>/month)</t>
    </r>
  </si>
  <si>
    <t>Temperature At Standard Conditions</t>
  </si>
  <si>
    <r>
      <t xml:space="preserve">Pneumatic instruments provide control functions and require a supply of pneumatic gas that is normally vented. Some of the pneumatic instruments are transducers, pressure controllers and regulators, positioners, and level controllers. Operators must calculate and record pneumatic vent gas per site each month as required in </t>
    </r>
    <r>
      <rPr>
        <i/>
        <sz val="14"/>
        <color theme="1"/>
        <rFont val="Calibri"/>
        <family val="2"/>
        <scheme val="minor"/>
      </rPr>
      <t xml:space="preserve">Directive PNG017: Measurement Requirements for Oil and Gas Operations. </t>
    </r>
    <r>
      <rPr>
        <sz val="14"/>
        <color theme="1"/>
        <rFont val="Calibri"/>
        <family val="2"/>
        <scheme val="minor"/>
      </rPr>
      <t xml:space="preserve">This volume then must be reported in Petrinex as </t>
    </r>
    <r>
      <rPr>
        <b/>
        <sz val="14"/>
        <color rgb="FFFF0000"/>
        <rFont val="Calibri"/>
        <family val="2"/>
        <scheme val="minor"/>
      </rPr>
      <t xml:space="preserve">VENT </t>
    </r>
    <r>
      <rPr>
        <sz val="14"/>
        <rFont val="Calibri"/>
        <family val="2"/>
        <scheme val="minor"/>
      </rPr>
      <t>on a monthly basis</t>
    </r>
    <r>
      <rPr>
        <sz val="14"/>
        <color theme="1"/>
        <rFont val="Calibri"/>
        <family val="2"/>
        <scheme val="minor"/>
      </rPr>
      <t xml:space="preserve">. If the pneumatic device is not metered, vented gas is to be calculated using </t>
    </r>
    <r>
      <rPr>
        <b/>
        <sz val="14"/>
        <color theme="1"/>
        <rFont val="Calibri"/>
        <family val="2"/>
        <scheme val="minor"/>
      </rPr>
      <t>Equation 12</t>
    </r>
    <r>
      <rPr>
        <sz val="14"/>
        <color theme="1"/>
        <rFont val="Calibri"/>
        <family val="2"/>
        <scheme val="minor"/>
      </rPr>
      <t xml:space="preserve"> (Engine or Turbine Tab), where the vent gas rate is specific to make, model, and operation conditions of the instrument (m³ vent gas/hour) and time use is the number of hours the device was in operation each month (hours/month).
</t>
    </r>
    <r>
      <rPr>
        <b/>
        <sz val="14"/>
        <color theme="1"/>
        <rFont val="Calibri"/>
        <family val="2"/>
        <scheme val="minor"/>
      </rPr>
      <t xml:space="preserve">Equation 7 </t>
    </r>
    <r>
      <rPr>
        <sz val="14"/>
        <color theme="1"/>
        <rFont val="Calibri"/>
        <family val="2"/>
        <scheme val="minor"/>
      </rPr>
      <t>is used for pneumatic instruments when the supply pressure (SP) is known, and the average vent gas rate is calculated. This formula can be found in Section 4.1.6.1. of the</t>
    </r>
    <r>
      <rPr>
        <i/>
        <sz val="14"/>
        <color theme="1"/>
        <rFont val="Calibri"/>
        <family val="2"/>
        <scheme val="minor"/>
      </rPr>
      <t xml:space="preserve"> Guideline PNG035: Estimating Venting and Fugitive Emissions.</t>
    </r>
  </si>
  <si>
    <r>
      <rPr>
        <b/>
        <sz val="14"/>
        <rFont val="Calibri"/>
        <family val="2"/>
        <scheme val="minor"/>
      </rPr>
      <t>Step 1:</t>
    </r>
    <r>
      <rPr>
        <sz val="14"/>
        <rFont val="Calibri"/>
        <family val="2"/>
        <scheme val="minor"/>
      </rPr>
      <t xml:space="preserve"> Enter the selected facility ID.</t>
    </r>
  </si>
  <si>
    <r>
      <t xml:space="preserve">If the make and model of the Pneumatic Instrument is </t>
    </r>
    <r>
      <rPr>
        <b/>
        <sz val="20"/>
        <color rgb="FFFF0000"/>
        <rFont val="Calibri"/>
        <family val="2"/>
        <scheme val="minor"/>
      </rPr>
      <t>NOT AVAILABLE</t>
    </r>
    <r>
      <rPr>
        <sz val="20"/>
        <color theme="1"/>
        <rFont val="Calibri"/>
        <family val="2"/>
        <scheme val="minor"/>
      </rPr>
      <t xml:space="preserve"> and </t>
    </r>
    <r>
      <rPr>
        <b/>
        <sz val="20"/>
        <color rgb="FFFF0000"/>
        <rFont val="Calibri"/>
        <family val="2"/>
        <scheme val="minor"/>
      </rPr>
      <t>CANNOT</t>
    </r>
    <r>
      <rPr>
        <sz val="20"/>
        <color theme="1"/>
        <rFont val="Calibri"/>
        <family val="2"/>
        <scheme val="minor"/>
      </rPr>
      <t xml:space="preserve"> be determined from visual examination, </t>
    </r>
    <r>
      <rPr>
        <b/>
        <sz val="20"/>
        <color theme="1"/>
        <rFont val="Calibri"/>
        <family val="2"/>
        <scheme val="minor"/>
      </rPr>
      <t>Table 6</t>
    </r>
    <r>
      <rPr>
        <sz val="20"/>
        <color theme="1"/>
        <rFont val="Calibri"/>
        <family val="2"/>
        <scheme val="minor"/>
      </rPr>
      <t xml:space="preserve"> will be used for the generic vent gas rates of the instrument. The estimation table below will be used in case this scenario occurs: </t>
    </r>
  </si>
  <si>
    <r>
      <t xml:space="preserve">If the Supply Pressure is </t>
    </r>
    <r>
      <rPr>
        <b/>
        <sz val="22"/>
        <color rgb="FFFF0000"/>
        <rFont val="Calibri"/>
        <family val="2"/>
        <scheme val="minor"/>
      </rPr>
      <t>UNKNOWN</t>
    </r>
    <r>
      <rPr>
        <sz val="22"/>
        <rFont val="Calibri"/>
        <family val="2"/>
        <scheme val="minor"/>
      </rPr>
      <t xml:space="preserve">, the average vent gas rate for the pneumatic instrument has been calculated and published using </t>
    </r>
    <r>
      <rPr>
        <b/>
        <sz val="22"/>
        <rFont val="Calibri"/>
        <family val="2"/>
        <scheme val="minor"/>
      </rPr>
      <t>Table 5</t>
    </r>
    <r>
      <rPr>
        <sz val="22"/>
        <rFont val="Calibri"/>
        <family val="2"/>
        <scheme val="minor"/>
      </rPr>
      <t>, please use the estimation table below. This will help in determining the Supply pressure (</t>
    </r>
    <r>
      <rPr>
        <b/>
        <sz val="22"/>
        <rFont val="Calibri"/>
        <family val="2"/>
        <scheme val="minor"/>
      </rPr>
      <t>SP</t>
    </r>
    <r>
      <rPr>
        <sz val="22"/>
        <rFont val="Calibri"/>
        <family val="2"/>
        <scheme val="minor"/>
      </rPr>
      <t>) needed.</t>
    </r>
  </si>
  <si>
    <r>
      <rPr>
        <b/>
        <sz val="14"/>
        <color theme="1"/>
        <rFont val="Calibri"/>
        <family val="2"/>
        <scheme val="minor"/>
      </rPr>
      <t xml:space="preserve">Step 3: </t>
    </r>
    <r>
      <rPr>
        <sz val="14"/>
        <color theme="1"/>
        <rFont val="Calibri"/>
        <family val="2"/>
        <scheme val="minor"/>
      </rPr>
      <t>Identify the manufacturer and model of the pneumatic instrument used at the selected facility.</t>
    </r>
  </si>
  <si>
    <r>
      <rPr>
        <b/>
        <sz val="14"/>
        <color theme="1"/>
        <rFont val="Calibri"/>
        <family val="2"/>
        <scheme val="minor"/>
      </rPr>
      <t>Step 2:</t>
    </r>
    <r>
      <rPr>
        <sz val="14"/>
        <color theme="1"/>
        <rFont val="Calibri"/>
        <family val="2"/>
        <scheme val="minor"/>
      </rPr>
      <t xml:space="preserve"> Identify the type of the pneumatic instrument used at the selected facility ID.</t>
    </r>
  </si>
  <si>
    <r>
      <rPr>
        <b/>
        <sz val="14"/>
        <color theme="1"/>
        <rFont val="Calibri"/>
        <family val="2"/>
        <scheme val="minor"/>
      </rPr>
      <t>Step 2:</t>
    </r>
    <r>
      <rPr>
        <sz val="14"/>
        <color theme="1"/>
        <rFont val="Calibri"/>
        <family val="2"/>
        <scheme val="minor"/>
      </rPr>
      <t xml:space="preserve"> Identify if the facility ID contains a pneumatic pump(s) on site</t>
    </r>
  </si>
  <si>
    <r>
      <t xml:space="preserve">Pneumatic pumps are pneumatic devices that provide pumping functions and require a supply of pneumatic gas that is vented to atmosphere. Pneumatic pumps include corrosion inhibitor or hydrate inhibitor (methanol) injection pumps. Operators must calculate and record pneumatic vent gas per site when the pneumatic pump is using gas, instead of instrument air, each month as mentioned in </t>
    </r>
    <r>
      <rPr>
        <i/>
        <sz val="14"/>
        <color theme="1"/>
        <rFont val="Calibri"/>
        <family val="2"/>
        <scheme val="minor"/>
      </rPr>
      <t>Directive PNG017: Measurement Requirements for Oil and Gas Operations</t>
    </r>
    <r>
      <rPr>
        <sz val="14"/>
        <color theme="1"/>
        <rFont val="Calibri"/>
        <family val="2"/>
        <scheme val="minor"/>
      </rPr>
      <t xml:space="preserve">. This volume then must be reported in Petrinex as </t>
    </r>
    <r>
      <rPr>
        <b/>
        <sz val="14"/>
        <color rgb="FFFF0000"/>
        <rFont val="Calibri"/>
        <family val="2"/>
        <scheme val="minor"/>
      </rPr>
      <t>VENT</t>
    </r>
    <r>
      <rPr>
        <sz val="14"/>
        <color theme="1"/>
        <rFont val="Calibri"/>
        <family val="2"/>
        <scheme val="minor"/>
      </rPr>
      <t xml:space="preserve"> on a monthly basis. If instrument air is used to power the pneumatic pump then no vent gas volume needs to be estimated and reported. If the pneumatic device is not metered, vented gas is calculated using </t>
    </r>
    <r>
      <rPr>
        <b/>
        <sz val="14"/>
        <color theme="1"/>
        <rFont val="Calibri"/>
        <family val="2"/>
        <scheme val="minor"/>
      </rPr>
      <t>Equation 12</t>
    </r>
    <r>
      <rPr>
        <sz val="14"/>
        <color theme="1"/>
        <rFont val="Calibri"/>
        <family val="2"/>
        <scheme val="minor"/>
      </rPr>
      <t xml:space="preserve"> (Engine or Turbine worksheet), where the vent gas rate is specific to make, model, and operation conditions of the instrument (m³ vent gas/hour) and time use is the number of hours the device was in operation each month (hours/month).
The following hypothetical examples for a pneumatic pump involves the average vent gas rate and manufacturer-specified vent rates using </t>
    </r>
    <r>
      <rPr>
        <b/>
        <sz val="14"/>
        <color theme="1"/>
        <rFont val="Calibri"/>
        <family val="2"/>
        <scheme val="minor"/>
      </rPr>
      <t xml:space="preserve">Equation 8 </t>
    </r>
    <r>
      <rPr>
        <sz val="14"/>
        <color theme="1"/>
        <rFont val="Calibri"/>
        <family val="2"/>
        <scheme val="minor"/>
      </rPr>
      <t>(supply pressure, discharge pressure, and strokes per minute are known)</t>
    </r>
    <r>
      <rPr>
        <b/>
        <sz val="14"/>
        <color theme="1"/>
        <rFont val="Calibri"/>
        <family val="2"/>
        <scheme val="minor"/>
      </rPr>
      <t xml:space="preserve"> </t>
    </r>
    <r>
      <rPr>
        <sz val="14"/>
        <color theme="1"/>
        <rFont val="Calibri"/>
        <family val="2"/>
        <scheme val="minor"/>
      </rPr>
      <t xml:space="preserve">and data from </t>
    </r>
    <r>
      <rPr>
        <b/>
        <sz val="14"/>
        <color theme="1"/>
        <rFont val="Calibri"/>
        <family val="2"/>
        <scheme val="minor"/>
      </rPr>
      <t>Table 7</t>
    </r>
    <r>
      <rPr>
        <sz val="14"/>
        <color theme="1"/>
        <rFont val="Calibri"/>
        <family val="2"/>
        <scheme val="minor"/>
      </rPr>
      <t xml:space="preserve">.  </t>
    </r>
    <r>
      <rPr>
        <b/>
        <sz val="14"/>
        <color theme="1"/>
        <rFont val="Calibri"/>
        <family val="2"/>
        <scheme val="minor"/>
      </rPr>
      <t>Equation 9</t>
    </r>
    <r>
      <rPr>
        <sz val="14"/>
        <color theme="1"/>
        <rFont val="Calibri"/>
        <family val="2"/>
        <scheme val="minor"/>
      </rPr>
      <t xml:space="preserve"> and </t>
    </r>
    <r>
      <rPr>
        <b/>
        <sz val="14"/>
        <color theme="1"/>
        <rFont val="Calibri"/>
        <family val="2"/>
        <scheme val="minor"/>
      </rPr>
      <t>Equation 10</t>
    </r>
    <r>
      <rPr>
        <sz val="14"/>
        <color theme="1"/>
        <rFont val="Calibri"/>
        <family val="2"/>
        <scheme val="minor"/>
      </rPr>
      <t xml:space="preserve"> are derived from multiple manufacturer brochures to make the process of determining vent gas rates. The operator may choose to use equations mentioned or to determine pneumatic pump vent gas rates directly from the manufacturer-specified material. 
The above formulas can be found in Section 4.1.6.2 of </t>
    </r>
    <r>
      <rPr>
        <i/>
        <sz val="14"/>
        <color theme="1"/>
        <rFont val="Calibri"/>
        <family val="2"/>
        <scheme val="minor"/>
      </rPr>
      <t>Guideline PNG035: Estimating Venting and Fugitive Emissions</t>
    </r>
  </si>
  <si>
    <r>
      <rPr>
        <b/>
        <sz val="14"/>
        <color theme="1"/>
        <rFont val="Calibri"/>
        <family val="2"/>
        <scheme val="minor"/>
      </rPr>
      <t>Step 3:</t>
    </r>
    <r>
      <rPr>
        <sz val="14"/>
        <color theme="1"/>
        <rFont val="Calibri"/>
        <family val="2"/>
        <scheme val="minor"/>
      </rPr>
      <t xml:space="preserve"> Identify the manufacturer for the pump</t>
    </r>
  </si>
  <si>
    <t xml:space="preserve">Vent Gas Rate Of Pneumatic Pump </t>
  </si>
  <si>
    <t>P₂ Coefficient (Table 15) For A BR 5000</t>
  </si>
  <si>
    <t>P₁ Coefficient (Table 15) For A BR 5000</t>
  </si>
  <si>
    <t>P₀ Coefficient (Table 15) For A BR 5000</t>
  </si>
  <si>
    <t>Monthly Volume Of Chemical Pumped</t>
  </si>
  <si>
    <r>
      <t xml:space="preserve">Reciprocating and centrifugal compressor types have seals that vent process gas to atmosphere as part of the normal operations.
Vent of gas from reciprocating compressor seal (RCS) occurs when the process gas in the cylinder head migrates through the piston-rod packing and into the piston-rod packing vent, and drain, the distance piece vent drain, or the compressor crank case vent. To determine the vent gas rate on RCS, a periodic testing should be done to capture that the vent rate is from all of the throws of the unit and potential venting paths. 
Vent of gas from the centrifugal compressor seal occurs when the process gas travels through the seal at the drive shaft and the compressor case interface. To determine the vent gas rate, a periodic testing must be conducted to capture vent rates from all potential venting paths of the compressor unit. 
The vent rates for both reciprocating and centrifugal compressors can be estimated by using </t>
    </r>
    <r>
      <rPr>
        <b/>
        <sz val="14"/>
        <color theme="1"/>
        <rFont val="Calibri"/>
        <family val="2"/>
        <scheme val="minor"/>
      </rPr>
      <t>Equation 12</t>
    </r>
    <r>
      <rPr>
        <sz val="14"/>
        <color theme="1"/>
        <rFont val="Calibri"/>
        <family val="2"/>
        <scheme val="minor"/>
      </rPr>
      <t xml:space="preserve">, where the vent gas for a given compressor [m³ vent gas/hour], and time is the pressurized hours in a month for a given compressor [hours]. </t>
    </r>
    <r>
      <rPr>
        <b/>
        <sz val="14"/>
        <color theme="1"/>
        <rFont val="Calibri"/>
        <family val="2"/>
        <scheme val="minor"/>
      </rPr>
      <t>Equation 12</t>
    </r>
    <r>
      <rPr>
        <sz val="14"/>
        <color theme="1"/>
        <rFont val="Calibri"/>
        <family val="2"/>
        <scheme val="minor"/>
      </rPr>
      <t xml:space="preserve"> can be found in Section 4.1.12 of Guideline PNG035.
Directive PNG017 states that gas vented to atmosphere from compressors should be quantified, calculated, and recorded per compressor seal vent per site, per month. This information also must be reported as </t>
    </r>
    <r>
      <rPr>
        <b/>
        <sz val="14"/>
        <color rgb="FFFF0000"/>
        <rFont val="Calibri"/>
        <family val="2"/>
        <scheme val="minor"/>
      </rPr>
      <t>VENT</t>
    </r>
    <r>
      <rPr>
        <sz val="14"/>
        <color theme="1"/>
        <rFont val="Calibri"/>
        <family val="2"/>
        <scheme val="minor"/>
      </rPr>
      <t xml:space="preserve"> to Petrinex on monthly basis, as per Directive PNG032. 
</t>
    </r>
  </si>
  <si>
    <r>
      <rPr>
        <b/>
        <sz val="14"/>
        <color theme="1"/>
        <rFont val="Calibri"/>
        <family val="2"/>
        <scheme val="minor"/>
      </rPr>
      <t>NOTE:</t>
    </r>
    <r>
      <rPr>
        <sz val="14"/>
        <color theme="1"/>
        <rFont val="Calibri"/>
        <family val="2"/>
        <scheme val="minor"/>
      </rPr>
      <t xml:space="preserve"> 
- The distance piece and drains, and piston-rod packing and drains are tied to a control device are not required to test their vents, and vent gas from the compressor crank case is considered fugitive emissions.
- If the compressor piston-rod is replaced on one throw of RCS after testing is done, vent gas can be estimated using Section 4 of </t>
    </r>
    <r>
      <rPr>
        <i/>
        <sz val="14"/>
        <color theme="1"/>
        <rFont val="Calibri"/>
        <family val="2"/>
        <scheme val="minor"/>
      </rPr>
      <t>Guideline PNG035.</t>
    </r>
    <r>
      <rPr>
        <sz val="14"/>
        <color theme="1"/>
        <rFont val="Calibri"/>
        <family val="2"/>
        <scheme val="minor"/>
      </rPr>
      <t xml:space="preserve"> If an average gas vent rate is used, a value of 0.16 m³/hour per throw can be utilized until the next test is completed. 
- If a centrifugal compressor seal is replaced after a test is completed, venting from that seal may be estimated by following the guidance outlined in Section 4 of Guideline PNG035.
- For reciprocating compressors, an average vent rate value of 1.28 m³ vent gas per hour per throw may be used until the first test is done. For centrifugal compressor, an average vent gas rate of value of 1.27 m</t>
    </r>
    <r>
      <rPr>
        <vertAlign val="superscript"/>
        <sz val="14"/>
        <color theme="1"/>
        <rFont val="Calibri"/>
        <family val="2"/>
        <scheme val="minor"/>
      </rPr>
      <t>3</t>
    </r>
    <r>
      <rPr>
        <sz val="14"/>
        <color theme="1"/>
        <rFont val="Calibri"/>
        <family val="2"/>
        <scheme val="minor"/>
      </rPr>
      <t xml:space="preserve"> vent as per hour per unit can be used until the next test is completed.</t>
    </r>
  </si>
  <si>
    <r>
      <rPr>
        <b/>
        <sz val="14"/>
        <color theme="1"/>
        <rFont val="Calibri"/>
        <family val="2"/>
        <scheme val="minor"/>
      </rPr>
      <t>Step 5:</t>
    </r>
    <r>
      <rPr>
        <sz val="14"/>
        <color theme="1"/>
        <rFont val="Calibri"/>
        <family val="2"/>
        <scheme val="minor"/>
      </rPr>
      <t xml:space="preserve"> Determine the vent gas volume from the reciprocating compressor.</t>
    </r>
  </si>
  <si>
    <r>
      <rPr>
        <b/>
        <sz val="14"/>
        <color theme="1"/>
        <rFont val="Calibri"/>
        <family val="2"/>
        <scheme val="minor"/>
      </rPr>
      <t>Step 3:</t>
    </r>
    <r>
      <rPr>
        <sz val="14"/>
        <color theme="1"/>
        <rFont val="Calibri"/>
        <family val="2"/>
        <scheme val="minor"/>
      </rPr>
      <t xml:space="preserve"> Perform a test to determine the vent gas rate form the reciprocating compressors.</t>
    </r>
  </si>
  <si>
    <r>
      <rPr>
        <b/>
        <sz val="14"/>
        <color theme="1"/>
        <rFont val="Calibri"/>
        <family val="2"/>
        <scheme val="minor"/>
      </rPr>
      <t xml:space="preserve">Step 2: </t>
    </r>
    <r>
      <rPr>
        <sz val="14"/>
        <color theme="1"/>
        <rFont val="Calibri"/>
        <family val="2"/>
        <scheme val="minor"/>
      </rPr>
      <t xml:space="preserve">Identify if the facility ID contains the glycol dehydrator (how many) on site. </t>
    </r>
  </si>
  <si>
    <r>
      <t>Vent Volume, V (m</t>
    </r>
    <r>
      <rPr>
        <b/>
        <sz val="14"/>
        <color theme="1"/>
        <rFont val="Calibri"/>
        <family val="2"/>
      </rPr>
      <t>³/month)</t>
    </r>
  </si>
  <si>
    <r>
      <t xml:space="preserve">Blowdown venting is either planned, or due to emergency depressurization, or taking equipment out of service for maintenance. Vented volume is established using </t>
    </r>
    <r>
      <rPr>
        <b/>
        <sz val="14"/>
        <color theme="1"/>
        <rFont val="Calibri"/>
        <family val="2"/>
        <scheme val="minor"/>
      </rPr>
      <t>Equation 5</t>
    </r>
    <r>
      <rPr>
        <sz val="14"/>
        <color theme="1"/>
        <rFont val="Calibri"/>
        <family val="2"/>
        <scheme val="minor"/>
      </rPr>
      <t xml:space="preserve"> or </t>
    </r>
    <r>
      <rPr>
        <b/>
        <sz val="14"/>
        <color theme="1"/>
        <rFont val="Calibri"/>
        <family val="2"/>
        <scheme val="minor"/>
      </rPr>
      <t xml:space="preserve">Equation 6 </t>
    </r>
    <r>
      <rPr>
        <sz val="14"/>
        <color theme="1"/>
        <rFont val="Calibri"/>
        <family val="2"/>
        <scheme val="minor"/>
      </rPr>
      <t xml:space="preserve">in Section 4 of the Guideline PNG035. If there is continuous gas loss from a blowdown vent stack, this indicates an equipment leak that should be quantified according to Section 4.2.6,"Fugitive Emissions". </t>
    </r>
  </si>
  <si>
    <r>
      <rPr>
        <b/>
        <sz val="14"/>
        <color theme="1"/>
        <rFont val="Calibri"/>
        <family val="2"/>
        <scheme val="minor"/>
      </rPr>
      <t xml:space="preserve">Step 1: </t>
    </r>
    <r>
      <rPr>
        <sz val="14"/>
        <color theme="1"/>
        <rFont val="Calibri"/>
        <family val="2"/>
        <scheme val="minor"/>
      </rPr>
      <t>Enter the selected facility ID</t>
    </r>
  </si>
  <si>
    <r>
      <rPr>
        <b/>
        <sz val="14"/>
        <color theme="1"/>
        <rFont val="Calibri"/>
        <family val="2"/>
        <scheme val="minor"/>
      </rPr>
      <t>Step 3</t>
    </r>
    <r>
      <rPr>
        <sz val="14"/>
        <color theme="1"/>
        <rFont val="Calibri"/>
        <family val="2"/>
        <scheme val="minor"/>
      </rPr>
      <t xml:space="preserve">: Make sure that temperature and pressure are at standard conditions. </t>
    </r>
  </si>
  <si>
    <r>
      <rPr>
        <b/>
        <sz val="14"/>
        <color theme="1"/>
        <rFont val="Calibri"/>
        <family val="2"/>
        <scheme val="minor"/>
      </rPr>
      <t>Step 2:</t>
    </r>
    <r>
      <rPr>
        <sz val="14"/>
        <color theme="1"/>
        <rFont val="Calibri"/>
        <family val="2"/>
        <scheme val="minor"/>
      </rPr>
      <t xml:space="preserve"> Enter the well completion ID.</t>
    </r>
  </si>
  <si>
    <t>Well Venting for Liquids Uploading</t>
  </si>
  <si>
    <r>
      <rPr>
        <b/>
        <sz val="14"/>
        <rFont val="Calibri"/>
        <family val="2"/>
        <scheme val="minor"/>
      </rPr>
      <t>Step 1:</t>
    </r>
    <r>
      <rPr>
        <sz val="14"/>
        <rFont val="Calibri"/>
        <family val="2"/>
        <scheme val="minor"/>
      </rPr>
      <t xml:space="preserve"> Enter the facility ID selected.</t>
    </r>
  </si>
  <si>
    <r>
      <rPr>
        <b/>
        <sz val="14"/>
        <color theme="1"/>
        <rFont val="Calibri"/>
        <family val="2"/>
        <scheme val="minor"/>
      </rPr>
      <t>Step 6:</t>
    </r>
    <r>
      <rPr>
        <sz val="14"/>
        <color theme="1"/>
        <rFont val="Calibri"/>
        <family val="2"/>
        <scheme val="minor"/>
      </rPr>
      <t xml:space="preserve"> Record shut-in pressure of the well.</t>
    </r>
  </si>
  <si>
    <t>Well Shut-In Pressure</t>
  </si>
  <si>
    <r>
      <t xml:space="preserve">As mentioned in </t>
    </r>
    <r>
      <rPr>
        <i/>
        <sz val="14"/>
        <color theme="1"/>
        <rFont val="Calibri"/>
        <family val="2"/>
        <scheme val="minor"/>
      </rPr>
      <t>Directive PNG017</t>
    </r>
    <r>
      <rPr>
        <sz val="14"/>
        <color theme="1"/>
        <rFont val="Calibri"/>
        <family val="2"/>
        <scheme val="minor"/>
      </rPr>
      <t xml:space="preserve">, the duration of the fugitive emission is determined from the date it was found to the date necessary repairs were made to eliminate the leak. If the repaired date is not within the current production month being reported in Petrinex, then the fugitive emission should be calculated to the last day of the reporting month. For example, if the fugitive emission was found on January 1st but not repaired until February 10th of the next month, then the duration of the fugitive emission is </t>
    </r>
    <r>
      <rPr>
        <b/>
        <sz val="14"/>
        <color theme="1"/>
        <rFont val="Calibri"/>
        <family val="2"/>
        <scheme val="minor"/>
      </rPr>
      <t>31 days in January</t>
    </r>
    <r>
      <rPr>
        <sz val="14"/>
        <color theme="1"/>
        <rFont val="Calibri"/>
        <family val="2"/>
        <scheme val="minor"/>
      </rPr>
      <t xml:space="preserve">, while in February the duration of the fugitive emission would be </t>
    </r>
    <r>
      <rPr>
        <b/>
        <sz val="14"/>
        <color theme="1"/>
        <rFont val="Calibri"/>
        <family val="2"/>
        <scheme val="minor"/>
      </rPr>
      <t>10 days</t>
    </r>
    <r>
      <rPr>
        <sz val="14"/>
        <color theme="1"/>
        <rFont val="Calibri"/>
        <family val="2"/>
        <scheme val="minor"/>
      </rPr>
      <t xml:space="preserve">. </t>
    </r>
  </si>
  <si>
    <r>
      <rPr>
        <b/>
        <sz val="14"/>
        <color theme="1"/>
        <rFont val="Calibri"/>
        <family val="2"/>
        <scheme val="minor"/>
      </rPr>
      <t>Step 2:</t>
    </r>
    <r>
      <rPr>
        <sz val="14"/>
        <color theme="1"/>
        <rFont val="Calibri"/>
        <family val="2"/>
        <scheme val="minor"/>
      </rPr>
      <t xml:space="preserve"> Identify if the selected facility ID contains equipment involved with fugitive emissions on site.</t>
    </r>
  </si>
  <si>
    <t xml:space="preserve">If there is more than one fugitive emissions from leaking components at a facility ID, then calculate the total fugitive emissions identified. </t>
  </si>
  <si>
    <t>Pgauge (kPa)</t>
  </si>
  <si>
    <t xml:space="preserve">Gauge Pressure kPa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</si>
</sst>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0000000"/>
    <numFmt numFmtId="165" formatCode="0.000"/>
    <numFmt numFmtId="166" formatCode="0.0"/>
    <numFmt numFmtId="167" formatCode="0.000000000"/>
    <numFmt numFmtId="168" formatCode="0.000000"/>
    <numFmt numFmtId="169" formatCode="0.0000"/>
    <numFmt numFmtId="170" formatCode="0.00000"/>
  </numFmts>
  <fonts count="91" x14ac:knownFonts="1">
    <font>
      <sz val="11"/>
      <color theme="1"/>
      <name val="Calibri"/>
      <family val="2"/>
      <scheme val="minor"/>
    </font>
    <font>
      <b/>
      <sz val="11"/>
      <color theme="1"/>
      <name val="Calibri"/>
      <family val="2"/>
      <scheme val="minor"/>
    </font>
    <font>
      <sz val="11"/>
      <color theme="1"/>
      <name val="Calibri"/>
      <family val="2"/>
    </font>
    <font>
      <sz val="9"/>
      <color indexed="81"/>
      <name val="Tahoma"/>
      <family val="2"/>
    </font>
    <font>
      <b/>
      <sz val="9"/>
      <color indexed="81"/>
      <name val="Tahoma"/>
      <family val="2"/>
    </font>
    <font>
      <sz val="12"/>
      <color theme="1"/>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sz val="11"/>
      <color theme="1"/>
      <name val="Calibri"/>
      <family val="2"/>
      <scheme val="minor"/>
    </font>
    <font>
      <sz val="11"/>
      <name val="Calibri"/>
      <family val="2"/>
      <scheme val="minor"/>
    </font>
    <font>
      <sz val="12"/>
      <name val="Calibri"/>
      <family val="2"/>
      <scheme val="minor"/>
    </font>
    <font>
      <sz val="12"/>
      <color theme="1"/>
      <name val="Times New Roman"/>
      <family val="1"/>
    </font>
    <font>
      <b/>
      <sz val="12"/>
      <color theme="1"/>
      <name val="Times New Roman"/>
      <family val="1"/>
    </font>
    <font>
      <b/>
      <sz val="14"/>
      <color theme="1"/>
      <name val="Times New Roman"/>
      <family val="1"/>
    </font>
    <font>
      <sz val="11"/>
      <color theme="1"/>
      <name val="Times New Roman"/>
      <family val="1"/>
    </font>
    <font>
      <sz val="12"/>
      <color rgb="FF000000"/>
      <name val="Times New Roman"/>
      <family val="1"/>
    </font>
    <font>
      <sz val="11"/>
      <color rgb="FFFF0000"/>
      <name val="Calibri"/>
      <family val="2"/>
      <scheme val="minor"/>
    </font>
    <font>
      <sz val="12"/>
      <color indexed="81"/>
      <name val="Times New Roman"/>
      <family val="1"/>
    </font>
    <font>
      <b/>
      <sz val="14"/>
      <color rgb="FFFF0000"/>
      <name val="Calibri"/>
      <family val="2"/>
      <scheme val="minor"/>
    </font>
    <font>
      <sz val="14"/>
      <name val="Calibri"/>
      <family val="2"/>
      <scheme val="minor"/>
    </font>
    <font>
      <i/>
      <sz val="14"/>
      <color theme="1"/>
      <name val="Calibri"/>
      <family val="2"/>
      <scheme val="minor"/>
    </font>
    <font>
      <b/>
      <sz val="16"/>
      <color theme="1"/>
      <name val="Calibri"/>
      <family val="2"/>
      <scheme val="minor"/>
    </font>
    <font>
      <b/>
      <vertAlign val="subscript"/>
      <sz val="14"/>
      <color theme="1"/>
      <name val="Calibri"/>
      <family val="2"/>
      <scheme val="minor"/>
    </font>
    <font>
      <vertAlign val="subscript"/>
      <sz val="14"/>
      <color theme="1"/>
      <name val="Calibri"/>
      <family val="2"/>
      <scheme val="minor"/>
    </font>
    <font>
      <b/>
      <u/>
      <sz val="12"/>
      <color theme="1"/>
      <name val="Calibri"/>
      <family val="2"/>
      <scheme val="minor"/>
    </font>
    <font>
      <b/>
      <sz val="12"/>
      <color rgb="FFFF0000"/>
      <name val="Calibri"/>
      <family val="2"/>
      <scheme val="minor"/>
    </font>
    <font>
      <i/>
      <sz val="12"/>
      <color theme="1"/>
      <name val="Calibri"/>
      <family val="2"/>
      <scheme val="minor"/>
    </font>
    <font>
      <sz val="12"/>
      <color rgb="FFFF0000"/>
      <name val="Calibri"/>
      <family val="2"/>
      <scheme val="minor"/>
    </font>
    <font>
      <b/>
      <sz val="14"/>
      <name val="Calibri"/>
      <family val="2"/>
      <scheme val="minor"/>
    </font>
    <font>
      <sz val="18"/>
      <name val="Calibri"/>
      <family val="2"/>
      <scheme val="minor"/>
    </font>
    <font>
      <b/>
      <sz val="18"/>
      <color rgb="FFFF0000"/>
      <name val="Calibri"/>
      <family val="2"/>
      <scheme val="minor"/>
    </font>
    <font>
      <b/>
      <sz val="18"/>
      <name val="Calibri"/>
      <family val="2"/>
      <scheme val="minor"/>
    </font>
    <font>
      <b/>
      <sz val="16"/>
      <color rgb="FFFF0000"/>
      <name val="Calibri"/>
      <family val="2"/>
      <scheme val="minor"/>
    </font>
    <font>
      <sz val="16"/>
      <color theme="1"/>
      <name val="Calibri"/>
      <family val="2"/>
      <scheme val="minor"/>
    </font>
    <font>
      <b/>
      <i/>
      <sz val="14"/>
      <color theme="1"/>
      <name val="Calibri"/>
      <family val="2"/>
      <scheme val="minor"/>
    </font>
    <font>
      <b/>
      <sz val="10"/>
      <color theme="1"/>
      <name val="Calibri"/>
      <family val="2"/>
      <scheme val="minor"/>
    </font>
    <font>
      <sz val="14"/>
      <color rgb="FF000000"/>
      <name val="Calibri"/>
      <family val="2"/>
      <scheme val="minor"/>
    </font>
    <font>
      <b/>
      <sz val="14"/>
      <color rgb="FF000000"/>
      <name val="Calibri"/>
      <family val="2"/>
      <scheme val="minor"/>
    </font>
    <font>
      <i/>
      <sz val="14"/>
      <color rgb="FF000000"/>
      <name val="Calibri"/>
      <family val="2"/>
      <scheme val="minor"/>
    </font>
    <font>
      <sz val="12"/>
      <color rgb="FF000000"/>
      <name val="Calibri"/>
      <family val="2"/>
      <scheme val="minor"/>
    </font>
    <font>
      <i/>
      <sz val="14"/>
      <name val="Calibri"/>
      <family val="2"/>
      <scheme val="minor"/>
    </font>
    <font>
      <b/>
      <sz val="12"/>
      <color theme="1"/>
      <name val="Calibri"/>
      <family val="2"/>
    </font>
    <font>
      <sz val="12"/>
      <color theme="1"/>
      <name val="Calibri"/>
      <family val="2"/>
    </font>
    <font>
      <vertAlign val="subscript"/>
      <sz val="12"/>
      <color theme="1"/>
      <name val="Calibri"/>
      <family val="2"/>
      <scheme val="minor"/>
    </font>
    <font>
      <b/>
      <vertAlign val="subscript"/>
      <sz val="12"/>
      <color theme="1"/>
      <name val="Calibri"/>
      <family val="2"/>
      <scheme val="minor"/>
    </font>
    <font>
      <b/>
      <vertAlign val="subscript"/>
      <sz val="9"/>
      <color theme="1"/>
      <name val="Calibri"/>
      <family val="2"/>
      <scheme val="minor"/>
    </font>
    <font>
      <vertAlign val="superscript"/>
      <sz val="12"/>
      <color theme="1"/>
      <name val="Calibri"/>
      <family val="2"/>
      <scheme val="minor"/>
    </font>
    <font>
      <sz val="12"/>
      <color indexed="81"/>
      <name val="Tahoma"/>
      <family val="2"/>
    </font>
    <font>
      <b/>
      <sz val="12"/>
      <color indexed="81"/>
      <name val="Tahoma"/>
      <family val="2"/>
    </font>
    <font>
      <b/>
      <vertAlign val="subscript"/>
      <sz val="10"/>
      <color theme="1"/>
      <name val="Calibri"/>
      <family val="2"/>
      <scheme val="minor"/>
    </font>
    <font>
      <vertAlign val="subscript"/>
      <sz val="11"/>
      <color theme="1"/>
      <name val="Calibri"/>
      <family val="2"/>
      <scheme val="minor"/>
    </font>
    <font>
      <u/>
      <sz val="11"/>
      <color theme="10"/>
      <name val="Calibri"/>
      <family val="2"/>
      <scheme val="minor"/>
    </font>
    <font>
      <u/>
      <sz val="12"/>
      <color theme="1"/>
      <name val="Calibri"/>
      <family val="2"/>
      <scheme val="minor"/>
    </font>
    <font>
      <b/>
      <sz val="9"/>
      <color theme="1"/>
      <name val="Calibri"/>
      <family val="2"/>
      <scheme val="minor"/>
    </font>
    <font>
      <b/>
      <vertAlign val="superscript"/>
      <sz val="14"/>
      <color theme="1"/>
      <name val="Calibri"/>
      <family val="2"/>
      <scheme val="minor"/>
    </font>
    <font>
      <vertAlign val="superscript"/>
      <sz val="14"/>
      <color theme="1"/>
      <name val="Calibri"/>
      <family val="2"/>
      <scheme val="minor"/>
    </font>
    <font>
      <b/>
      <sz val="14"/>
      <color theme="1"/>
      <name val="Calibri"/>
      <family val="2"/>
    </font>
    <font>
      <sz val="12"/>
      <color rgb="FFFF0000"/>
      <name val="Calibri"/>
      <family val="2"/>
    </font>
    <font>
      <b/>
      <sz val="12"/>
      <name val="Calibri"/>
      <family val="2"/>
      <scheme val="minor"/>
    </font>
    <font>
      <b/>
      <sz val="12"/>
      <color indexed="81"/>
      <name val="Calibri"/>
      <family val="2"/>
      <scheme val="minor"/>
    </font>
    <font>
      <sz val="12"/>
      <color indexed="81"/>
      <name val="Calibri"/>
      <family val="2"/>
      <scheme val="minor"/>
    </font>
    <font>
      <sz val="14"/>
      <color rgb="FFFF0000"/>
      <name val="Calibri"/>
      <family val="2"/>
      <scheme val="minor"/>
    </font>
    <font>
      <sz val="14"/>
      <color rgb="FFFF0000"/>
      <name val="Calibri"/>
      <family val="2"/>
    </font>
    <font>
      <b/>
      <sz val="12"/>
      <color indexed="81"/>
      <name val="Times New Roman"/>
      <family val="1"/>
    </font>
    <font>
      <b/>
      <vertAlign val="superscript"/>
      <sz val="12"/>
      <color theme="1"/>
      <name val="Calibri"/>
      <family val="2"/>
      <scheme val="minor"/>
    </font>
    <font>
      <b/>
      <vertAlign val="subscript"/>
      <sz val="16"/>
      <color theme="1"/>
      <name val="Calibri"/>
      <family val="2"/>
      <scheme val="minor"/>
    </font>
    <font>
      <b/>
      <vertAlign val="subscript"/>
      <sz val="14"/>
      <name val="Calibri"/>
      <family val="2"/>
      <scheme val="minor"/>
    </font>
    <font>
      <b/>
      <vertAlign val="superscript"/>
      <sz val="14"/>
      <name val="Calibri"/>
      <family val="2"/>
      <scheme val="minor"/>
    </font>
    <font>
      <u/>
      <sz val="14"/>
      <name val="Calibri"/>
      <family val="2"/>
      <scheme val="minor"/>
    </font>
    <font>
      <sz val="10"/>
      <color indexed="81"/>
      <name val="Tahoma"/>
      <family val="2"/>
    </font>
    <font>
      <sz val="11"/>
      <color indexed="81"/>
      <name val="Tahoma"/>
      <family val="2"/>
    </font>
    <font>
      <i/>
      <sz val="12"/>
      <color indexed="81"/>
      <name val="Tahoma"/>
      <family val="2"/>
    </font>
    <font>
      <b/>
      <sz val="11"/>
      <color indexed="81"/>
      <name val="Tahoma"/>
      <family val="2"/>
    </font>
    <font>
      <b/>
      <sz val="10"/>
      <color indexed="81"/>
      <name val="Tahoma"/>
      <family val="2"/>
    </font>
    <font>
      <b/>
      <sz val="14"/>
      <color theme="1"/>
      <name val="Calibri Light"/>
      <family val="2"/>
      <scheme val="major"/>
    </font>
    <font>
      <b/>
      <sz val="18"/>
      <color theme="1"/>
      <name val="Calibri"/>
      <family val="2"/>
      <scheme val="minor"/>
    </font>
    <font>
      <vertAlign val="subscript"/>
      <sz val="14"/>
      <name val="Calibri"/>
      <family val="2"/>
      <scheme val="minor"/>
    </font>
    <font>
      <b/>
      <sz val="20"/>
      <color theme="1"/>
      <name val="Calibri"/>
      <family val="2"/>
      <scheme val="minor"/>
    </font>
    <font>
      <b/>
      <u/>
      <sz val="18"/>
      <color theme="1"/>
      <name val="Calibri"/>
      <family val="2"/>
      <scheme val="minor"/>
    </font>
    <font>
      <b/>
      <sz val="18"/>
      <color theme="1"/>
      <name val="Calibri"/>
      <family val="2"/>
    </font>
    <font>
      <b/>
      <sz val="14.6"/>
      <color theme="1"/>
      <name val="Calibri"/>
      <family val="2"/>
    </font>
    <font>
      <sz val="20"/>
      <color theme="1"/>
      <name val="Calibri"/>
      <family val="2"/>
      <scheme val="minor"/>
    </font>
    <font>
      <b/>
      <sz val="20"/>
      <color rgb="FFFF0000"/>
      <name val="Calibri"/>
      <family val="2"/>
      <scheme val="minor"/>
    </font>
    <font>
      <sz val="22"/>
      <color theme="1"/>
      <name val="Calibri"/>
      <family val="2"/>
      <scheme val="minor"/>
    </font>
    <font>
      <b/>
      <sz val="22"/>
      <color rgb="FFFF0000"/>
      <name val="Calibri"/>
      <family val="2"/>
      <scheme val="minor"/>
    </font>
    <font>
      <sz val="24"/>
      <color theme="1"/>
      <name val="Calibri"/>
      <family val="2"/>
      <scheme val="minor"/>
    </font>
    <font>
      <b/>
      <sz val="24"/>
      <color rgb="FFFF0000"/>
      <name val="Calibri"/>
      <family val="2"/>
      <scheme val="minor"/>
    </font>
    <font>
      <b/>
      <sz val="22"/>
      <color theme="1"/>
      <name val="Calibri"/>
      <family val="2"/>
      <scheme val="minor"/>
    </font>
    <font>
      <sz val="22"/>
      <name val="Calibri"/>
      <family val="2"/>
      <scheme val="minor"/>
    </font>
    <font>
      <b/>
      <sz val="22"/>
      <name val="Calibri"/>
      <family val="2"/>
      <scheme val="minor"/>
    </font>
  </fonts>
  <fills count="13">
    <fill>
      <patternFill patternType="none"/>
    </fill>
    <fill>
      <patternFill patternType="gray125"/>
    </fill>
    <fill>
      <patternFill patternType="solid">
        <fgColor rgb="FFFF0000"/>
        <bgColor indexed="64"/>
      </patternFill>
    </fill>
    <fill>
      <patternFill patternType="solid">
        <fgColor rgb="FF92D050"/>
        <bgColor indexed="64"/>
      </patternFill>
    </fill>
    <fill>
      <patternFill patternType="solid">
        <fgColor rgb="FFFFFF00"/>
        <bgColor indexed="64"/>
      </patternFill>
    </fill>
    <fill>
      <patternFill patternType="solid">
        <fgColor theme="1"/>
        <bgColor indexed="64"/>
      </patternFill>
    </fill>
    <fill>
      <patternFill patternType="solid">
        <fgColor theme="9"/>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5"/>
        <bgColor indexed="64"/>
      </patternFill>
    </fill>
    <fill>
      <patternFill patternType="solid">
        <fgColor theme="5" tint="0.79998168889431442"/>
        <bgColor indexed="64"/>
      </patternFill>
    </fill>
    <fill>
      <patternFill patternType="solid">
        <fgColor theme="0" tint="-0.249977111117893"/>
        <bgColor indexed="64"/>
      </patternFill>
    </fill>
  </fills>
  <borders count="66">
    <border>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right/>
      <top/>
      <bottom style="medium">
        <color indexed="64"/>
      </bottom>
      <diagonal/>
    </border>
    <border>
      <left/>
      <right/>
      <top style="medium">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s>
  <cellStyleXfs count="3">
    <xf numFmtId="0" fontId="0" fillId="0" borderId="0"/>
    <xf numFmtId="9" fontId="9" fillId="0" borderId="0" applyFont="0" applyFill="0" applyBorder="0" applyAlignment="0" applyProtection="0"/>
    <xf numFmtId="0" fontId="52" fillId="0" borderId="0" applyNumberFormat="0" applyFill="0" applyBorder="0" applyAlignment="0" applyProtection="0"/>
  </cellStyleXfs>
  <cellXfs count="1277">
    <xf numFmtId="0" fontId="0" fillId="0" borderId="0" xfId="0"/>
    <xf numFmtId="0" fontId="0" fillId="0" borderId="0" xfId="0"/>
    <xf numFmtId="0" fontId="0" fillId="0" borderId="0" xfId="0" applyBorder="1"/>
    <xf numFmtId="0" fontId="5" fillId="0" borderId="0" xfId="0" applyFont="1" applyBorder="1"/>
    <xf numFmtId="0" fontId="8" fillId="0" borderId="0" xfId="0" applyFont="1"/>
    <xf numFmtId="0" fontId="5" fillId="0" borderId="0" xfId="0" applyFont="1" applyFill="1" applyBorder="1" applyAlignment="1">
      <alignment horizontal="center"/>
    </xf>
    <xf numFmtId="164" fontId="5" fillId="0" borderId="0" xfId="0" applyNumberFormat="1" applyFont="1" applyFill="1" applyBorder="1" applyAlignment="1"/>
    <xf numFmtId="0" fontId="5" fillId="0" borderId="0" xfId="0" applyFont="1" applyBorder="1" applyAlignment="1">
      <alignment horizontal="center"/>
    </xf>
    <xf numFmtId="0" fontId="6" fillId="0" borderId="0" xfId="0" applyFont="1" applyFill="1" applyBorder="1" applyAlignment="1">
      <alignment horizontal="center"/>
    </xf>
    <xf numFmtId="0" fontId="5" fillId="0" borderId="0" xfId="0" applyFont="1" applyBorder="1" applyAlignment="1">
      <alignment vertical="top"/>
    </xf>
    <xf numFmtId="0" fontId="6" fillId="0" borderId="0" xfId="0" applyFont="1" applyBorder="1" applyAlignment="1">
      <alignment horizontal="center"/>
    </xf>
    <xf numFmtId="0" fontId="5" fillId="0" borderId="0" xfId="0" applyFont="1" applyFill="1" applyBorder="1" applyAlignment="1">
      <alignment vertical="top"/>
    </xf>
    <xf numFmtId="0" fontId="0" fillId="0" borderId="0" xfId="0" applyFill="1" applyBorder="1"/>
    <xf numFmtId="0" fontId="5" fillId="0" borderId="0" xfId="0" applyFont="1" applyFill="1" applyBorder="1"/>
    <xf numFmtId="0" fontId="0" fillId="0" borderId="0" xfId="0" applyFill="1" applyBorder="1" applyAlignment="1"/>
    <xf numFmtId="0" fontId="1" fillId="0" borderId="0" xfId="0" applyFont="1" applyBorder="1" applyAlignment="1">
      <alignment horizontal="center"/>
    </xf>
    <xf numFmtId="0" fontId="10" fillId="0" borderId="0" xfId="0" applyFont="1" applyFill="1" applyBorder="1" applyAlignment="1">
      <alignment horizontal="center"/>
    </xf>
    <xf numFmtId="0" fontId="5" fillId="0" borderId="0" xfId="0" applyFont="1"/>
    <xf numFmtId="165" fontId="5" fillId="0" borderId="0" xfId="0" applyNumberFormat="1" applyFont="1" applyFill="1" applyBorder="1" applyAlignment="1">
      <alignment horizontal="center"/>
    </xf>
    <xf numFmtId="0" fontId="0" fillId="0" borderId="0" xfId="0" applyAlignment="1"/>
    <xf numFmtId="0" fontId="11" fillId="0" borderId="0" xfId="0" applyFont="1" applyFill="1" applyBorder="1" applyAlignment="1">
      <alignment horizontal="center"/>
    </xf>
    <xf numFmtId="0" fontId="7" fillId="0" borderId="0" xfId="0" applyFont="1" applyAlignment="1"/>
    <xf numFmtId="0" fontId="1" fillId="0" borderId="0" xfId="0" applyFont="1" applyFill="1" applyBorder="1" applyAlignment="1">
      <alignment horizontal="center"/>
    </xf>
    <xf numFmtId="0" fontId="0" fillId="0" borderId="0" xfId="0" applyFill="1" applyBorder="1" applyAlignment="1">
      <alignment horizontal="center"/>
    </xf>
    <xf numFmtId="0" fontId="1" fillId="0" borderId="0" xfId="0" applyFont="1" applyFill="1" applyBorder="1"/>
    <xf numFmtId="0" fontId="2" fillId="0" borderId="0" xfId="0" applyFont="1" applyFill="1" applyBorder="1" applyAlignment="1">
      <alignment horizontal="center"/>
    </xf>
    <xf numFmtId="0" fontId="8" fillId="0" borderId="0" xfId="0" applyFont="1" applyFill="1" applyBorder="1" applyAlignment="1"/>
    <xf numFmtId="0" fontId="5" fillId="0" borderId="0" xfId="0" applyFont="1" applyBorder="1" applyAlignment="1">
      <alignment horizontal="left" wrapText="1"/>
    </xf>
    <xf numFmtId="0" fontId="5" fillId="0" borderId="0" xfId="0" applyFont="1" applyBorder="1" applyAlignment="1">
      <alignment horizontal="left"/>
    </xf>
    <xf numFmtId="0" fontId="6" fillId="0" borderId="0" xfId="0" applyFont="1" applyAlignment="1">
      <alignment horizontal="left"/>
    </xf>
    <xf numFmtId="0" fontId="8" fillId="0" borderId="0" xfId="0" applyFont="1" applyBorder="1" applyAlignment="1"/>
    <xf numFmtId="0" fontId="12" fillId="0" borderId="0" xfId="0" applyFont="1" applyBorder="1" applyAlignment="1"/>
    <xf numFmtId="0" fontId="15" fillId="0" borderId="0" xfId="0" applyFont="1"/>
    <xf numFmtId="0" fontId="14" fillId="0" borderId="0" xfId="0" applyFont="1" applyBorder="1" applyAlignment="1"/>
    <xf numFmtId="0" fontId="12" fillId="0" borderId="0" xfId="0" applyFont="1" applyFill="1" applyBorder="1" applyAlignment="1"/>
    <xf numFmtId="0" fontId="5" fillId="0" borderId="0" xfId="0" applyFont="1" applyAlignment="1">
      <alignment vertical="top" wrapText="1"/>
    </xf>
    <xf numFmtId="0" fontId="5" fillId="0" borderId="0" xfId="0" applyFont="1" applyAlignment="1">
      <alignment horizontal="left" wrapText="1"/>
    </xf>
    <xf numFmtId="0" fontId="0" fillId="0" borderId="0" xfId="0" applyAlignment="1">
      <alignment horizontal="center"/>
    </xf>
    <xf numFmtId="0" fontId="17" fillId="0" borderId="0" xfId="0" applyFont="1" applyAlignment="1">
      <alignment horizontal="center" vertical="justify"/>
    </xf>
    <xf numFmtId="0" fontId="5" fillId="0" borderId="0" xfId="0" applyFont="1" applyFill="1" applyBorder="1" applyAlignment="1">
      <alignment horizontal="left"/>
    </xf>
    <xf numFmtId="0" fontId="16" fillId="0" borderId="0" xfId="0" applyFont="1" applyAlignment="1"/>
    <xf numFmtId="0" fontId="10" fillId="0" borderId="0" xfId="0" applyFont="1" applyAlignment="1">
      <alignment vertical="justify"/>
    </xf>
    <xf numFmtId="0" fontId="10" fillId="0" borderId="0" xfId="0" applyFont="1"/>
    <xf numFmtId="0" fontId="10" fillId="0" borderId="7" xfId="0" applyFont="1" applyBorder="1"/>
    <xf numFmtId="0" fontId="0" fillId="0" borderId="0" xfId="0" applyFont="1" applyAlignment="1"/>
    <xf numFmtId="0" fontId="0" fillId="0" borderId="0" xfId="0" applyFont="1" applyBorder="1" applyAlignment="1">
      <alignment vertical="center"/>
    </xf>
    <xf numFmtId="0" fontId="0" fillId="0" borderId="0" xfId="0" applyFont="1" applyFill="1" applyBorder="1" applyAlignment="1">
      <alignment vertical="center"/>
    </xf>
    <xf numFmtId="0" fontId="1" fillId="0" borderId="0" xfId="0" applyFont="1" applyFill="1" applyBorder="1" applyAlignment="1"/>
    <xf numFmtId="0" fontId="10" fillId="5" borderId="0" xfId="0" applyFont="1" applyFill="1"/>
    <xf numFmtId="0" fontId="10" fillId="5" borderId="0" xfId="0" applyFont="1" applyFill="1" applyBorder="1"/>
    <xf numFmtId="0" fontId="7" fillId="0" borderId="0" xfId="0" applyFont="1" applyAlignment="1">
      <alignment horizontal="center"/>
    </xf>
    <xf numFmtId="0" fontId="12" fillId="0" borderId="0" xfId="0" applyFont="1" applyFill="1" applyBorder="1" applyAlignment="1">
      <alignment vertical="justify"/>
    </xf>
    <xf numFmtId="0" fontId="0" fillId="0" borderId="0" xfId="0" applyFill="1"/>
    <xf numFmtId="0" fontId="5" fillId="0" borderId="0" xfId="0" applyFont="1" applyFill="1" applyBorder="1" applyAlignment="1"/>
    <xf numFmtId="0" fontId="5" fillId="0" borderId="0" xfId="0" applyFont="1" applyAlignment="1">
      <alignment horizontal="left" vertical="top" wrapText="1"/>
    </xf>
    <xf numFmtId="0" fontId="1" fillId="0" borderId="0" xfId="0" applyFont="1" applyBorder="1" applyAlignment="1"/>
    <xf numFmtId="0" fontId="5" fillId="7" borderId="0" xfId="0" applyFont="1" applyFill="1" applyAlignment="1">
      <alignment vertical="top" wrapText="1"/>
    </xf>
    <xf numFmtId="0" fontId="8" fillId="7" borderId="0" xfId="0" applyFont="1" applyFill="1" applyBorder="1" applyAlignment="1"/>
    <xf numFmtId="0" fontId="5" fillId="0" borderId="0" xfId="0" applyFont="1" applyBorder="1" applyAlignment="1">
      <alignment horizontal="left" vertical="top" wrapText="1"/>
    </xf>
    <xf numFmtId="0" fontId="12" fillId="0" borderId="0" xfId="0" applyFont="1" applyFill="1" applyBorder="1" applyAlignment="1">
      <alignment vertical="center"/>
    </xf>
    <xf numFmtId="0" fontId="0" fillId="5" borderId="0" xfId="0" applyFont="1" applyFill="1" applyBorder="1" applyAlignment="1">
      <alignment vertical="center"/>
    </xf>
    <xf numFmtId="0" fontId="8" fillId="0" borderId="0" xfId="0" applyFont="1" applyFill="1" applyBorder="1"/>
    <xf numFmtId="0" fontId="8" fillId="0" borderId="0" xfId="0" applyFont="1" applyFill="1" applyBorder="1" applyAlignment="1">
      <alignment horizontal="center"/>
    </xf>
    <xf numFmtId="0" fontId="19" fillId="0" borderId="0" xfId="0" applyFont="1" applyFill="1" applyBorder="1" applyAlignment="1">
      <alignment horizontal="center" vertical="top" wrapText="1"/>
    </xf>
    <xf numFmtId="0" fontId="0" fillId="0" borderId="0" xfId="0" applyFont="1"/>
    <xf numFmtId="0" fontId="5" fillId="0" borderId="0" xfId="0" applyFont="1" applyFill="1" applyBorder="1" applyAlignment="1">
      <alignment vertical="justify"/>
    </xf>
    <xf numFmtId="0" fontId="8" fillId="0" borderId="0" xfId="0" applyFont="1" applyBorder="1" applyAlignment="1">
      <alignment horizontal="left"/>
    </xf>
    <xf numFmtId="0" fontId="7" fillId="0" borderId="0" xfId="0" applyFont="1" applyBorder="1" applyAlignment="1">
      <alignment horizontal="center"/>
    </xf>
    <xf numFmtId="0" fontId="5" fillId="0" borderId="16" xfId="0" applyFont="1" applyBorder="1" applyAlignment="1">
      <alignment horizontal="left"/>
    </xf>
    <xf numFmtId="0" fontId="5" fillId="0" borderId="17" xfId="0" applyFont="1" applyBorder="1" applyAlignment="1">
      <alignment horizontal="right"/>
    </xf>
    <xf numFmtId="0" fontId="8" fillId="7" borderId="0" xfId="0" applyFont="1" applyFill="1" applyAlignment="1">
      <alignment horizontal="left" vertical="top" wrapText="1"/>
    </xf>
    <xf numFmtId="0" fontId="5" fillId="0" borderId="0" xfId="0" applyFont="1" applyFill="1" applyAlignment="1">
      <alignment vertical="top" wrapText="1"/>
    </xf>
    <xf numFmtId="0" fontId="5" fillId="0" borderId="0" xfId="0" applyFont="1" applyFill="1" applyAlignment="1">
      <alignment horizontal="justify" vertical="top"/>
    </xf>
    <xf numFmtId="0" fontId="25" fillId="0" borderId="0" xfId="0" applyFont="1" applyAlignment="1"/>
    <xf numFmtId="0" fontId="5" fillId="0" borderId="0" xfId="0" applyFont="1" applyBorder="1" applyAlignment="1"/>
    <xf numFmtId="0" fontId="5" fillId="0" borderId="0" xfId="0" applyFont="1" applyAlignment="1"/>
    <xf numFmtId="0" fontId="0" fillId="0" borderId="0" xfId="0" applyFont="1" applyBorder="1" applyAlignment="1"/>
    <xf numFmtId="0" fontId="0" fillId="0" borderId="9" xfId="0" applyFont="1" applyBorder="1"/>
    <xf numFmtId="0" fontId="0" fillId="3" borderId="0" xfId="0" applyFont="1" applyFill="1"/>
    <xf numFmtId="0" fontId="0" fillId="7" borderId="0" xfId="0" applyFont="1" applyFill="1"/>
    <xf numFmtId="0" fontId="0" fillId="0" borderId="0" xfId="0" applyFont="1" applyBorder="1"/>
    <xf numFmtId="0" fontId="5" fillId="0" borderId="0" xfId="0" applyFont="1" applyAlignment="1">
      <alignment horizontal="justify"/>
    </xf>
    <xf numFmtId="0" fontId="0" fillId="0" borderId="0" xfId="0" applyFont="1" applyFill="1"/>
    <xf numFmtId="0" fontId="0" fillId="0" borderId="0" xfId="0" applyFont="1" applyAlignment="1">
      <alignment horizontal="left"/>
    </xf>
    <xf numFmtId="0" fontId="7" fillId="3" borderId="0" xfId="0" applyFont="1" applyFill="1" applyBorder="1" applyAlignment="1"/>
    <xf numFmtId="0" fontId="7" fillId="0" borderId="0" xfId="0" applyFont="1" applyFill="1" applyBorder="1" applyAlignment="1"/>
    <xf numFmtId="0" fontId="7" fillId="7" borderId="0" xfId="0" applyFont="1" applyFill="1" applyBorder="1" applyAlignment="1"/>
    <xf numFmtId="0" fontId="5" fillId="7" borderId="0" xfId="0" applyFont="1" applyFill="1" applyBorder="1" applyAlignment="1">
      <alignment vertical="top" wrapText="1"/>
    </xf>
    <xf numFmtId="0" fontId="5" fillId="0" borderId="0" xfId="0" applyFont="1" applyFill="1" applyBorder="1" applyAlignment="1">
      <alignment vertical="top" wrapText="1"/>
    </xf>
    <xf numFmtId="0" fontId="5" fillId="7" borderId="0" xfId="0" applyFont="1" applyFill="1" applyBorder="1" applyAlignment="1">
      <alignment horizontal="left" vertical="top" wrapText="1"/>
    </xf>
    <xf numFmtId="0" fontId="5" fillId="0" borderId="0" xfId="0" applyFont="1" applyFill="1" applyBorder="1" applyAlignment="1">
      <alignment horizontal="left" vertical="top" wrapText="1"/>
    </xf>
    <xf numFmtId="0" fontId="8" fillId="7" borderId="0" xfId="0" applyFont="1" applyFill="1" applyBorder="1" applyAlignment="1">
      <alignment vertical="top" wrapText="1"/>
    </xf>
    <xf numFmtId="0" fontId="8" fillId="0" borderId="0" xfId="0" applyFont="1" applyFill="1" applyBorder="1" applyAlignment="1">
      <alignment vertical="top" wrapText="1"/>
    </xf>
    <xf numFmtId="0" fontId="0" fillId="0" borderId="0" xfId="0" applyFont="1" applyBorder="1" applyAlignment="1">
      <alignment vertical="top" wrapText="1"/>
    </xf>
    <xf numFmtId="0" fontId="5" fillId="0" borderId="0" xfId="0" applyFont="1" applyBorder="1" applyAlignment="1">
      <alignment horizontal="justify" vertical="top"/>
    </xf>
    <xf numFmtId="0" fontId="0" fillId="0" borderId="0" xfId="0" applyFont="1" applyFill="1" applyBorder="1" applyAlignment="1">
      <alignment horizontal="left"/>
    </xf>
    <xf numFmtId="0" fontId="7" fillId="0" borderId="0" xfId="0" applyFont="1" applyFill="1" applyBorder="1" applyAlignment="1">
      <alignment horizontal="center"/>
    </xf>
    <xf numFmtId="0" fontId="8" fillId="4" borderId="20" xfId="0" applyFont="1" applyFill="1" applyBorder="1" applyAlignment="1">
      <alignment horizontal="center"/>
    </xf>
    <xf numFmtId="0" fontId="5" fillId="7" borderId="0" xfId="0" applyFont="1" applyFill="1" applyBorder="1" applyAlignment="1">
      <alignment vertical="top"/>
    </xf>
    <xf numFmtId="0" fontId="8" fillId="0" borderId="0" xfId="0" applyFont="1" applyBorder="1" applyAlignment="1">
      <alignment horizontal="left" wrapText="1"/>
    </xf>
    <xf numFmtId="0" fontId="5" fillId="0" borderId="0" xfId="0" applyFont="1" applyBorder="1" applyAlignment="1">
      <alignment vertical="top" wrapText="1"/>
    </xf>
    <xf numFmtId="0" fontId="8" fillId="3" borderId="20" xfId="0" applyFont="1" applyFill="1" applyBorder="1" applyAlignment="1">
      <alignment horizontal="center" vertical="top" wrapText="1"/>
    </xf>
    <xf numFmtId="0" fontId="5" fillId="0" borderId="0" xfId="0" applyFont="1" applyBorder="1" applyAlignment="1">
      <alignment horizontal="left" vertical="center"/>
    </xf>
    <xf numFmtId="0" fontId="8" fillId="0" borderId="0" xfId="0" applyFont="1" applyBorder="1" applyAlignment="1">
      <alignment horizontal="center" vertical="top" wrapText="1"/>
    </xf>
    <xf numFmtId="0" fontId="5" fillId="0" borderId="13" xfId="0" applyFont="1" applyFill="1" applyBorder="1" applyAlignment="1">
      <alignment horizontal="left" vertical="top" wrapText="1"/>
    </xf>
    <xf numFmtId="0" fontId="0" fillId="0" borderId="0" xfId="0" applyFont="1" applyFill="1" applyBorder="1" applyAlignment="1">
      <alignment horizontal="center" vertical="center"/>
    </xf>
    <xf numFmtId="0" fontId="0" fillId="0" borderId="7" xfId="0" applyFont="1" applyBorder="1"/>
    <xf numFmtId="0" fontId="0" fillId="5" borderId="0" xfId="0" applyFont="1" applyFill="1"/>
    <xf numFmtId="0" fontId="0" fillId="5" borderId="0" xfId="0" applyFont="1" applyFill="1" applyBorder="1"/>
    <xf numFmtId="0" fontId="0" fillId="0" borderId="0" xfId="0" applyFont="1" applyFill="1" applyBorder="1" applyAlignment="1"/>
    <xf numFmtId="0" fontId="0" fillId="0" borderId="0" xfId="0" applyFont="1" applyFill="1" applyBorder="1" applyAlignment="1">
      <alignment wrapText="1"/>
    </xf>
    <xf numFmtId="0" fontId="19" fillId="0" borderId="0" xfId="0" applyFont="1" applyFill="1" applyBorder="1" applyAlignment="1">
      <alignment vertical="top"/>
    </xf>
    <xf numFmtId="0" fontId="0" fillId="0" borderId="0" xfId="0" applyFont="1" applyFill="1" applyBorder="1"/>
    <xf numFmtId="0" fontId="0" fillId="0" borderId="0" xfId="0" applyFont="1" applyFill="1" applyAlignment="1">
      <alignment horizontal="center"/>
    </xf>
    <xf numFmtId="0" fontId="7" fillId="0" borderId="0" xfId="0" applyFont="1" applyBorder="1" applyAlignment="1"/>
    <xf numFmtId="0" fontId="0" fillId="5" borderId="0" xfId="0" applyFont="1" applyFill="1" applyBorder="1" applyAlignment="1"/>
    <xf numFmtId="164" fontId="5" fillId="0" borderId="0" xfId="0" applyNumberFormat="1" applyFont="1" applyBorder="1" applyAlignment="1">
      <alignment horizontal="center"/>
    </xf>
    <xf numFmtId="0" fontId="19" fillId="0" borderId="0" xfId="0" applyFont="1" applyFill="1" applyBorder="1" applyAlignment="1">
      <alignment horizontal="center" vertical="top"/>
    </xf>
    <xf numFmtId="0" fontId="8" fillId="4" borderId="20" xfId="0" applyFont="1" applyFill="1" applyBorder="1" applyAlignment="1">
      <alignment horizontal="center" vertical="center" wrapText="1"/>
    </xf>
    <xf numFmtId="0" fontId="8" fillId="3" borderId="20" xfId="0" applyFont="1" applyFill="1" applyBorder="1" applyAlignment="1">
      <alignment horizontal="center" vertical="center"/>
    </xf>
    <xf numFmtId="0" fontId="11" fillId="0" borderId="0" xfId="0" applyFont="1" applyFill="1" applyAlignment="1">
      <alignment horizontal="left" vertical="top" wrapText="1"/>
    </xf>
    <xf numFmtId="0" fontId="0" fillId="0" borderId="0" xfId="0" applyFont="1" applyBorder="1" applyAlignment="1">
      <alignment horizontal="center"/>
    </xf>
    <xf numFmtId="0" fontId="0" fillId="0" borderId="0" xfId="0" applyFont="1" applyAlignment="1">
      <alignment vertical="top" wrapText="1"/>
    </xf>
    <xf numFmtId="0" fontId="7" fillId="3" borderId="0" xfId="0" applyFont="1" applyFill="1" applyAlignment="1"/>
    <xf numFmtId="0" fontId="7" fillId="7" borderId="0" xfId="0" applyFont="1" applyFill="1" applyAlignment="1"/>
    <xf numFmtId="0" fontId="8" fillId="0" borderId="20" xfId="0" applyFont="1" applyBorder="1" applyAlignment="1">
      <alignment horizontal="left" wrapText="1"/>
    </xf>
    <xf numFmtId="0" fontId="5" fillId="0" borderId="0" xfId="0" applyFont="1" applyBorder="1" applyAlignment="1">
      <alignment horizontal="center" wrapText="1"/>
    </xf>
    <xf numFmtId="0" fontId="5" fillId="0" borderId="0" xfId="0" applyFont="1" applyFill="1" applyAlignment="1">
      <alignment horizontal="left"/>
    </xf>
    <xf numFmtId="0" fontId="6" fillId="0" borderId="0" xfId="0" applyFont="1" applyFill="1" applyBorder="1"/>
    <xf numFmtId="0" fontId="22" fillId="3" borderId="0" xfId="0" applyFont="1" applyFill="1" applyAlignment="1"/>
    <xf numFmtId="0" fontId="0" fillId="0" borderId="0" xfId="0" applyFont="1" applyAlignment="1">
      <alignment horizontal="left" wrapText="1"/>
    </xf>
    <xf numFmtId="0" fontId="0" fillId="0" borderId="0" xfId="0" applyFont="1" applyBorder="1" applyAlignment="1">
      <alignment horizontal="left" wrapText="1"/>
    </xf>
    <xf numFmtId="0" fontId="0" fillId="0" borderId="0" xfId="0" applyFont="1" applyBorder="1" applyAlignment="1">
      <alignment vertical="center" wrapText="1"/>
    </xf>
    <xf numFmtId="0" fontId="0" fillId="0" borderId="0" xfId="0" applyFont="1" applyFill="1" applyBorder="1" applyAlignment="1">
      <alignment vertical="center" wrapText="1"/>
    </xf>
    <xf numFmtId="0" fontId="0" fillId="0" borderId="0" xfId="0" applyFont="1" applyAlignment="1">
      <alignment wrapText="1"/>
    </xf>
    <xf numFmtId="0" fontId="11" fillId="0" borderId="0" xfId="0" applyFont="1" applyFill="1" applyBorder="1" applyAlignment="1">
      <alignment horizontal="right" vertical="top"/>
    </xf>
    <xf numFmtId="0" fontId="20" fillId="0" borderId="10" xfId="0" applyFont="1" applyFill="1" applyBorder="1" applyAlignment="1">
      <alignment horizontal="left" vertical="top"/>
    </xf>
    <xf numFmtId="0" fontId="20" fillId="0" borderId="12" xfId="0" applyFont="1" applyFill="1" applyBorder="1" applyAlignment="1">
      <alignment horizontal="left" vertical="top"/>
    </xf>
    <xf numFmtId="0" fontId="40" fillId="7" borderId="0" xfId="0" applyFont="1" applyFill="1" applyAlignment="1">
      <alignment vertical="center" wrapText="1"/>
    </xf>
    <xf numFmtId="0" fontId="40" fillId="7" borderId="0" xfId="0" applyFont="1" applyFill="1" applyAlignment="1">
      <alignment vertical="center"/>
    </xf>
    <xf numFmtId="0" fontId="40" fillId="0" borderId="0" xfId="0" applyFont="1" applyAlignment="1">
      <alignment vertical="center"/>
    </xf>
    <xf numFmtId="0" fontId="29" fillId="0" borderId="0" xfId="0" applyFont="1" applyFill="1" applyBorder="1" applyAlignment="1">
      <alignment vertical="top"/>
    </xf>
    <xf numFmtId="0" fontId="11" fillId="0" borderId="0" xfId="0" applyFont="1" applyFill="1" applyBorder="1" applyAlignment="1">
      <alignment horizontal="center" vertical="top"/>
    </xf>
    <xf numFmtId="0" fontId="11" fillId="0" borderId="0" xfId="0" applyFont="1" applyFill="1" applyBorder="1" applyAlignment="1">
      <alignment horizontal="left" vertical="top"/>
    </xf>
    <xf numFmtId="0" fontId="5" fillId="0" borderId="0" xfId="0" applyFont="1" applyFill="1" applyBorder="1" applyAlignment="1">
      <alignment horizontal="left" vertical="center" wrapText="1"/>
    </xf>
    <xf numFmtId="0" fontId="5" fillId="0" borderId="0" xfId="0" applyFont="1" applyFill="1" applyBorder="1" applyAlignment="1">
      <alignment horizontal="center" vertical="center" wrapText="1"/>
    </xf>
    <xf numFmtId="16" fontId="0" fillId="0" borderId="0" xfId="0" applyNumberFormat="1" applyFont="1" applyFill="1" applyBorder="1" applyAlignment="1">
      <alignment vertical="center"/>
    </xf>
    <xf numFmtId="0" fontId="8" fillId="0" borderId="0" xfId="0" applyFont="1" applyBorder="1" applyAlignment="1">
      <alignment horizontal="left" vertical="center" wrapText="1"/>
    </xf>
    <xf numFmtId="0" fontId="8" fillId="0" borderId="0" xfId="0" applyFont="1" applyFill="1" applyBorder="1" applyAlignment="1">
      <alignment horizontal="center" vertical="center" wrapText="1"/>
    </xf>
    <xf numFmtId="0" fontId="8" fillId="0" borderId="0" xfId="0" applyFont="1" applyFill="1" applyBorder="1" applyAlignment="1">
      <alignment horizontal="center" vertical="top" wrapText="1"/>
    </xf>
    <xf numFmtId="0" fontId="5" fillId="0" borderId="0" xfId="0" applyFont="1" applyFill="1" applyAlignment="1">
      <alignment horizontal="left" wrapText="1"/>
    </xf>
    <xf numFmtId="0" fontId="5" fillId="0" borderId="0" xfId="0" applyFont="1" applyFill="1" applyBorder="1" applyAlignment="1">
      <alignment horizontal="center"/>
    </xf>
    <xf numFmtId="0" fontId="5" fillId="0" borderId="20" xfId="0" applyFont="1" applyBorder="1" applyAlignment="1">
      <alignment horizontal="center" vertical="center"/>
    </xf>
    <xf numFmtId="0" fontId="5" fillId="0" borderId="0" xfId="0" applyFont="1" applyFill="1" applyBorder="1" applyAlignment="1">
      <alignment vertical="center" wrapText="1"/>
    </xf>
    <xf numFmtId="0" fontId="6" fillId="0" borderId="0" xfId="0" applyFont="1" applyBorder="1" applyAlignment="1">
      <alignment vertical="center"/>
    </xf>
    <xf numFmtId="0" fontId="5" fillId="0" borderId="0" xfId="0" applyFont="1" applyFill="1" applyBorder="1" applyAlignment="1">
      <alignment horizontal="center"/>
    </xf>
    <xf numFmtId="0" fontId="5" fillId="0" borderId="0" xfId="0" applyFont="1" applyFill="1" applyBorder="1" applyAlignment="1">
      <alignment horizontal="center" wrapText="1"/>
    </xf>
    <xf numFmtId="0" fontId="6" fillId="0" borderId="0" xfId="0" applyFont="1" applyBorder="1" applyAlignment="1">
      <alignment horizontal="left" vertical="top" wrapText="1"/>
    </xf>
    <xf numFmtId="0" fontId="6" fillId="0" borderId="0" xfId="0" applyFont="1" applyFill="1" applyBorder="1" applyAlignment="1">
      <alignment horizontal="left" vertical="top" wrapText="1"/>
    </xf>
    <xf numFmtId="0" fontId="5" fillId="0" borderId="0" xfId="0" applyFont="1" applyFill="1" applyBorder="1" applyAlignment="1">
      <alignment horizontal="center" vertical="top" wrapText="1"/>
    </xf>
    <xf numFmtId="0" fontId="5" fillId="0" borderId="21" xfId="0" applyFont="1" applyFill="1" applyBorder="1" applyAlignment="1">
      <alignment horizontal="center" vertical="center" wrapText="1"/>
    </xf>
    <xf numFmtId="0" fontId="5" fillId="0" borderId="17" xfId="0" applyFont="1" applyFill="1" applyBorder="1" applyAlignment="1">
      <alignment horizontal="center" vertical="center"/>
    </xf>
    <xf numFmtId="0" fontId="5" fillId="0" borderId="18" xfId="0" applyFont="1" applyBorder="1" applyAlignment="1">
      <alignment horizontal="center" vertical="center"/>
    </xf>
    <xf numFmtId="0" fontId="5" fillId="0" borderId="0" xfId="0" applyFont="1" applyFill="1" applyBorder="1" applyAlignment="1">
      <alignment horizontal="center" vertical="center"/>
    </xf>
    <xf numFmtId="0" fontId="6" fillId="0" borderId="10" xfId="0" applyFont="1" applyBorder="1" applyAlignment="1">
      <alignment vertical="center"/>
    </xf>
    <xf numFmtId="0" fontId="5" fillId="0" borderId="0" xfId="0" applyFont="1" applyBorder="1" applyAlignment="1">
      <alignment vertical="center"/>
    </xf>
    <xf numFmtId="0" fontId="28" fillId="2" borderId="17"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2" xfId="0" applyFont="1" applyFill="1" applyBorder="1" applyAlignment="1">
      <alignment horizontal="center" vertical="center"/>
    </xf>
    <xf numFmtId="0" fontId="22" fillId="0" borderId="0" xfId="0" applyFont="1" applyFill="1" applyBorder="1" applyAlignment="1">
      <alignment horizontal="center" vertical="top" wrapText="1"/>
    </xf>
    <xf numFmtId="0" fontId="6" fillId="0" borderId="0" xfId="0" applyFont="1" applyBorder="1" applyAlignment="1">
      <alignment horizontal="left" wrapText="1"/>
    </xf>
    <xf numFmtId="166" fontId="42" fillId="0" borderId="0" xfId="0" applyNumberFormat="1" applyFont="1" applyBorder="1" applyAlignment="1">
      <alignment horizontal="center"/>
    </xf>
    <xf numFmtId="0" fontId="0" fillId="0" borderId="20" xfId="0" applyFont="1" applyBorder="1" applyAlignment="1">
      <alignment horizontal="center" vertical="center"/>
    </xf>
    <xf numFmtId="0" fontId="5" fillId="0" borderId="20" xfId="0" applyFont="1" applyFill="1" applyBorder="1" applyAlignment="1">
      <alignment horizontal="center" vertical="center"/>
    </xf>
    <xf numFmtId="0" fontId="6" fillId="0" borderId="0" xfId="0" applyFont="1" applyFill="1" applyBorder="1" applyAlignment="1">
      <alignment vertical="center" wrapText="1"/>
    </xf>
    <xf numFmtId="0" fontId="0" fillId="0" borderId="11" xfId="0" applyFont="1" applyBorder="1"/>
    <xf numFmtId="0" fontId="5" fillId="0" borderId="11" xfId="0" applyFont="1" applyFill="1" applyBorder="1" applyAlignment="1">
      <alignment horizontal="center"/>
    </xf>
    <xf numFmtId="0" fontId="5" fillId="0" borderId="0" xfId="0" applyFont="1" applyFill="1" applyBorder="1" applyAlignment="1">
      <alignment horizontal="left" vertical="top" wrapText="1"/>
    </xf>
    <xf numFmtId="0" fontId="5" fillId="0" borderId="21" xfId="0" applyFont="1" applyBorder="1" applyAlignment="1">
      <alignment horizontal="center" vertical="center"/>
    </xf>
    <xf numFmtId="0" fontId="5" fillId="0" borderId="17" xfId="0" applyFont="1" applyBorder="1" applyAlignment="1">
      <alignment horizontal="center" vertical="center"/>
    </xf>
    <xf numFmtId="0" fontId="5" fillId="3" borderId="17" xfId="0" applyFont="1" applyFill="1" applyBorder="1" applyAlignment="1">
      <alignment horizontal="center" vertical="center"/>
    </xf>
    <xf numFmtId="0" fontId="28" fillId="2" borderId="17" xfId="0" applyFont="1" applyFill="1" applyBorder="1" applyAlignment="1">
      <alignment horizontal="center" vertical="center" wrapText="1"/>
    </xf>
    <xf numFmtId="0" fontId="5" fillId="2" borderId="17" xfId="0" applyFont="1" applyFill="1" applyBorder="1" applyAlignment="1">
      <alignment horizontal="center" vertical="center"/>
    </xf>
    <xf numFmtId="0" fontId="5" fillId="7" borderId="0" xfId="0" applyFont="1" applyFill="1" applyAlignment="1">
      <alignment horizontal="center" vertical="center" wrapText="1"/>
    </xf>
    <xf numFmtId="0" fontId="5" fillId="0" borderId="0" xfId="0" applyFont="1" applyFill="1" applyBorder="1" applyAlignment="1">
      <alignment horizontal="center"/>
    </xf>
    <xf numFmtId="0" fontId="8" fillId="7" borderId="0" xfId="0" applyFont="1" applyFill="1" applyAlignment="1">
      <alignment horizontal="center" vertical="center"/>
    </xf>
    <xf numFmtId="0" fontId="5" fillId="0" borderId="20" xfId="0" applyFont="1" applyFill="1" applyBorder="1" applyAlignment="1">
      <alignment horizontal="center" vertical="center" wrapText="1"/>
    </xf>
    <xf numFmtId="0" fontId="52" fillId="0" borderId="0" xfId="2" applyAlignment="1">
      <alignment horizontal="center" wrapText="1"/>
    </xf>
    <xf numFmtId="0" fontId="5" fillId="0" borderId="9" xfId="0" applyFont="1" applyFill="1" applyBorder="1" applyAlignment="1">
      <alignment vertical="top" wrapText="1"/>
    </xf>
    <xf numFmtId="0" fontId="52" fillId="0" borderId="0" xfId="2" applyAlignment="1">
      <alignment wrapText="1"/>
    </xf>
    <xf numFmtId="0" fontId="12" fillId="0" borderId="0" xfId="0" applyFont="1" applyAlignment="1">
      <alignment wrapText="1"/>
    </xf>
    <xf numFmtId="0" fontId="5" fillId="0" borderId="13" xfId="0" applyFont="1" applyFill="1" applyBorder="1" applyAlignment="1">
      <alignment vertical="top" wrapText="1"/>
    </xf>
    <xf numFmtId="0" fontId="5" fillId="0" borderId="16" xfId="0" applyFont="1" applyFill="1" applyBorder="1" applyAlignment="1">
      <alignment vertical="top" wrapText="1"/>
    </xf>
    <xf numFmtId="9" fontId="5" fillId="0" borderId="0" xfId="1" applyFont="1" applyFill="1" applyBorder="1" applyAlignment="1">
      <alignment horizontal="center" vertical="top" wrapText="1"/>
    </xf>
    <xf numFmtId="9" fontId="0" fillId="0" borderId="0" xfId="1" applyFont="1"/>
    <xf numFmtId="9" fontId="5" fillId="0" borderId="0" xfId="1" applyFont="1" applyFill="1" applyAlignment="1">
      <alignment vertical="top" wrapText="1"/>
    </xf>
    <xf numFmtId="0" fontId="0" fillId="0" borderId="0" xfId="0" applyAlignment="1">
      <alignment wrapText="1"/>
    </xf>
    <xf numFmtId="0" fontId="6" fillId="0" borderId="21" xfId="0" applyFont="1" applyFill="1" applyBorder="1" applyAlignment="1">
      <alignment horizontal="center"/>
    </xf>
    <xf numFmtId="0" fontId="6" fillId="0" borderId="23" xfId="0" applyFont="1" applyFill="1" applyBorder="1" applyAlignment="1">
      <alignment horizontal="center"/>
    </xf>
    <xf numFmtId="0" fontId="6" fillId="0" borderId="20" xfId="0" applyFont="1" applyFill="1" applyBorder="1" applyAlignment="1">
      <alignment horizontal="center" vertical="center"/>
    </xf>
    <xf numFmtId="0" fontId="6" fillId="0" borderId="22" xfId="0" applyFont="1" applyFill="1" applyBorder="1" applyAlignment="1">
      <alignment horizontal="center" vertical="center"/>
    </xf>
    <xf numFmtId="0" fontId="6" fillId="0" borderId="13" xfId="0" applyFont="1" applyBorder="1" applyAlignment="1">
      <alignment vertical="center"/>
    </xf>
    <xf numFmtId="0" fontId="5" fillId="0" borderId="22"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16" xfId="0" applyFont="1" applyFill="1" applyBorder="1" applyAlignment="1">
      <alignment horizontal="center" vertical="center"/>
    </xf>
    <xf numFmtId="0" fontId="0" fillId="2" borderId="0" xfId="0" applyFont="1" applyFill="1" applyAlignment="1">
      <alignment horizontal="center" vertical="center"/>
    </xf>
    <xf numFmtId="0" fontId="5" fillId="0" borderId="18"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10" xfId="0" applyFont="1" applyBorder="1" applyAlignment="1">
      <alignment horizontal="center" vertical="center"/>
    </xf>
    <xf numFmtId="0" fontId="5" fillId="0" borderId="15" xfId="0" applyFont="1" applyFill="1" applyBorder="1" applyAlignment="1">
      <alignment horizontal="center" vertical="center"/>
    </xf>
    <xf numFmtId="0" fontId="28" fillId="2" borderId="30" xfId="0" applyFont="1" applyFill="1" applyBorder="1" applyAlignment="1">
      <alignment horizontal="center" vertical="center" wrapText="1"/>
    </xf>
    <xf numFmtId="0" fontId="28" fillId="2" borderId="30" xfId="0" applyFont="1" applyFill="1" applyBorder="1" applyAlignment="1">
      <alignment horizontal="center" vertical="center"/>
    </xf>
    <xf numFmtId="0" fontId="5" fillId="2" borderId="32" xfId="0" applyFont="1" applyFill="1" applyBorder="1" applyAlignment="1">
      <alignment horizontal="center" vertical="center"/>
    </xf>
    <xf numFmtId="0" fontId="5" fillId="2" borderId="34" xfId="0" applyFont="1" applyFill="1" applyBorder="1" applyAlignment="1">
      <alignment horizontal="center" vertical="center"/>
    </xf>
    <xf numFmtId="0" fontId="5" fillId="2" borderId="37" xfId="0" applyFont="1" applyFill="1" applyBorder="1" applyAlignment="1">
      <alignment horizontal="center" vertical="center"/>
    </xf>
    <xf numFmtId="0" fontId="5" fillId="2" borderId="36" xfId="0" applyFont="1" applyFill="1" applyBorder="1" applyAlignment="1">
      <alignment horizontal="center" vertical="center"/>
    </xf>
    <xf numFmtId="0" fontId="5" fillId="0" borderId="0" xfId="0" applyFont="1" applyAlignment="1">
      <alignment horizontal="center" vertical="center"/>
    </xf>
    <xf numFmtId="0" fontId="5" fillId="2" borderId="45" xfId="0" applyFont="1" applyFill="1" applyBorder="1" applyAlignment="1">
      <alignment horizontal="center" vertical="center"/>
    </xf>
    <xf numFmtId="0" fontId="5" fillId="2" borderId="46" xfId="0" applyFont="1" applyFill="1" applyBorder="1" applyAlignment="1">
      <alignment horizontal="center" vertical="center"/>
    </xf>
    <xf numFmtId="0" fontId="5" fillId="2" borderId="47" xfId="0" applyFont="1" applyFill="1" applyBorder="1" applyAlignment="1">
      <alignment horizontal="center" vertical="center"/>
    </xf>
    <xf numFmtId="0" fontId="0" fillId="0" borderId="20" xfId="0" applyFont="1" applyFill="1" applyBorder="1" applyAlignment="1">
      <alignment horizontal="center" vertical="center"/>
    </xf>
    <xf numFmtId="0" fontId="5" fillId="2" borderId="11" xfId="0" applyFont="1" applyFill="1" applyBorder="1" applyAlignment="1">
      <alignment horizontal="center" vertical="center"/>
    </xf>
    <xf numFmtId="0" fontId="8" fillId="0" borderId="20" xfId="0" applyFont="1" applyBorder="1"/>
    <xf numFmtId="0" fontId="8" fillId="3" borderId="20" xfId="0" applyFont="1" applyFill="1" applyBorder="1" applyAlignment="1">
      <alignment horizontal="center"/>
    </xf>
    <xf numFmtId="0" fontId="8" fillId="2" borderId="20" xfId="0" applyFont="1" applyFill="1" applyBorder="1" applyAlignment="1">
      <alignment horizontal="center"/>
    </xf>
    <xf numFmtId="0" fontId="8" fillId="0" borderId="20" xfId="0" applyFont="1" applyBorder="1" applyAlignment="1">
      <alignment horizontal="center"/>
    </xf>
    <xf numFmtId="0" fontId="8" fillId="0" borderId="20" xfId="0" applyFont="1" applyFill="1" applyBorder="1" applyAlignment="1">
      <alignment horizontal="center"/>
    </xf>
    <xf numFmtId="2" fontId="8" fillId="0" borderId="20" xfId="0" applyNumberFormat="1" applyFont="1" applyFill="1" applyBorder="1" applyAlignment="1">
      <alignment horizontal="center"/>
    </xf>
    <xf numFmtId="0" fontId="7" fillId="3" borderId="20" xfId="0" applyFont="1" applyFill="1" applyBorder="1" applyAlignment="1">
      <alignment horizontal="center" vertical="center" wrapText="1"/>
    </xf>
    <xf numFmtId="0" fontId="5" fillId="0" borderId="0" xfId="0" applyFont="1" applyFill="1" applyBorder="1" applyAlignment="1">
      <alignment horizontal="justify" vertical="center"/>
    </xf>
    <xf numFmtId="2" fontId="5" fillId="0" borderId="0" xfId="0" applyNumberFormat="1" applyFont="1" applyFill="1" applyBorder="1" applyAlignment="1">
      <alignment horizontal="center"/>
    </xf>
    <xf numFmtId="0" fontId="8" fillId="0" borderId="20" xfId="0" applyFont="1" applyFill="1" applyBorder="1" applyAlignment="1">
      <alignment horizontal="center" vertical="center"/>
    </xf>
    <xf numFmtId="0" fontId="8" fillId="0" borderId="20" xfId="0" applyFont="1" applyFill="1" applyBorder="1" applyAlignment="1">
      <alignment horizontal="center" vertical="center" wrapText="1"/>
    </xf>
    <xf numFmtId="0" fontId="8" fillId="2" borderId="20" xfId="0" applyFont="1" applyFill="1" applyBorder="1" applyAlignment="1">
      <alignment horizontal="center" vertical="center"/>
    </xf>
    <xf numFmtId="0" fontId="8" fillId="0" borderId="20" xfId="0" applyFont="1" applyBorder="1" applyAlignment="1">
      <alignment horizontal="center" vertical="center" wrapText="1"/>
    </xf>
    <xf numFmtId="165" fontId="8" fillId="3" borderId="20" xfId="0" applyNumberFormat="1" applyFont="1" applyFill="1" applyBorder="1" applyAlignment="1">
      <alignment horizontal="center"/>
    </xf>
    <xf numFmtId="0" fontId="7" fillId="2" borderId="20" xfId="0" applyFont="1" applyFill="1" applyBorder="1" applyAlignment="1">
      <alignment horizontal="center" vertical="center"/>
    </xf>
    <xf numFmtId="0" fontId="8" fillId="2" borderId="20" xfId="0" applyFont="1" applyFill="1" applyBorder="1"/>
    <xf numFmtId="0" fontId="5" fillId="3" borderId="22" xfId="0" applyFont="1" applyFill="1" applyBorder="1" applyAlignment="1">
      <alignment horizontal="center" vertical="center"/>
    </xf>
    <xf numFmtId="166" fontId="43" fillId="3" borderId="20" xfId="0" applyNumberFormat="1" applyFont="1" applyFill="1" applyBorder="1" applyAlignment="1">
      <alignment horizontal="center" vertical="center"/>
    </xf>
    <xf numFmtId="165" fontId="8" fillId="2" borderId="20" xfId="0" applyNumberFormat="1" applyFont="1" applyFill="1" applyBorder="1" applyAlignment="1">
      <alignment horizontal="center"/>
    </xf>
    <xf numFmtId="0" fontId="8" fillId="0" borderId="20" xfId="0" applyFont="1" applyBorder="1" applyAlignment="1">
      <alignment horizontal="center" vertical="center"/>
    </xf>
    <xf numFmtId="0" fontId="6" fillId="3" borderId="20" xfId="0" applyFont="1" applyFill="1" applyBorder="1" applyAlignment="1">
      <alignment horizontal="center"/>
    </xf>
    <xf numFmtId="0" fontId="20" fillId="0" borderId="20" xfId="0" applyFont="1" applyFill="1" applyBorder="1" applyAlignment="1">
      <alignment horizontal="left" vertical="top"/>
    </xf>
    <xf numFmtId="0" fontId="20" fillId="0" borderId="20" xfId="0" applyFont="1" applyFill="1" applyBorder="1" applyAlignment="1">
      <alignment horizontal="center" vertical="top"/>
    </xf>
    <xf numFmtId="0" fontId="1" fillId="0" borderId="0" xfId="0" applyFont="1" applyFill="1" applyBorder="1" applyAlignment="1">
      <alignment wrapText="1"/>
    </xf>
    <xf numFmtId="0" fontId="5" fillId="0" borderId="17" xfId="0" applyFont="1" applyFill="1" applyBorder="1" applyAlignment="1">
      <alignment horizontal="right" vertical="center" wrapText="1"/>
    </xf>
    <xf numFmtId="0" fontId="5" fillId="0" borderId="17" xfId="0" applyFont="1" applyFill="1" applyBorder="1" applyAlignment="1">
      <alignment horizontal="right"/>
    </xf>
    <xf numFmtId="0" fontId="5" fillId="0" borderId="18" xfId="0" applyFont="1" applyFill="1" applyBorder="1" applyAlignment="1">
      <alignment horizontal="center" vertical="center" wrapText="1"/>
    </xf>
    <xf numFmtId="0" fontId="5" fillId="0" borderId="17" xfId="0" applyFont="1" applyFill="1" applyBorder="1" applyAlignment="1">
      <alignment horizontal="right" indent="1"/>
    </xf>
    <xf numFmtId="0" fontId="5" fillId="0" borderId="0" xfId="0" applyFont="1" applyFill="1" applyAlignment="1">
      <alignment horizontal="left" vertical="top" wrapText="1"/>
    </xf>
    <xf numFmtId="0" fontId="28" fillId="0" borderId="0" xfId="0" applyFont="1" applyFill="1" applyAlignment="1">
      <alignment horizontal="center" vertical="center"/>
    </xf>
    <xf numFmtId="0" fontId="28" fillId="0" borderId="0" xfId="0" applyFont="1" applyFill="1" applyAlignment="1">
      <alignment vertical="center"/>
    </xf>
    <xf numFmtId="0" fontId="5" fillId="0" borderId="11" xfId="0" applyFont="1" applyBorder="1" applyAlignment="1">
      <alignment horizontal="center" vertical="center" wrapText="1"/>
    </xf>
    <xf numFmtId="0" fontId="6" fillId="0" borderId="0" xfId="0" applyFont="1" applyAlignment="1"/>
    <xf numFmtId="0" fontId="5" fillId="0" borderId="23" xfId="0" applyFont="1" applyBorder="1" applyAlignment="1"/>
    <xf numFmtId="0" fontId="0" fillId="0" borderId="23" xfId="0" applyFont="1" applyBorder="1" applyAlignment="1"/>
    <xf numFmtId="0" fontId="5" fillId="0" borderId="23" xfId="0" applyFont="1" applyBorder="1"/>
    <xf numFmtId="0" fontId="5" fillId="0" borderId="22" xfId="0" applyFont="1" applyBorder="1" applyAlignment="1"/>
    <xf numFmtId="0" fontId="12" fillId="0" borderId="0" xfId="0" applyFont="1" applyAlignment="1">
      <alignment horizontal="center"/>
    </xf>
    <xf numFmtId="0" fontId="13" fillId="0" borderId="0" xfId="0" applyFont="1" applyFill="1" applyBorder="1" applyAlignment="1"/>
    <xf numFmtId="0" fontId="8" fillId="4" borderId="20" xfId="0" applyFont="1" applyFill="1" applyBorder="1" applyAlignment="1">
      <alignment horizontal="center" vertical="center"/>
    </xf>
    <xf numFmtId="0" fontId="8" fillId="0" borderId="20" xfId="0" applyFont="1" applyFill="1" applyBorder="1" applyAlignment="1">
      <alignment horizontal="center"/>
    </xf>
    <xf numFmtId="2" fontId="8" fillId="4" borderId="20" xfId="0" applyNumberFormat="1" applyFont="1" applyFill="1" applyBorder="1" applyAlignment="1">
      <alignment horizontal="center" vertical="center"/>
    </xf>
    <xf numFmtId="0" fontId="28" fillId="0" borderId="0" xfId="0" applyFont="1" applyFill="1" applyBorder="1" applyAlignment="1">
      <alignment vertical="justify"/>
    </xf>
    <xf numFmtId="0" fontId="8" fillId="4" borderId="20" xfId="0" applyFont="1" applyFill="1" applyBorder="1"/>
    <xf numFmtId="0" fontId="5" fillId="4" borderId="20" xfId="0" applyFont="1" applyFill="1" applyBorder="1" applyAlignment="1">
      <alignment horizontal="center" vertical="center"/>
    </xf>
    <xf numFmtId="0" fontId="5" fillId="4" borderId="18" xfId="0" applyFont="1" applyFill="1" applyBorder="1" applyAlignment="1">
      <alignment horizontal="center" vertical="center"/>
    </xf>
    <xf numFmtId="0" fontId="5" fillId="4" borderId="21" xfId="0" applyFont="1" applyFill="1" applyBorder="1" applyAlignment="1">
      <alignment horizontal="center" vertical="center"/>
    </xf>
    <xf numFmtId="0" fontId="5" fillId="4" borderId="17" xfId="0" applyFont="1" applyFill="1" applyBorder="1" applyAlignment="1">
      <alignment horizontal="center" vertical="center"/>
    </xf>
    <xf numFmtId="166" fontId="43" fillId="4" borderId="20" xfId="0" applyNumberFormat="1" applyFont="1" applyFill="1" applyBorder="1" applyAlignment="1">
      <alignment horizontal="center" vertical="center"/>
    </xf>
    <xf numFmtId="2" fontId="43" fillId="4" borderId="20" xfId="0" applyNumberFormat="1" applyFont="1" applyFill="1" applyBorder="1" applyAlignment="1">
      <alignment horizontal="center" vertical="center"/>
    </xf>
    <xf numFmtId="2" fontId="8" fillId="4" borderId="20" xfId="0" applyNumberFormat="1" applyFont="1" applyFill="1" applyBorder="1" applyAlignment="1">
      <alignment horizontal="center"/>
    </xf>
    <xf numFmtId="1" fontId="8" fillId="4" borderId="20" xfId="0" applyNumberFormat="1" applyFont="1" applyFill="1" applyBorder="1" applyAlignment="1">
      <alignment horizontal="center" vertical="center"/>
    </xf>
    <xf numFmtId="0" fontId="19" fillId="0" borderId="0" xfId="0" applyFont="1" applyFill="1" applyBorder="1" applyAlignment="1">
      <alignment horizontal="center" vertical="top" wrapText="1"/>
    </xf>
    <xf numFmtId="0" fontId="19" fillId="0" borderId="0" xfId="0" applyFont="1" applyFill="1" applyBorder="1" applyAlignment="1">
      <alignment horizontal="center" vertical="center" wrapText="1"/>
    </xf>
    <xf numFmtId="0" fontId="19" fillId="0" borderId="0" xfId="0" applyFont="1" applyFill="1" applyBorder="1" applyAlignment="1">
      <alignment horizontal="center" vertical="top"/>
    </xf>
    <xf numFmtId="0" fontId="8" fillId="0" borderId="0" xfId="0" applyFont="1" applyBorder="1" applyAlignment="1">
      <alignment horizontal="center" vertical="center" wrapText="1"/>
    </xf>
    <xf numFmtId="0" fontId="20" fillId="0" borderId="0" xfId="0" applyFont="1" applyAlignment="1">
      <alignment horizontal="center" vertical="center" wrapText="1"/>
    </xf>
    <xf numFmtId="0" fontId="34" fillId="0" borderId="0" xfId="0" applyFont="1" applyAlignment="1">
      <alignment horizontal="center"/>
    </xf>
    <xf numFmtId="0" fontId="8" fillId="0" borderId="0" xfId="0" applyFont="1" applyBorder="1" applyAlignment="1">
      <alignment horizontal="left" wrapText="1"/>
    </xf>
    <xf numFmtId="2" fontId="8" fillId="3" borderId="20" xfId="0" applyNumberFormat="1" applyFont="1" applyFill="1" applyBorder="1" applyAlignment="1">
      <alignment horizontal="center"/>
    </xf>
    <xf numFmtId="0" fontId="8" fillId="4" borderId="20" xfId="0" applyFont="1" applyFill="1" applyBorder="1" applyAlignment="1">
      <alignment horizontal="center" vertical="center"/>
    </xf>
    <xf numFmtId="0" fontId="7" fillId="3" borderId="20" xfId="0" applyFont="1" applyFill="1" applyBorder="1" applyAlignment="1">
      <alignment horizontal="center" wrapText="1"/>
    </xf>
    <xf numFmtId="0" fontId="8" fillId="0" borderId="0" xfId="0" applyFont="1" applyAlignment="1">
      <alignment horizontal="center"/>
    </xf>
    <xf numFmtId="0" fontId="8" fillId="0" borderId="17" xfId="0" applyFont="1" applyBorder="1" applyAlignment="1">
      <alignment horizontal="center"/>
    </xf>
    <xf numFmtId="0" fontId="19" fillId="0" borderId="0" xfId="0" applyFont="1" applyFill="1" applyBorder="1" applyAlignment="1">
      <alignment horizontal="center" vertical="top" wrapText="1"/>
    </xf>
    <xf numFmtId="0" fontId="5" fillId="2" borderId="20" xfId="0" applyFont="1" applyFill="1" applyBorder="1" applyAlignment="1">
      <alignment horizontal="center" vertical="center"/>
    </xf>
    <xf numFmtId="0" fontId="5" fillId="0" borderId="20" xfId="0" applyFont="1" applyFill="1" applyBorder="1" applyAlignment="1">
      <alignment horizontal="center" vertical="center"/>
    </xf>
    <xf numFmtId="0" fontId="5" fillId="4" borderId="12" xfId="0" applyFont="1" applyFill="1" applyBorder="1" applyAlignment="1">
      <alignment horizontal="center" vertical="center" wrapText="1"/>
    </xf>
    <xf numFmtId="0" fontId="6" fillId="0" borderId="17" xfId="0" applyFont="1" applyBorder="1" applyAlignment="1">
      <alignment horizontal="center"/>
    </xf>
    <xf numFmtId="0" fontId="6" fillId="0" borderId="18" xfId="0" applyFont="1" applyBorder="1" applyAlignment="1">
      <alignment horizontal="center"/>
    </xf>
    <xf numFmtId="0" fontId="6" fillId="0" borderId="19" xfId="0" applyFont="1" applyBorder="1" applyAlignment="1">
      <alignment horizontal="center"/>
    </xf>
    <xf numFmtId="0" fontId="7" fillId="3" borderId="20" xfId="0" applyFont="1" applyFill="1" applyBorder="1" applyAlignment="1">
      <alignment horizontal="center" vertical="center"/>
    </xf>
    <xf numFmtId="0" fontId="8" fillId="0" borderId="17" xfId="0" applyFont="1" applyFill="1" applyBorder="1" applyAlignment="1">
      <alignment horizontal="center"/>
    </xf>
    <xf numFmtId="0" fontId="8" fillId="0" borderId="20" xfId="0" applyFont="1" applyBorder="1" applyAlignment="1">
      <alignment horizontal="center"/>
    </xf>
    <xf numFmtId="0" fontId="8" fillId="3" borderId="11" xfId="0" applyFont="1" applyFill="1" applyBorder="1" applyAlignment="1">
      <alignment horizontal="center" vertical="center" wrapText="1"/>
    </xf>
    <xf numFmtId="0" fontId="5" fillId="4" borderId="17" xfId="0" applyFont="1" applyFill="1" applyBorder="1" applyAlignment="1">
      <alignment horizontal="center" vertical="center"/>
    </xf>
    <xf numFmtId="0" fontId="6" fillId="0" borderId="20" xfId="0" applyFont="1" applyFill="1" applyBorder="1" applyAlignment="1">
      <alignment horizontal="center"/>
    </xf>
    <xf numFmtId="0" fontId="1" fillId="0" borderId="20" xfId="0" applyFont="1" applyFill="1" applyBorder="1" applyAlignment="1">
      <alignment horizontal="center"/>
    </xf>
    <xf numFmtId="0" fontId="6" fillId="0" borderId="17" xfId="0" applyFont="1" applyFill="1" applyBorder="1" applyAlignment="1">
      <alignment horizontal="center"/>
    </xf>
    <xf numFmtId="0" fontId="6" fillId="0" borderId="20" xfId="0" applyFont="1" applyFill="1" applyBorder="1" applyAlignment="1">
      <alignment horizontal="center" wrapText="1"/>
    </xf>
    <xf numFmtId="0" fontId="6" fillId="0" borderId="22" xfId="0" applyFont="1" applyFill="1" applyBorder="1" applyAlignment="1">
      <alignment horizontal="center"/>
    </xf>
    <xf numFmtId="0" fontId="7" fillId="4" borderId="20" xfId="0" applyFont="1" applyFill="1" applyBorder="1" applyAlignment="1">
      <alignment horizontal="center" vertical="top" wrapText="1"/>
    </xf>
    <xf numFmtId="0" fontId="8" fillId="0" borderId="0" xfId="0" applyFont="1" applyFill="1" applyBorder="1" applyAlignment="1">
      <alignment vertical="justify"/>
    </xf>
    <xf numFmtId="0" fontId="8" fillId="2" borderId="0" xfId="0" applyFont="1" applyFill="1" applyAlignment="1">
      <alignment horizontal="center"/>
    </xf>
    <xf numFmtId="3" fontId="8" fillId="4" borderId="20" xfId="0" applyNumberFormat="1" applyFont="1" applyFill="1" applyBorder="1" applyAlignment="1">
      <alignment horizontal="center"/>
    </xf>
    <xf numFmtId="0" fontId="8" fillId="0" borderId="0" xfId="0" applyFont="1" applyFill="1" applyBorder="1" applyAlignment="1">
      <alignment horizontal="center" vertical="center"/>
    </xf>
    <xf numFmtId="166" fontId="8" fillId="0" borderId="0" xfId="0" applyNumberFormat="1" applyFont="1" applyFill="1" applyBorder="1" applyAlignment="1">
      <alignment horizontal="center"/>
    </xf>
    <xf numFmtId="0" fontId="8" fillId="0" borderId="0" xfId="0" applyFont="1" applyFill="1" applyBorder="1" applyAlignment="1">
      <alignment horizontal="left" wrapText="1"/>
    </xf>
    <xf numFmtId="0" fontId="7" fillId="0" borderId="0" xfId="0" applyFont="1" applyFill="1" applyBorder="1" applyAlignment="1">
      <alignment horizontal="center" wrapText="1"/>
    </xf>
    <xf numFmtId="0" fontId="8" fillId="0" borderId="0" xfId="0" applyFont="1" applyFill="1" applyBorder="1" applyAlignment="1">
      <alignment vertical="center" wrapText="1"/>
    </xf>
    <xf numFmtId="2" fontId="20" fillId="4" borderId="20" xfId="0" applyNumberFormat="1" applyFont="1" applyFill="1" applyBorder="1" applyAlignment="1">
      <alignment horizontal="center" vertical="center"/>
    </xf>
    <xf numFmtId="0" fontId="5" fillId="4" borderId="20" xfId="0" applyFont="1" applyFill="1" applyBorder="1" applyAlignment="1">
      <alignment horizontal="center"/>
    </xf>
    <xf numFmtId="0" fontId="10" fillId="0" borderId="0" xfId="0" applyFont="1" applyAlignment="1">
      <alignment wrapText="1"/>
    </xf>
    <xf numFmtId="0" fontId="10" fillId="0" borderId="0" xfId="0" applyFont="1" applyAlignment="1"/>
    <xf numFmtId="0" fontId="8" fillId="0" borderId="9" xfId="0" applyFont="1" applyFill="1" applyBorder="1" applyAlignment="1">
      <alignment horizontal="center" vertical="center" wrapText="1"/>
    </xf>
    <xf numFmtId="0" fontId="0" fillId="0" borderId="11" xfId="0" applyBorder="1"/>
    <xf numFmtId="0" fontId="0" fillId="0" borderId="11" xfId="0" applyFill="1" applyBorder="1" applyAlignment="1"/>
    <xf numFmtId="0" fontId="6" fillId="2" borderId="12" xfId="0" applyFont="1" applyFill="1" applyBorder="1" applyAlignment="1">
      <alignment horizontal="center" vertical="center" wrapText="1"/>
    </xf>
    <xf numFmtId="0" fontId="5" fillId="0" borderId="23" xfId="0" applyFont="1" applyFill="1" applyBorder="1" applyAlignment="1">
      <alignment horizontal="center" vertical="center"/>
    </xf>
    <xf numFmtId="0" fontId="5" fillId="0" borderId="23" xfId="0" applyFont="1" applyFill="1" applyBorder="1" applyAlignment="1">
      <alignment horizontal="center" vertical="center" wrapText="1"/>
    </xf>
    <xf numFmtId="0" fontId="5" fillId="4" borderId="9" xfId="0" applyFont="1" applyFill="1" applyBorder="1" applyAlignment="1">
      <alignment horizontal="center" vertical="center"/>
    </xf>
    <xf numFmtId="0" fontId="5" fillId="0" borderId="22" xfId="0" applyFont="1" applyFill="1" applyBorder="1" applyAlignment="1">
      <alignment horizontal="center" vertical="center" wrapText="1"/>
    </xf>
    <xf numFmtId="0" fontId="6" fillId="2" borderId="20" xfId="0" applyFont="1" applyFill="1" applyBorder="1" applyAlignment="1">
      <alignment horizontal="center" vertical="center"/>
    </xf>
    <xf numFmtId="0" fontId="5" fillId="4" borderId="20" xfId="0" applyFont="1" applyFill="1" applyBorder="1" applyAlignment="1">
      <alignment horizontal="center" vertical="center" wrapText="1"/>
    </xf>
    <xf numFmtId="0" fontId="5" fillId="2" borderId="18" xfId="0" applyFont="1" applyFill="1" applyBorder="1" applyAlignment="1">
      <alignment horizontal="center" vertical="center"/>
    </xf>
    <xf numFmtId="0" fontId="5" fillId="0" borderId="9" xfId="0" applyFont="1" applyBorder="1" applyAlignment="1"/>
    <xf numFmtId="0" fontId="7" fillId="3" borderId="17" xfId="0" applyFont="1" applyFill="1" applyBorder="1" applyAlignment="1">
      <alignment horizontal="center" vertical="center" wrapText="1"/>
    </xf>
    <xf numFmtId="2" fontId="7" fillId="3" borderId="20" xfId="0" applyNumberFormat="1" applyFont="1" applyFill="1" applyBorder="1" applyAlignment="1">
      <alignment horizontal="center" vertical="center"/>
    </xf>
    <xf numFmtId="0" fontId="7" fillId="2" borderId="20" xfId="0" applyFont="1" applyFill="1" applyBorder="1" applyAlignment="1">
      <alignment horizontal="center"/>
    </xf>
    <xf numFmtId="169" fontId="8" fillId="4" borderId="20" xfId="0" applyNumberFormat="1" applyFont="1" applyFill="1" applyBorder="1" applyAlignment="1">
      <alignment horizontal="center"/>
    </xf>
    <xf numFmtId="168" fontId="8" fillId="4" borderId="20" xfId="0" applyNumberFormat="1" applyFont="1" applyFill="1" applyBorder="1" applyAlignment="1">
      <alignment horizontal="center"/>
    </xf>
    <xf numFmtId="2" fontId="7" fillId="3" borderId="24" xfId="0" applyNumberFormat="1" applyFont="1" applyFill="1" applyBorder="1" applyAlignment="1">
      <alignment horizontal="center" vertical="center" wrapText="1"/>
    </xf>
    <xf numFmtId="0" fontId="19" fillId="0" borderId="0" xfId="0" applyFont="1" applyFill="1" applyBorder="1" applyAlignment="1">
      <alignment horizontal="center" vertical="top" wrapText="1"/>
    </xf>
    <xf numFmtId="0" fontId="5" fillId="0" borderId="17" xfId="0" applyFont="1" applyFill="1" applyBorder="1" applyAlignment="1">
      <alignment horizontal="center" vertical="center"/>
    </xf>
    <xf numFmtId="0" fontId="5" fillId="0" borderId="0" xfId="0" applyFont="1" applyFill="1" applyBorder="1" applyAlignment="1">
      <alignment horizontal="left" vertical="top" wrapText="1"/>
    </xf>
    <xf numFmtId="0" fontId="7" fillId="4" borderId="17" xfId="0" applyFont="1" applyFill="1" applyBorder="1" applyAlignment="1">
      <alignment horizontal="center" vertical="top" wrapText="1"/>
    </xf>
    <xf numFmtId="2" fontId="8" fillId="4" borderId="20" xfId="0" applyNumberFormat="1" applyFont="1" applyFill="1" applyBorder="1" applyAlignment="1">
      <alignment horizontal="center"/>
    </xf>
    <xf numFmtId="0" fontId="19" fillId="0" borderId="0" xfId="0" applyFont="1" applyFill="1" applyBorder="1" applyAlignment="1">
      <alignment horizontal="center" vertical="top"/>
    </xf>
    <xf numFmtId="0" fontId="29" fillId="4" borderId="17" xfId="0" applyFont="1" applyFill="1" applyBorder="1" applyAlignment="1">
      <alignment horizontal="center" vertical="center"/>
    </xf>
    <xf numFmtId="0" fontId="7" fillId="4" borderId="20" xfId="0" applyFont="1" applyFill="1" applyBorder="1" applyAlignment="1">
      <alignment horizontal="center" wrapText="1"/>
    </xf>
    <xf numFmtId="0" fontId="8" fillId="0" borderId="20" xfId="0" applyFont="1" applyFill="1" applyBorder="1" applyAlignment="1">
      <alignment horizontal="center"/>
    </xf>
    <xf numFmtId="0" fontId="7" fillId="4" borderId="20" xfId="0" applyFont="1" applyFill="1" applyBorder="1" applyAlignment="1"/>
    <xf numFmtId="0" fontId="8" fillId="4" borderId="20" xfId="0" applyFont="1" applyFill="1" applyBorder="1" applyAlignment="1">
      <alignment horizontal="center" vertical="center"/>
    </xf>
    <xf numFmtId="0" fontId="7" fillId="8" borderId="20" xfId="0" applyFont="1" applyFill="1" applyBorder="1" applyAlignment="1">
      <alignment horizontal="center"/>
    </xf>
    <xf numFmtId="0" fontId="5" fillId="0" borderId="18" xfId="0" applyFont="1" applyBorder="1" applyAlignment="1">
      <alignment horizontal="right"/>
    </xf>
    <xf numFmtId="0" fontId="7" fillId="0" borderId="0" xfId="0" applyFont="1" applyFill="1" applyAlignment="1">
      <alignment vertical="center"/>
    </xf>
    <xf numFmtId="0" fontId="7" fillId="0" borderId="0" xfId="0" applyFont="1" applyFill="1" applyAlignment="1"/>
    <xf numFmtId="0" fontId="0" fillId="0" borderId="0" xfId="0" applyFont="1" applyFill="1" applyAlignment="1">
      <alignment wrapText="1"/>
    </xf>
    <xf numFmtId="0" fontId="7" fillId="8" borderId="20" xfId="0" applyFont="1" applyFill="1" applyBorder="1" applyAlignment="1">
      <alignment horizontal="right"/>
    </xf>
    <xf numFmtId="0" fontId="20" fillId="9" borderId="20" xfId="0" applyFont="1" applyFill="1" applyBorder="1"/>
    <xf numFmtId="0" fontId="8" fillId="9" borderId="20" xfId="0" applyFont="1" applyFill="1" applyBorder="1"/>
    <xf numFmtId="0" fontId="7" fillId="8" borderId="22" xfId="0" applyFont="1" applyFill="1" applyBorder="1" applyAlignment="1">
      <alignment vertical="center"/>
    </xf>
    <xf numFmtId="0" fontId="7" fillId="3" borderId="20" xfId="0" applyFont="1" applyFill="1" applyBorder="1" applyAlignment="1">
      <alignment vertical="center"/>
    </xf>
    <xf numFmtId="0" fontId="7" fillId="8" borderId="17" xfId="0" applyFont="1" applyFill="1" applyBorder="1" applyAlignment="1">
      <alignment horizontal="center"/>
    </xf>
    <xf numFmtId="0" fontId="62" fillId="0" borderId="0" xfId="0" applyFont="1" applyFill="1" applyBorder="1" applyAlignment="1">
      <alignment vertical="justify"/>
    </xf>
    <xf numFmtId="0" fontId="5" fillId="0" borderId="18" xfId="0" applyFont="1" applyFill="1" applyBorder="1"/>
    <xf numFmtId="0" fontId="5" fillId="0" borderId="18" xfId="0" applyFont="1" applyFill="1" applyBorder="1" applyAlignment="1">
      <alignment horizontal="left"/>
    </xf>
    <xf numFmtId="0" fontId="5" fillId="0" borderId="18" xfId="0" applyFont="1" applyBorder="1" applyAlignment="1"/>
    <xf numFmtId="0" fontId="5" fillId="0" borderId="19" xfId="0" applyFont="1" applyBorder="1" applyAlignment="1"/>
    <xf numFmtId="0" fontId="5" fillId="0" borderId="18" xfId="0" applyFont="1" applyFill="1" applyBorder="1" applyAlignment="1">
      <alignment vertical="center" wrapText="1"/>
    </xf>
    <xf numFmtId="0" fontId="5" fillId="0" borderId="19" xfId="0" applyFont="1" applyFill="1" applyBorder="1" applyAlignment="1">
      <alignment vertical="center" wrapText="1"/>
    </xf>
    <xf numFmtId="0" fontId="5" fillId="0" borderId="19" xfId="0" applyFont="1" applyFill="1" applyBorder="1" applyAlignment="1">
      <alignment vertical="center"/>
    </xf>
    <xf numFmtId="0" fontId="5" fillId="0" borderId="19" xfId="0" applyFont="1" applyFill="1" applyBorder="1" applyAlignment="1"/>
    <xf numFmtId="0" fontId="6" fillId="8" borderId="17" xfId="0" applyFont="1" applyFill="1" applyBorder="1" applyAlignment="1">
      <alignment horizontal="center" vertical="center"/>
    </xf>
    <xf numFmtId="0" fontId="6" fillId="8" borderId="20" xfId="0" applyFont="1" applyFill="1" applyBorder="1" applyAlignment="1">
      <alignment horizontal="center" vertical="center"/>
    </xf>
    <xf numFmtId="0" fontId="6" fillId="8" borderId="19" xfId="0" applyFont="1" applyFill="1" applyBorder="1" applyAlignment="1">
      <alignment horizontal="center" vertical="center" wrapText="1"/>
    </xf>
    <xf numFmtId="0" fontId="6" fillId="8" borderId="18" xfId="0" applyFont="1" applyFill="1" applyBorder="1" applyAlignment="1">
      <alignment horizontal="center" vertical="center" wrapText="1"/>
    </xf>
    <xf numFmtId="0" fontId="6" fillId="0" borderId="20" xfId="0" applyFont="1" applyFill="1" applyBorder="1" applyAlignment="1">
      <alignment horizontal="right" vertical="center"/>
    </xf>
    <xf numFmtId="0" fontId="6" fillId="0" borderId="20" xfId="0" applyFont="1" applyBorder="1" applyAlignment="1">
      <alignment horizontal="right" vertical="center"/>
    </xf>
    <xf numFmtId="0" fontId="6" fillId="0" borderId="21" xfId="0" applyFont="1" applyBorder="1" applyAlignment="1">
      <alignment horizontal="right" vertical="center" wrapText="1"/>
    </xf>
    <xf numFmtId="0" fontId="6" fillId="0" borderId="17" xfId="0" applyFont="1" applyBorder="1" applyAlignment="1">
      <alignment horizontal="right" vertical="center"/>
    </xf>
    <xf numFmtId="0" fontId="6" fillId="0" borderId="20" xfId="0" applyFont="1" applyBorder="1" applyAlignment="1">
      <alignment horizontal="right" vertical="center" wrapText="1"/>
    </xf>
    <xf numFmtId="0" fontId="6" fillId="0" borderId="17" xfId="0" applyFont="1" applyFill="1" applyBorder="1" applyAlignment="1">
      <alignment horizontal="right" vertical="center"/>
    </xf>
    <xf numFmtId="0" fontId="6" fillId="0" borderId="21" xfId="0" applyFont="1" applyFill="1" applyBorder="1" applyAlignment="1">
      <alignment horizontal="right" vertical="center" wrapText="1"/>
    </xf>
    <xf numFmtId="0" fontId="6" fillId="0" borderId="20" xfId="0" applyFont="1" applyFill="1" applyBorder="1" applyAlignment="1">
      <alignment horizontal="right" vertical="center" wrapText="1"/>
    </xf>
    <xf numFmtId="0" fontId="1" fillId="8" borderId="20" xfId="0" applyFont="1" applyFill="1" applyBorder="1" applyAlignment="1">
      <alignment horizontal="center"/>
    </xf>
    <xf numFmtId="0" fontId="6" fillId="8" borderId="19" xfId="0" applyFont="1" applyFill="1" applyBorder="1" applyAlignment="1">
      <alignment horizontal="center" wrapText="1"/>
    </xf>
    <xf numFmtId="0" fontId="6" fillId="8" borderId="20" xfId="0" applyFont="1" applyFill="1" applyBorder="1" applyAlignment="1">
      <alignment horizontal="center" wrapText="1"/>
    </xf>
    <xf numFmtId="0" fontId="0" fillId="4" borderId="21" xfId="0" applyFont="1" applyFill="1" applyBorder="1"/>
    <xf numFmtId="0" fontId="6" fillId="4" borderId="11" xfId="0" applyFont="1" applyFill="1" applyBorder="1" applyAlignment="1"/>
    <xf numFmtId="0" fontId="6" fillId="4" borderId="21" xfId="0" applyFont="1" applyFill="1" applyBorder="1" applyAlignment="1"/>
    <xf numFmtId="0" fontId="6" fillId="8" borderId="20" xfId="0" applyFont="1" applyFill="1" applyBorder="1" applyAlignment="1">
      <alignment horizontal="center"/>
    </xf>
    <xf numFmtId="0" fontId="6" fillId="8" borderId="20" xfId="0" applyFont="1" applyFill="1" applyBorder="1" applyAlignment="1">
      <alignment horizontal="center" vertical="center" wrapText="1"/>
    </xf>
    <xf numFmtId="0" fontId="6" fillId="0" borderId="18" xfId="0" applyFont="1" applyFill="1" applyBorder="1" applyAlignment="1">
      <alignment horizontal="right" vertical="center"/>
    </xf>
    <xf numFmtId="0" fontId="6" fillId="0" borderId="19" xfId="0" applyFont="1" applyFill="1" applyBorder="1" applyAlignment="1">
      <alignment horizontal="right"/>
    </xf>
    <xf numFmtId="0" fontId="6" fillId="0" borderId="0" xfId="0" applyFont="1" applyFill="1" applyBorder="1" applyAlignment="1">
      <alignment horizontal="right"/>
    </xf>
    <xf numFmtId="0" fontId="6" fillId="0" borderId="19" xfId="0" applyFont="1" applyFill="1" applyBorder="1" applyAlignment="1">
      <alignment horizontal="right" vertical="center" wrapText="1"/>
    </xf>
    <xf numFmtId="0" fontId="6" fillId="0" borderId="9" xfId="0" applyFont="1" applyFill="1" applyBorder="1" applyAlignment="1">
      <alignment horizontal="right" wrapText="1"/>
    </xf>
    <xf numFmtId="0" fontId="6" fillId="0" borderId="18" xfId="0" applyFont="1" applyFill="1" applyBorder="1" applyAlignment="1">
      <alignment horizontal="right" vertical="top" wrapText="1"/>
    </xf>
    <xf numFmtId="0" fontId="6" fillId="0" borderId="14" xfId="0" applyFont="1" applyFill="1" applyBorder="1" applyAlignment="1">
      <alignment horizontal="right"/>
    </xf>
    <xf numFmtId="0" fontId="62" fillId="0" borderId="0" xfId="0" applyFont="1" applyFill="1" applyBorder="1" applyAlignment="1">
      <alignment vertical="center"/>
    </xf>
    <xf numFmtId="0" fontId="7" fillId="8" borderId="22" xfId="0" applyFont="1" applyFill="1" applyBorder="1" applyAlignment="1">
      <alignment horizontal="center"/>
    </xf>
    <xf numFmtId="0" fontId="7" fillId="0" borderId="20" xfId="0" applyFont="1" applyBorder="1" applyAlignment="1">
      <alignment horizontal="right"/>
    </xf>
    <xf numFmtId="0" fontId="7" fillId="8" borderId="20" xfId="0" applyFont="1" applyFill="1" applyBorder="1" applyAlignment="1">
      <alignment horizontal="center" vertical="center"/>
    </xf>
    <xf numFmtId="0" fontId="7" fillId="0" borderId="20" xfId="0" applyFont="1" applyFill="1" applyBorder="1" applyAlignment="1">
      <alignment horizontal="right" vertical="center"/>
    </xf>
    <xf numFmtId="0" fontId="7" fillId="0" borderId="20" xfId="0" applyFont="1" applyBorder="1" applyAlignment="1">
      <alignment horizontal="right" vertical="center" wrapText="1"/>
    </xf>
    <xf numFmtId="0" fontId="8" fillId="8" borderId="20" xfId="0" applyFont="1" applyFill="1" applyBorder="1" applyAlignment="1">
      <alignment horizontal="center" wrapText="1"/>
    </xf>
    <xf numFmtId="0" fontId="8" fillId="8" borderId="20" xfId="0" applyFont="1" applyFill="1" applyBorder="1" applyAlignment="1">
      <alignment horizontal="center"/>
    </xf>
    <xf numFmtId="0" fontId="8" fillId="0" borderId="20" xfId="0" applyFont="1" applyFill="1" applyBorder="1" applyAlignment="1">
      <alignment horizontal="right"/>
    </xf>
    <xf numFmtId="0" fontId="7" fillId="0" borderId="20" xfId="0" applyFont="1" applyBorder="1" applyAlignment="1">
      <alignment horizontal="right" wrapText="1"/>
    </xf>
    <xf numFmtId="0" fontId="7" fillId="0" borderId="20" xfId="0" applyFont="1" applyFill="1" applyBorder="1" applyAlignment="1">
      <alignment horizontal="right"/>
    </xf>
    <xf numFmtId="0" fontId="8" fillId="8" borderId="20" xfId="0" applyFont="1" applyFill="1" applyBorder="1" applyAlignment="1">
      <alignment horizontal="left" vertical="top" wrapText="1"/>
    </xf>
    <xf numFmtId="0" fontId="8" fillId="8" borderId="20" xfId="0" applyFont="1" applyFill="1" applyBorder="1" applyAlignment="1">
      <alignment horizontal="center" vertical="top" wrapText="1"/>
    </xf>
    <xf numFmtId="0" fontId="8" fillId="0" borderId="0" xfId="0" applyFont="1" applyFill="1" applyBorder="1" applyAlignment="1">
      <alignment vertical="center"/>
    </xf>
    <xf numFmtId="0" fontId="10" fillId="0" borderId="0" xfId="0" applyFont="1" applyFill="1" applyBorder="1"/>
    <xf numFmtId="0" fontId="29" fillId="8" borderId="20" xfId="0" applyFont="1" applyFill="1" applyBorder="1" applyAlignment="1">
      <alignment horizontal="center"/>
    </xf>
    <xf numFmtId="0" fontId="7" fillId="0" borderId="20" xfId="0" applyFont="1" applyBorder="1" applyAlignment="1">
      <alignment wrapText="1"/>
    </xf>
    <xf numFmtId="0" fontId="8" fillId="8" borderId="17" xfId="0" applyFont="1" applyFill="1" applyBorder="1" applyAlignment="1"/>
    <xf numFmtId="0" fontId="8" fillId="8" borderId="19" xfId="0" applyFont="1" applyFill="1" applyBorder="1" applyAlignment="1"/>
    <xf numFmtId="0" fontId="7" fillId="4" borderId="17" xfId="0" applyFont="1" applyFill="1" applyBorder="1" applyAlignment="1">
      <alignment horizontal="center" vertical="center" wrapText="1"/>
    </xf>
    <xf numFmtId="0" fontId="8" fillId="8" borderId="20" xfId="0" applyFont="1" applyFill="1" applyBorder="1" applyAlignment="1">
      <alignment horizontal="center" vertical="center" wrapText="1"/>
    </xf>
    <xf numFmtId="2" fontId="5" fillId="4" borderId="20" xfId="0" applyNumberFormat="1" applyFont="1" applyFill="1" applyBorder="1" applyAlignment="1">
      <alignment horizontal="center"/>
    </xf>
    <xf numFmtId="2" fontId="6" fillId="3" borderId="20" xfId="0" applyNumberFormat="1" applyFont="1" applyFill="1" applyBorder="1" applyAlignment="1">
      <alignment horizontal="center"/>
    </xf>
    <xf numFmtId="0" fontId="5" fillId="3" borderId="20" xfId="0" applyFont="1" applyFill="1" applyBorder="1" applyAlignment="1">
      <alignment horizontal="center"/>
    </xf>
    <xf numFmtId="0" fontId="8" fillId="8" borderId="20" xfId="0" applyFont="1" applyFill="1" applyBorder="1" applyAlignment="1">
      <alignment horizontal="center" vertical="center"/>
    </xf>
    <xf numFmtId="0" fontId="8" fillId="4" borderId="20" xfId="0" applyFont="1" applyFill="1" applyBorder="1" applyAlignment="1"/>
    <xf numFmtId="10" fontId="8" fillId="4" borderId="20" xfId="1" applyNumberFormat="1" applyFont="1" applyFill="1" applyBorder="1" applyAlignment="1">
      <alignment horizontal="center"/>
    </xf>
    <xf numFmtId="0" fontId="7" fillId="12" borderId="20" xfId="0" applyFont="1" applyFill="1" applyBorder="1" applyAlignment="1">
      <alignment horizontal="center" wrapText="1"/>
    </xf>
    <xf numFmtId="0" fontId="8" fillId="8" borderId="22" xfId="0" applyFont="1" applyFill="1" applyBorder="1" applyAlignment="1">
      <alignment horizontal="center" vertical="center"/>
    </xf>
    <xf numFmtId="0" fontId="8" fillId="8" borderId="22" xfId="0" applyFont="1" applyFill="1" applyBorder="1" applyAlignment="1">
      <alignment horizontal="center"/>
    </xf>
    <xf numFmtId="0" fontId="0" fillId="0" borderId="0" xfId="0" applyFont="1" applyFill="1" applyBorder="1" applyAlignment="1">
      <alignment horizontal="left" wrapText="1"/>
    </xf>
    <xf numFmtId="0" fontId="11" fillId="0" borderId="20" xfId="0" applyFont="1" applyFill="1" applyBorder="1" applyAlignment="1">
      <alignment horizontal="right" vertical="top"/>
    </xf>
    <xf numFmtId="0" fontId="11" fillId="0" borderId="20" xfId="0" applyFont="1" applyFill="1" applyBorder="1" applyAlignment="1">
      <alignment horizontal="left" vertical="top"/>
    </xf>
    <xf numFmtId="0" fontId="5" fillId="0" borderId="20" xfId="0" applyFont="1" applyFill="1" applyBorder="1"/>
    <xf numFmtId="0" fontId="5" fillId="0" borderId="20" xfId="0" applyFont="1" applyBorder="1"/>
    <xf numFmtId="0" fontId="11" fillId="0" borderId="20" xfId="0" applyFont="1" applyFill="1" applyBorder="1" applyAlignment="1">
      <alignment horizontal="right" vertical="center"/>
    </xf>
    <xf numFmtId="0" fontId="5" fillId="0" borderId="20" xfId="0" applyFont="1" applyFill="1" applyBorder="1" applyAlignment="1">
      <alignment horizontal="right" vertical="center" indent="1"/>
    </xf>
    <xf numFmtId="0" fontId="7" fillId="4" borderId="17" xfId="0" applyFont="1" applyFill="1" applyBorder="1" applyAlignment="1">
      <alignment horizontal="center" vertical="center"/>
    </xf>
    <xf numFmtId="0" fontId="8" fillId="8" borderId="10" xfId="0" applyFont="1" applyFill="1" applyBorder="1" applyAlignment="1">
      <alignment horizontal="center" vertical="center"/>
    </xf>
    <xf numFmtId="0" fontId="7" fillId="0" borderId="20" xfId="0" applyFont="1" applyFill="1" applyBorder="1" applyAlignment="1">
      <alignment horizontal="right" wrapText="1"/>
    </xf>
    <xf numFmtId="0" fontId="62" fillId="0" borderId="0" xfId="0" applyFont="1" applyFill="1" applyBorder="1" applyAlignment="1">
      <alignment vertical="center" wrapText="1"/>
    </xf>
    <xf numFmtId="0" fontId="25" fillId="0" borderId="0" xfId="0" applyFont="1" applyFill="1" applyBorder="1" applyAlignment="1"/>
    <xf numFmtId="0" fontId="7" fillId="8" borderId="20" xfId="0" applyFont="1" applyFill="1" applyBorder="1" applyAlignment="1">
      <alignment horizontal="center" vertical="center" wrapText="1"/>
    </xf>
    <xf numFmtId="0" fontId="8" fillId="4" borderId="20" xfId="0" applyFont="1" applyFill="1" applyBorder="1" applyAlignment="1">
      <alignment vertical="center" wrapText="1"/>
    </xf>
    <xf numFmtId="2" fontId="8" fillId="4" borderId="20" xfId="0" applyNumberFormat="1" applyFont="1" applyFill="1" applyBorder="1" applyAlignment="1">
      <alignment horizontal="center" vertical="center" wrapText="1"/>
    </xf>
    <xf numFmtId="167" fontId="8" fillId="4" borderId="20" xfId="0" applyNumberFormat="1" applyFont="1" applyFill="1" applyBorder="1" applyAlignment="1">
      <alignment horizontal="center" vertical="center" wrapText="1"/>
    </xf>
    <xf numFmtId="16" fontId="8" fillId="4" borderId="20" xfId="0" applyNumberFormat="1" applyFont="1" applyFill="1" applyBorder="1" applyAlignment="1">
      <alignment horizontal="center" vertical="center" wrapText="1"/>
    </xf>
    <xf numFmtId="0" fontId="7" fillId="8" borderId="18" xfId="0" applyFont="1" applyFill="1" applyBorder="1" applyAlignment="1">
      <alignment horizontal="center"/>
    </xf>
    <xf numFmtId="0" fontId="7" fillId="8" borderId="20" xfId="0" applyFont="1" applyFill="1" applyBorder="1" applyAlignment="1">
      <alignment horizontal="center" vertical="center"/>
    </xf>
    <xf numFmtId="0" fontId="7" fillId="8" borderId="20" xfId="0" applyFont="1" applyFill="1" applyBorder="1" applyAlignment="1">
      <alignment horizontal="center"/>
    </xf>
    <xf numFmtId="0" fontId="6" fillId="8" borderId="20" xfId="0" applyFont="1" applyFill="1" applyBorder="1" applyAlignment="1">
      <alignment horizontal="center" vertical="center"/>
    </xf>
    <xf numFmtId="0" fontId="6" fillId="8" borderId="17" xfId="0" applyFont="1" applyFill="1" applyBorder="1" applyAlignment="1">
      <alignment horizontal="center" vertical="center" wrapText="1"/>
    </xf>
    <xf numFmtId="0" fontId="7" fillId="4" borderId="17" xfId="0" applyFont="1" applyFill="1" applyBorder="1" applyAlignment="1">
      <alignment horizontal="center"/>
    </xf>
    <xf numFmtId="0" fontId="7" fillId="0" borderId="20" xfId="0" applyFont="1" applyBorder="1" applyAlignment="1">
      <alignment horizontal="right"/>
    </xf>
    <xf numFmtId="0" fontId="8" fillId="7" borderId="0" xfId="0" applyFont="1" applyFill="1" applyAlignment="1">
      <alignment horizontal="left" vertical="top"/>
    </xf>
    <xf numFmtId="0" fontId="5" fillId="7" borderId="0" xfId="0" applyFont="1" applyFill="1" applyAlignment="1">
      <alignment horizontal="left" vertical="top"/>
    </xf>
    <xf numFmtId="166" fontId="7" fillId="3" borderId="52" xfId="0" applyNumberFormat="1" applyFont="1" applyFill="1" applyBorder="1" applyAlignment="1">
      <alignment horizontal="center" vertical="center"/>
    </xf>
    <xf numFmtId="166" fontId="7" fillId="3" borderId="53" xfId="0" applyNumberFormat="1" applyFont="1" applyFill="1" applyBorder="1" applyAlignment="1">
      <alignment horizontal="center" vertical="center"/>
    </xf>
    <xf numFmtId="0" fontId="7" fillId="3" borderId="50" xfId="0" applyFont="1" applyFill="1" applyBorder="1" applyAlignment="1">
      <alignment horizontal="center" wrapText="1"/>
    </xf>
    <xf numFmtId="0" fontId="7" fillId="3" borderId="24" xfId="0" applyFont="1" applyFill="1" applyBorder="1" applyAlignment="1">
      <alignment horizontal="center" wrapText="1"/>
    </xf>
    <xf numFmtId="0" fontId="7" fillId="3" borderId="51" xfId="0" applyFont="1" applyFill="1" applyBorder="1" applyAlignment="1">
      <alignment horizontal="center" wrapText="1"/>
    </xf>
    <xf numFmtId="0" fontId="19" fillId="0" borderId="17" xfId="0" applyFont="1" applyBorder="1" applyAlignment="1">
      <alignment horizontal="center"/>
    </xf>
    <xf numFmtId="0" fontId="19" fillId="0" borderId="18" xfId="0" applyFont="1" applyBorder="1" applyAlignment="1">
      <alignment horizontal="center"/>
    </xf>
    <xf numFmtId="0" fontId="19" fillId="0" borderId="19" xfId="0" applyFont="1" applyBorder="1" applyAlignment="1">
      <alignment horizontal="center"/>
    </xf>
    <xf numFmtId="2" fontId="75" fillId="0" borderId="17" xfId="0" applyNumberFormat="1" applyFont="1" applyBorder="1" applyAlignment="1">
      <alignment horizontal="center"/>
    </xf>
    <xf numFmtId="2" fontId="75" fillId="0" borderId="18" xfId="0" applyNumberFormat="1" applyFont="1" applyBorder="1" applyAlignment="1">
      <alignment horizontal="center"/>
    </xf>
    <xf numFmtId="2" fontId="75" fillId="0" borderId="19" xfId="0" applyNumberFormat="1" applyFont="1" applyBorder="1" applyAlignment="1">
      <alignment horizontal="center"/>
    </xf>
    <xf numFmtId="0" fontId="7" fillId="8" borderId="20" xfId="0" applyFont="1" applyFill="1" applyBorder="1" applyAlignment="1">
      <alignment horizontal="center" vertical="center" wrapText="1"/>
    </xf>
    <xf numFmtId="2" fontId="75" fillId="0" borderId="17" xfId="0" applyNumberFormat="1" applyFont="1" applyFill="1" applyBorder="1" applyAlignment="1">
      <alignment horizontal="center" vertical="center" wrapText="1"/>
    </xf>
    <xf numFmtId="2" fontId="75" fillId="0" borderId="18" xfId="0" applyNumberFormat="1" applyFont="1" applyFill="1" applyBorder="1" applyAlignment="1">
      <alignment horizontal="center" vertical="center" wrapText="1"/>
    </xf>
    <xf numFmtId="2" fontId="75" fillId="0" borderId="19" xfId="0" applyNumberFormat="1" applyFont="1" applyFill="1" applyBorder="1" applyAlignment="1">
      <alignment horizontal="center" vertical="center" wrapText="1"/>
    </xf>
    <xf numFmtId="0" fontId="7" fillId="6" borderId="0" xfId="0" applyFont="1" applyFill="1" applyAlignment="1">
      <alignment horizontal="center"/>
    </xf>
    <xf numFmtId="0" fontId="7" fillId="8" borderId="10" xfId="0" applyFont="1" applyFill="1" applyBorder="1" applyAlignment="1">
      <alignment horizontal="center" vertical="center" wrapText="1"/>
    </xf>
    <xf numFmtId="0" fontId="7" fillId="8" borderId="11" xfId="0" applyFont="1" applyFill="1" applyBorder="1" applyAlignment="1">
      <alignment horizontal="center" vertical="center" wrapText="1"/>
    </xf>
    <xf numFmtId="0" fontId="7" fillId="8" borderId="13" xfId="0" applyFont="1" applyFill="1" applyBorder="1" applyAlignment="1">
      <alignment horizontal="center" vertical="center" wrapText="1"/>
    </xf>
    <xf numFmtId="0" fontId="7" fillId="8" borderId="0" xfId="0" applyFont="1" applyFill="1" applyBorder="1" applyAlignment="1">
      <alignment horizontal="center" vertical="center" wrapText="1"/>
    </xf>
    <xf numFmtId="0" fontId="7" fillId="8" borderId="10" xfId="0" applyFont="1" applyFill="1" applyBorder="1" applyAlignment="1">
      <alignment horizontal="center" vertical="center"/>
    </xf>
    <xf numFmtId="0" fontId="7" fillId="8" borderId="11" xfId="0" applyFont="1" applyFill="1" applyBorder="1" applyAlignment="1">
      <alignment horizontal="center" vertical="center"/>
    </xf>
    <xf numFmtId="0" fontId="7" fillId="8" borderId="12" xfId="0" applyFont="1" applyFill="1" applyBorder="1" applyAlignment="1">
      <alignment horizontal="center" vertical="center"/>
    </xf>
    <xf numFmtId="0" fontId="7" fillId="8" borderId="15" xfId="0" applyFont="1" applyFill="1" applyBorder="1" applyAlignment="1">
      <alignment horizontal="center" vertical="center"/>
    </xf>
    <xf numFmtId="0" fontId="7" fillId="8" borderId="9" xfId="0" applyFont="1" applyFill="1" applyBorder="1" applyAlignment="1">
      <alignment horizontal="center" vertical="center"/>
    </xf>
    <xf numFmtId="0" fontId="7" fillId="8" borderId="16" xfId="0" applyFont="1" applyFill="1" applyBorder="1" applyAlignment="1">
      <alignment horizontal="center" vertical="center"/>
    </xf>
    <xf numFmtId="0" fontId="8" fillId="0" borderId="17" xfId="0" applyFont="1" applyBorder="1" applyAlignment="1">
      <alignment horizontal="center"/>
    </xf>
    <xf numFmtId="0" fontId="8" fillId="0" borderId="18" xfId="0" applyFont="1" applyBorder="1" applyAlignment="1">
      <alignment horizontal="center"/>
    </xf>
    <xf numFmtId="0" fontId="8" fillId="0" borderId="19" xfId="0" applyFont="1" applyBorder="1" applyAlignment="1">
      <alignment horizontal="center"/>
    </xf>
    <xf numFmtId="0" fontId="8" fillId="0" borderId="0" xfId="0" applyFont="1" applyBorder="1" applyAlignment="1">
      <alignment horizontal="center"/>
    </xf>
    <xf numFmtId="0" fontId="8" fillId="0" borderId="14" xfId="0" applyFont="1" applyBorder="1" applyAlignment="1">
      <alignment horizontal="center"/>
    </xf>
    <xf numFmtId="0" fontId="20" fillId="7" borderId="0" xfId="0" applyFont="1" applyFill="1" applyAlignment="1">
      <alignment horizontal="center" vertical="center" wrapText="1"/>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9" xfId="0" applyFont="1" applyBorder="1" applyAlignment="1">
      <alignment horizontal="center" vertical="center"/>
    </xf>
    <xf numFmtId="0" fontId="8" fillId="0" borderId="16" xfId="0" applyFont="1" applyBorder="1" applyAlignment="1">
      <alignment horizontal="center" vertical="center"/>
    </xf>
    <xf numFmtId="2" fontId="75" fillId="0" borderId="20" xfId="0" applyNumberFormat="1" applyFont="1" applyFill="1" applyBorder="1" applyAlignment="1">
      <alignment horizontal="center" vertical="center" wrapText="1"/>
    </xf>
    <xf numFmtId="2" fontId="75" fillId="0" borderId="21" xfId="0" applyNumberFormat="1" applyFont="1" applyFill="1" applyBorder="1" applyAlignment="1">
      <alignment horizontal="center" vertical="center" wrapText="1"/>
    </xf>
    <xf numFmtId="0" fontId="7" fillId="8" borderId="12" xfId="0" applyFont="1" applyFill="1" applyBorder="1" applyAlignment="1">
      <alignment horizontal="center" vertical="center" wrapText="1"/>
    </xf>
    <xf numFmtId="0" fontId="7" fillId="8" borderId="14" xfId="0" applyFont="1" applyFill="1" applyBorder="1" applyAlignment="1">
      <alignment horizontal="center" vertical="center" wrapText="1"/>
    </xf>
    <xf numFmtId="0" fontId="8" fillId="0" borderId="9" xfId="0" applyFont="1" applyBorder="1" applyAlignment="1">
      <alignment horizontal="center"/>
    </xf>
    <xf numFmtId="0" fontId="8" fillId="0" borderId="16" xfId="0" applyFont="1" applyBorder="1" applyAlignment="1">
      <alignment horizontal="center"/>
    </xf>
    <xf numFmtId="0" fontId="7" fillId="4" borderId="20" xfId="0" applyFont="1" applyFill="1" applyBorder="1" applyAlignment="1">
      <alignment horizontal="center" vertical="center"/>
    </xf>
    <xf numFmtId="0" fontId="8" fillId="0" borderId="31" xfId="0" applyFont="1" applyBorder="1" applyAlignment="1">
      <alignment horizontal="left" vertical="center" wrapText="1"/>
    </xf>
    <xf numFmtId="0" fontId="8" fillId="0" borderId="11" xfId="0" applyFont="1" applyBorder="1" applyAlignment="1">
      <alignment horizontal="left" vertical="center" wrapText="1"/>
    </xf>
    <xf numFmtId="0" fontId="8" fillId="0" borderId="32" xfId="0" applyFont="1" applyBorder="1" applyAlignment="1">
      <alignment horizontal="left" vertical="center" wrapText="1"/>
    </xf>
    <xf numFmtId="0" fontId="8" fillId="0" borderId="33" xfId="0" applyFont="1" applyBorder="1" applyAlignment="1">
      <alignment horizontal="left" vertical="center" wrapText="1"/>
    </xf>
    <xf numFmtId="0" fontId="8" fillId="0" borderId="9" xfId="0" applyFont="1" applyBorder="1" applyAlignment="1">
      <alignment horizontal="left" vertical="center" wrapText="1"/>
    </xf>
    <xf numFmtId="0" fontId="8" fillId="0" borderId="34" xfId="0" applyFont="1" applyBorder="1" applyAlignment="1">
      <alignment horizontal="left" vertical="center" wrapText="1"/>
    </xf>
    <xf numFmtId="0" fontId="8" fillId="0" borderId="29" xfId="0" applyFont="1" applyBorder="1" applyAlignment="1">
      <alignment horizontal="left"/>
    </xf>
    <xf numFmtId="0" fontId="8" fillId="0" borderId="18" xfId="0" applyFont="1" applyBorder="1" applyAlignment="1">
      <alignment horizontal="left"/>
    </xf>
    <xf numFmtId="0" fontId="8" fillId="0" borderId="30" xfId="0" applyFont="1" applyBorder="1" applyAlignment="1">
      <alignment horizontal="left"/>
    </xf>
    <xf numFmtId="0" fontId="8" fillId="0" borderId="35" xfId="0" applyFont="1" applyBorder="1" applyAlignment="1">
      <alignment horizontal="left" vertical="center" wrapText="1"/>
    </xf>
    <xf numFmtId="0" fontId="8" fillId="0" borderId="62" xfId="0" applyFont="1" applyBorder="1" applyAlignment="1">
      <alignment horizontal="left" vertical="center" wrapText="1"/>
    </xf>
    <xf numFmtId="0" fontId="8" fillId="0" borderId="38" xfId="0" applyFont="1" applyBorder="1" applyAlignment="1">
      <alignment horizontal="left" vertical="center" wrapText="1"/>
    </xf>
    <xf numFmtId="0" fontId="7" fillId="8" borderId="20" xfId="0" applyFont="1" applyFill="1" applyBorder="1" applyAlignment="1">
      <alignment horizontal="center" vertical="center"/>
    </xf>
    <xf numFmtId="2" fontId="7" fillId="3" borderId="17" xfId="0" applyNumberFormat="1" applyFont="1" applyFill="1" applyBorder="1" applyAlignment="1">
      <alignment horizontal="center" vertical="center"/>
    </xf>
    <xf numFmtId="2" fontId="7" fillId="3" borderId="18" xfId="0" applyNumberFormat="1" applyFont="1" applyFill="1" applyBorder="1" applyAlignment="1">
      <alignment horizontal="center" vertical="center"/>
    </xf>
    <xf numFmtId="2" fontId="7" fillId="3" borderId="19" xfId="0" applyNumberFormat="1" applyFont="1" applyFill="1" applyBorder="1" applyAlignment="1">
      <alignment horizontal="center" vertical="center"/>
    </xf>
    <xf numFmtId="0" fontId="62" fillId="4" borderId="61" xfId="0" applyFont="1" applyFill="1" applyBorder="1" applyAlignment="1">
      <alignment horizontal="center" vertical="justify"/>
    </xf>
    <xf numFmtId="0" fontId="62" fillId="4" borderId="60" xfId="0" applyFont="1" applyFill="1" applyBorder="1" applyAlignment="1">
      <alignment horizontal="center" vertical="justify"/>
    </xf>
    <xf numFmtId="0" fontId="62" fillId="4" borderId="62" xfId="0" applyFont="1" applyFill="1" applyBorder="1" applyAlignment="1">
      <alignment horizontal="center" vertical="justify"/>
    </xf>
    <xf numFmtId="0" fontId="62" fillId="4" borderId="38" xfId="0" applyFont="1" applyFill="1" applyBorder="1" applyAlignment="1">
      <alignment horizontal="center" vertical="justify"/>
    </xf>
    <xf numFmtId="0" fontId="22" fillId="3" borderId="0" xfId="0" applyFont="1" applyFill="1" applyBorder="1" applyAlignment="1">
      <alignment horizontal="center" vertical="center"/>
    </xf>
    <xf numFmtId="0" fontId="7" fillId="7" borderId="0" xfId="0" applyFont="1" applyFill="1" applyBorder="1" applyAlignment="1">
      <alignment horizontal="center"/>
    </xf>
    <xf numFmtId="0" fontId="8" fillId="3" borderId="44" xfId="0" applyFont="1" applyFill="1" applyBorder="1" applyAlignment="1">
      <alignment horizontal="center"/>
    </xf>
    <xf numFmtId="0" fontId="8" fillId="3" borderId="47" xfId="0" applyFont="1" applyFill="1" applyBorder="1" applyAlignment="1">
      <alignment horizontal="center"/>
    </xf>
    <xf numFmtId="0" fontId="8" fillId="8" borderId="29" xfId="0" applyFont="1" applyFill="1" applyBorder="1" applyAlignment="1">
      <alignment horizontal="center"/>
    </xf>
    <xf numFmtId="0" fontId="8" fillId="8" borderId="30" xfId="0" applyFont="1" applyFill="1" applyBorder="1" applyAlignment="1">
      <alignment horizontal="center"/>
    </xf>
    <xf numFmtId="0" fontId="8" fillId="8" borderId="33" xfId="0" applyFont="1" applyFill="1" applyBorder="1" applyAlignment="1">
      <alignment horizontal="center"/>
    </xf>
    <xf numFmtId="0" fontId="8" fillId="8" borderId="34" xfId="0" applyFont="1" applyFill="1" applyBorder="1" applyAlignment="1">
      <alignment horizontal="center"/>
    </xf>
    <xf numFmtId="0" fontId="19" fillId="0" borderId="0" xfId="0" applyFont="1" applyFill="1" applyBorder="1" applyAlignment="1">
      <alignment horizontal="center" vertical="top" wrapText="1"/>
    </xf>
    <xf numFmtId="0" fontId="7" fillId="4" borderId="25" xfId="0" applyFont="1" applyFill="1" applyBorder="1" applyAlignment="1">
      <alignment horizontal="center"/>
    </xf>
    <xf numFmtId="0" fontId="7" fillId="4" borderId="28" xfId="0" applyFont="1" applyFill="1" applyBorder="1" applyAlignment="1">
      <alignment horizontal="center"/>
    </xf>
    <xf numFmtId="0" fontId="8" fillId="0" borderId="25" xfId="0" applyFont="1" applyBorder="1" applyAlignment="1">
      <alignment horizontal="left"/>
    </xf>
    <xf numFmtId="0" fontId="8" fillId="0" borderId="63" xfId="0" applyFont="1" applyBorder="1" applyAlignment="1">
      <alignment horizontal="left"/>
    </xf>
    <xf numFmtId="0" fontId="8" fillId="0" borderId="28" xfId="0" applyFont="1" applyBorder="1" applyAlignment="1">
      <alignment horizontal="left"/>
    </xf>
    <xf numFmtId="0" fontId="8" fillId="4" borderId="29" xfId="0" applyFont="1" applyFill="1" applyBorder="1" applyAlignment="1">
      <alignment horizontal="center"/>
    </xf>
    <xf numFmtId="0" fontId="8" fillId="4" borderId="30" xfId="0" applyFont="1" applyFill="1" applyBorder="1" applyAlignment="1">
      <alignment horizont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8" fillId="7" borderId="0" xfId="0" applyFont="1" applyFill="1" applyBorder="1" applyAlignment="1">
      <alignment horizontal="center" vertical="center" wrapText="1"/>
    </xf>
    <xf numFmtId="0" fontId="8" fillId="7" borderId="0" xfId="0" applyFont="1" applyFill="1" applyAlignment="1">
      <alignment horizontal="center" vertical="top" wrapText="1"/>
    </xf>
    <xf numFmtId="0" fontId="7" fillId="8" borderId="20" xfId="0" applyFont="1" applyFill="1" applyBorder="1" applyAlignment="1">
      <alignment horizontal="center"/>
    </xf>
    <xf numFmtId="0" fontId="76" fillId="10" borderId="9" xfId="0" applyFont="1" applyFill="1" applyBorder="1" applyAlignment="1">
      <alignment horizontal="center"/>
    </xf>
    <xf numFmtId="0" fontId="7" fillId="3" borderId="0" xfId="0" applyFont="1" applyFill="1" applyAlignment="1">
      <alignment horizontal="center" vertical="center"/>
    </xf>
    <xf numFmtId="0" fontId="7" fillId="7" borderId="0" xfId="0" applyFont="1" applyFill="1" applyAlignment="1">
      <alignment horizontal="center"/>
    </xf>
    <xf numFmtId="0" fontId="8" fillId="0" borderId="29" xfId="0" applyFont="1" applyBorder="1" applyAlignment="1">
      <alignment horizontal="left" wrapText="1"/>
    </xf>
    <xf numFmtId="0" fontId="8" fillId="0" borderId="18" xfId="0" applyFont="1" applyBorder="1" applyAlignment="1">
      <alignment horizontal="left" wrapText="1"/>
    </xf>
    <xf numFmtId="0" fontId="62" fillId="4" borderId="59" xfId="0" applyFont="1" applyFill="1" applyBorder="1" applyAlignment="1">
      <alignment horizontal="center" vertical="justify"/>
    </xf>
    <xf numFmtId="0" fontId="62" fillId="4" borderId="58" xfId="0" applyFont="1" applyFill="1" applyBorder="1" applyAlignment="1">
      <alignment horizontal="center" vertical="justify"/>
    </xf>
    <xf numFmtId="0" fontId="62" fillId="4" borderId="0" xfId="0" applyFont="1" applyFill="1" applyBorder="1" applyAlignment="1">
      <alignment horizontal="center" vertical="justify"/>
    </xf>
    <xf numFmtId="0" fontId="62" fillId="4" borderId="64" xfId="0" applyFont="1" applyFill="1" applyBorder="1" applyAlignment="1">
      <alignment horizontal="center" vertical="justify"/>
    </xf>
    <xf numFmtId="0" fontId="62" fillId="4" borderId="35" xfId="0" applyFont="1" applyFill="1" applyBorder="1" applyAlignment="1">
      <alignment horizontal="center" vertical="justify"/>
    </xf>
    <xf numFmtId="0" fontId="8" fillId="8" borderId="20" xfId="0" applyFont="1" applyFill="1" applyBorder="1" applyAlignment="1">
      <alignment horizontal="center" vertical="center"/>
    </xf>
    <xf numFmtId="0" fontId="8" fillId="8" borderId="20" xfId="0" applyFont="1" applyFill="1" applyBorder="1" applyAlignment="1">
      <alignment horizontal="center"/>
    </xf>
    <xf numFmtId="0" fontId="78" fillId="10" borderId="9" xfId="0" applyFont="1" applyFill="1" applyBorder="1" applyAlignment="1">
      <alignment horizontal="center"/>
    </xf>
    <xf numFmtId="0" fontId="8" fillId="3" borderId="20" xfId="0" applyFont="1" applyFill="1" applyBorder="1" applyAlignment="1">
      <alignment horizontal="center"/>
    </xf>
    <xf numFmtId="0" fontId="7" fillId="2" borderId="20" xfId="0" applyFont="1" applyFill="1" applyBorder="1" applyAlignment="1">
      <alignment horizontal="center" vertical="center"/>
    </xf>
    <xf numFmtId="0" fontId="7" fillId="4" borderId="20" xfId="0" applyFont="1" applyFill="1" applyBorder="1" applyAlignment="1">
      <alignment horizontal="center"/>
    </xf>
    <xf numFmtId="0" fontId="8" fillId="4" borderId="20" xfId="0" applyFont="1" applyFill="1" applyBorder="1" applyAlignment="1">
      <alignment horizontal="center"/>
    </xf>
    <xf numFmtId="2" fontId="5" fillId="2" borderId="42" xfId="0" applyNumberFormat="1" applyFont="1" applyFill="1" applyBorder="1" applyAlignment="1">
      <alignment horizontal="center" vertical="center"/>
    </xf>
    <xf numFmtId="2" fontId="5" fillId="2" borderId="20" xfId="0" applyNumberFormat="1" applyFont="1" applyFill="1" applyBorder="1" applyAlignment="1">
      <alignment horizontal="center" vertical="center"/>
    </xf>
    <xf numFmtId="0" fontId="5" fillId="0" borderId="20" xfId="0" applyFont="1" applyBorder="1" applyAlignment="1">
      <alignment horizontal="center" vertical="center"/>
    </xf>
    <xf numFmtId="0" fontId="5" fillId="8" borderId="10" xfId="0" applyFont="1" applyFill="1" applyBorder="1" applyAlignment="1">
      <alignment horizontal="center" vertical="center"/>
    </xf>
    <xf numFmtId="0" fontId="5" fillId="8" borderId="12" xfId="0" applyFont="1" applyFill="1" applyBorder="1" applyAlignment="1">
      <alignment horizontal="center" vertical="center"/>
    </xf>
    <xf numFmtId="0" fontId="5" fillId="8" borderId="15" xfId="0" applyFont="1" applyFill="1" applyBorder="1" applyAlignment="1">
      <alignment horizontal="center" vertical="center"/>
    </xf>
    <xf numFmtId="0" fontId="5" fillId="8" borderId="16"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43" xfId="0" applyFont="1" applyFill="1" applyBorder="1" applyAlignment="1">
      <alignment horizontal="center" vertical="center"/>
    </xf>
    <xf numFmtId="166" fontId="43" fillId="0" borderId="20" xfId="0" applyNumberFormat="1" applyFont="1" applyFill="1" applyBorder="1" applyAlignment="1">
      <alignment horizontal="center" vertical="center"/>
    </xf>
    <xf numFmtId="166" fontId="43" fillId="0" borderId="43" xfId="0" applyNumberFormat="1" applyFont="1" applyFill="1" applyBorder="1" applyAlignment="1">
      <alignment horizontal="center" vertical="center"/>
    </xf>
    <xf numFmtId="0" fontId="5" fillId="0" borderId="42" xfId="0" applyFont="1" applyBorder="1" applyAlignment="1">
      <alignment horizontal="center" vertical="center"/>
    </xf>
    <xf numFmtId="0" fontId="5" fillId="0" borderId="48" xfId="0" applyFont="1" applyBorder="1" applyAlignment="1">
      <alignment horizontal="center" vertical="center"/>
    </xf>
    <xf numFmtId="0" fontId="5" fillId="0" borderId="49" xfId="0" applyFont="1" applyBorder="1" applyAlignment="1">
      <alignment horizontal="center" vertical="center"/>
    </xf>
    <xf numFmtId="0" fontId="5" fillId="0" borderId="43" xfId="0" applyFont="1" applyBorder="1" applyAlignment="1">
      <alignment horizontal="center" vertical="center"/>
    </xf>
    <xf numFmtId="2" fontId="5" fillId="0" borderId="42" xfId="0" applyNumberFormat="1" applyFont="1" applyBorder="1" applyAlignment="1">
      <alignment horizontal="center" vertical="center"/>
    </xf>
    <xf numFmtId="2" fontId="5" fillId="0" borderId="20" xfId="0" applyNumberFormat="1" applyFont="1" applyBorder="1" applyAlignment="1">
      <alignment horizontal="center" vertical="center"/>
    </xf>
    <xf numFmtId="0" fontId="5" fillId="2" borderId="44" xfId="0" applyFont="1" applyFill="1" applyBorder="1" applyAlignment="1">
      <alignment horizontal="center" vertical="center"/>
    </xf>
    <xf numFmtId="0" fontId="5" fillId="2" borderId="45" xfId="0" applyFont="1" applyFill="1" applyBorder="1" applyAlignment="1">
      <alignment horizontal="center" vertical="center"/>
    </xf>
    <xf numFmtId="0" fontId="6" fillId="0" borderId="10" xfId="0" applyFont="1" applyBorder="1" applyAlignment="1">
      <alignment horizontal="left" vertical="center" wrapText="1"/>
    </xf>
    <xf numFmtId="0" fontId="6" fillId="0" borderId="12"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166" fontId="5" fillId="0" borderId="42" xfId="0" applyNumberFormat="1" applyFont="1" applyFill="1" applyBorder="1" applyAlignment="1">
      <alignment horizontal="center" vertical="center"/>
    </xf>
    <xf numFmtId="0" fontId="5" fillId="0" borderId="20" xfId="0" applyFont="1" applyFill="1" applyBorder="1" applyAlignment="1">
      <alignment horizontal="center" vertical="center"/>
    </xf>
    <xf numFmtId="1" fontId="5" fillId="0" borderId="20" xfId="0" applyNumberFormat="1" applyFont="1" applyBorder="1" applyAlignment="1">
      <alignment horizontal="center" vertical="center"/>
    </xf>
    <xf numFmtId="1" fontId="5" fillId="0" borderId="43" xfId="0" applyNumberFormat="1" applyFont="1" applyBorder="1" applyAlignment="1">
      <alignment horizontal="center" vertical="center"/>
    </xf>
    <xf numFmtId="0" fontId="6" fillId="8" borderId="27" xfId="0" applyFont="1" applyFill="1" applyBorder="1" applyAlignment="1">
      <alignment horizontal="center" vertical="center" wrapText="1"/>
    </xf>
    <xf numFmtId="0" fontId="6" fillId="8" borderId="26" xfId="0" applyFont="1" applyFill="1" applyBorder="1" applyAlignment="1">
      <alignment horizontal="center" vertical="center" wrapText="1"/>
    </xf>
    <xf numFmtId="0" fontId="6" fillId="8" borderId="28"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5" fillId="2" borderId="42" xfId="0" applyFont="1" applyFill="1" applyBorder="1" applyAlignment="1">
      <alignment horizontal="center" vertical="center"/>
    </xf>
    <xf numFmtId="2" fontId="5" fillId="0" borderId="43" xfId="0" applyNumberFormat="1" applyFont="1" applyBorder="1" applyAlignment="1">
      <alignment horizontal="center" vertical="center"/>
    </xf>
    <xf numFmtId="0" fontId="5" fillId="8" borderId="10" xfId="0" applyFont="1" applyFill="1" applyBorder="1" applyAlignment="1">
      <alignment horizontal="center" wrapText="1"/>
    </xf>
    <xf numFmtId="0" fontId="5" fillId="8" borderId="12" xfId="0" applyFont="1" applyFill="1" applyBorder="1" applyAlignment="1">
      <alignment horizontal="center" wrapText="1"/>
    </xf>
    <xf numFmtId="0" fontId="5" fillId="8" borderId="15" xfId="0" applyFont="1" applyFill="1" applyBorder="1" applyAlignment="1">
      <alignment horizontal="center" wrapText="1"/>
    </xf>
    <xf numFmtId="0" fontId="5" fillId="8" borderId="16" xfId="0" applyFont="1" applyFill="1" applyBorder="1" applyAlignment="1">
      <alignment horizontal="center" wrapText="1"/>
    </xf>
    <xf numFmtId="0" fontId="0" fillId="0" borderId="0" xfId="0" applyFont="1" applyFill="1" applyBorder="1" applyAlignment="1">
      <alignment horizontal="center"/>
    </xf>
    <xf numFmtId="0" fontId="7" fillId="3" borderId="17" xfId="0" applyFont="1" applyFill="1" applyBorder="1" applyAlignment="1">
      <alignment horizontal="center" vertical="center" wrapText="1"/>
    </xf>
    <xf numFmtId="0" fontId="7" fillId="3" borderId="18"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5" fillId="2" borderId="29" xfId="0" applyFont="1" applyFill="1" applyBorder="1" applyAlignment="1">
      <alignment horizontal="center" vertical="center"/>
    </xf>
    <xf numFmtId="0" fontId="5" fillId="2" borderId="19" xfId="0" applyFont="1" applyFill="1" applyBorder="1" applyAlignment="1">
      <alignment horizontal="center" vertical="center"/>
    </xf>
    <xf numFmtId="0" fontId="5" fillId="3" borderId="17" xfId="0" applyFont="1" applyFill="1" applyBorder="1" applyAlignment="1">
      <alignment horizontal="center" vertical="center"/>
    </xf>
    <xf numFmtId="0" fontId="5" fillId="3" borderId="30" xfId="0" applyFont="1" applyFill="1" applyBorder="1" applyAlignment="1">
      <alignment horizontal="center" vertical="center"/>
    </xf>
    <xf numFmtId="0" fontId="5" fillId="0" borderId="17" xfId="0" applyFont="1" applyBorder="1" applyAlignment="1">
      <alignment horizontal="center" vertical="center"/>
    </xf>
    <xf numFmtId="0" fontId="5" fillId="0" borderId="19" xfId="0" applyFont="1" applyBorder="1" applyAlignment="1">
      <alignment horizontal="center" vertical="center"/>
    </xf>
    <xf numFmtId="0" fontId="11" fillId="3" borderId="17" xfId="0" applyFont="1" applyFill="1" applyBorder="1" applyAlignment="1">
      <alignment horizontal="center" vertical="center" wrapText="1"/>
    </xf>
    <xf numFmtId="0" fontId="11" fillId="3" borderId="30" xfId="0" applyFont="1" applyFill="1" applyBorder="1" applyAlignment="1">
      <alignment horizontal="center" vertical="center" wrapText="1"/>
    </xf>
    <xf numFmtId="0" fontId="5" fillId="2" borderId="10" xfId="0" applyFont="1" applyFill="1" applyBorder="1" applyAlignment="1">
      <alignment horizontal="center" vertical="center"/>
    </xf>
    <xf numFmtId="0" fontId="5" fillId="2" borderId="32" xfId="0" applyFont="1" applyFill="1" applyBorder="1" applyAlignment="1">
      <alignment horizontal="center" vertical="center"/>
    </xf>
    <xf numFmtId="0" fontId="5" fillId="2" borderId="37" xfId="0" applyFont="1" applyFill="1" applyBorder="1" applyAlignment="1">
      <alignment horizontal="center" vertical="center"/>
    </xf>
    <xf numFmtId="0" fontId="5" fillId="2" borderId="38" xfId="0" applyFont="1" applyFill="1" applyBorder="1" applyAlignment="1">
      <alignment horizontal="center" vertical="center"/>
    </xf>
    <xf numFmtId="0" fontId="5" fillId="2" borderId="17" xfId="0" applyFont="1" applyFill="1" applyBorder="1" applyAlignment="1">
      <alignment horizontal="center" vertical="center"/>
    </xf>
    <xf numFmtId="0" fontId="5" fillId="0" borderId="29" xfId="0" applyFont="1" applyBorder="1" applyAlignment="1">
      <alignment horizontal="center" vertical="center"/>
    </xf>
    <xf numFmtId="0" fontId="6" fillId="8" borderId="17" xfId="0" applyFont="1" applyFill="1" applyBorder="1" applyAlignment="1">
      <alignment horizontal="center" vertical="center" wrapText="1"/>
    </xf>
    <xf numFmtId="0" fontId="6" fillId="8" borderId="39" xfId="0" applyFont="1" applyFill="1" applyBorder="1" applyAlignment="1">
      <alignment horizontal="center" vertical="center"/>
    </xf>
    <xf numFmtId="0" fontId="6" fillId="8" borderId="40" xfId="0" applyFont="1" applyFill="1" applyBorder="1" applyAlignment="1">
      <alignment horizontal="center" vertical="center"/>
    </xf>
    <xf numFmtId="0" fontId="6" fillId="8" borderId="42" xfId="0" applyFont="1" applyFill="1" applyBorder="1" applyAlignment="1">
      <alignment horizontal="center" vertical="center"/>
    </xf>
    <xf numFmtId="0" fontId="6" fillId="8" borderId="20" xfId="0" applyFont="1" applyFill="1" applyBorder="1" applyAlignment="1">
      <alignment horizontal="center" vertical="center"/>
    </xf>
    <xf numFmtId="0" fontId="6" fillId="8" borderId="40" xfId="0" applyFont="1" applyFill="1" applyBorder="1" applyAlignment="1">
      <alignment horizontal="center" vertical="center" wrapText="1"/>
    </xf>
    <xf numFmtId="0" fontId="6" fillId="8" borderId="20" xfId="0" applyFont="1" applyFill="1" applyBorder="1" applyAlignment="1">
      <alignment horizontal="center" vertical="center" wrapText="1"/>
    </xf>
    <xf numFmtId="0" fontId="6" fillId="8" borderId="41" xfId="0" applyFont="1" applyFill="1" applyBorder="1" applyAlignment="1">
      <alignment horizontal="center" vertical="center" wrapText="1"/>
    </xf>
    <xf numFmtId="0" fontId="6" fillId="8" borderId="43" xfId="0" applyFont="1" applyFill="1" applyBorder="1" applyAlignment="1">
      <alignment horizontal="center" vertical="center" wrapText="1"/>
    </xf>
    <xf numFmtId="0" fontId="28" fillId="2" borderId="17" xfId="0" applyFont="1" applyFill="1" applyBorder="1" applyAlignment="1">
      <alignment horizontal="center" vertical="center" wrapText="1"/>
    </xf>
    <xf numFmtId="0" fontId="28" fillId="2" borderId="30" xfId="0" applyFont="1" applyFill="1" applyBorder="1" applyAlignment="1">
      <alignment horizontal="center" vertical="center" wrapText="1"/>
    </xf>
    <xf numFmtId="0" fontId="76" fillId="10" borderId="20" xfId="0" applyFont="1" applyFill="1" applyBorder="1" applyAlignment="1">
      <alignment horizontal="center"/>
    </xf>
    <xf numFmtId="0" fontId="79" fillId="10" borderId="20" xfId="0" applyFont="1" applyFill="1" applyBorder="1" applyAlignment="1">
      <alignment horizontal="center"/>
    </xf>
    <xf numFmtId="0" fontId="6" fillId="0" borderId="21" xfId="0" applyFont="1" applyBorder="1" applyAlignment="1">
      <alignment horizontal="right" vertical="center" wrapText="1"/>
    </xf>
    <xf numFmtId="0" fontId="6" fillId="0" borderId="22" xfId="0" applyFont="1" applyBorder="1" applyAlignment="1">
      <alignment horizontal="right" vertical="center" wrapText="1"/>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5" fillId="4" borderId="21" xfId="0" applyFont="1" applyFill="1" applyBorder="1" applyAlignment="1">
      <alignment horizontal="center" vertical="center"/>
    </xf>
    <xf numFmtId="0" fontId="5" fillId="4" borderId="22"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19" xfId="0" applyFont="1" applyFill="1" applyBorder="1" applyAlignment="1">
      <alignment horizontal="center" vertical="center"/>
    </xf>
    <xf numFmtId="0" fontId="6" fillId="8" borderId="25" xfId="0" applyFont="1" applyFill="1" applyBorder="1" applyAlignment="1">
      <alignment horizontal="center" vertical="center"/>
    </xf>
    <xf numFmtId="0" fontId="6" fillId="8" borderId="26" xfId="0" applyFont="1" applyFill="1" applyBorder="1" applyAlignment="1">
      <alignment horizontal="center" vertical="center"/>
    </xf>
    <xf numFmtId="0" fontId="22" fillId="3" borderId="0" xfId="0" applyFont="1" applyFill="1" applyAlignment="1">
      <alignment horizontal="center" vertical="center"/>
    </xf>
    <xf numFmtId="0" fontId="8" fillId="7" borderId="0" xfId="0" applyFont="1" applyFill="1" applyAlignment="1">
      <alignment horizontal="center" vertical="center" wrapText="1"/>
    </xf>
    <xf numFmtId="0" fontId="19" fillId="7" borderId="0" xfId="0" applyFont="1" applyFill="1" applyAlignment="1">
      <alignment horizontal="center" vertical="center"/>
    </xf>
    <xf numFmtId="0" fontId="5" fillId="0" borderId="15" xfId="0" applyFont="1" applyFill="1" applyBorder="1" applyAlignment="1">
      <alignment horizontal="left" vertical="top" wrapText="1"/>
    </xf>
    <xf numFmtId="0" fontId="5" fillId="0" borderId="9" xfId="0" applyFont="1" applyFill="1" applyBorder="1" applyAlignment="1">
      <alignment horizontal="left" vertical="top" wrapText="1"/>
    </xf>
    <xf numFmtId="0" fontId="6" fillId="4" borderId="15" xfId="0" applyFont="1" applyFill="1" applyBorder="1" applyAlignment="1">
      <alignment horizontal="center" vertical="top" wrapText="1"/>
    </xf>
    <xf numFmtId="0" fontId="6" fillId="4" borderId="9" xfId="0" applyFont="1" applyFill="1" applyBorder="1" applyAlignment="1">
      <alignment horizontal="center" vertical="top" wrapText="1"/>
    </xf>
    <xf numFmtId="0" fontId="22" fillId="10" borderId="50" xfId="0" applyFont="1" applyFill="1" applyBorder="1" applyAlignment="1">
      <alignment horizontal="center" vertical="top" wrapText="1"/>
    </xf>
    <xf numFmtId="0" fontId="22" fillId="10" borderId="24" xfId="0" applyFont="1" applyFill="1" applyBorder="1" applyAlignment="1">
      <alignment horizontal="center" vertical="top" wrapText="1"/>
    </xf>
    <xf numFmtId="0" fontId="22" fillId="10" borderId="54" xfId="0" applyFont="1" applyFill="1" applyBorder="1" applyAlignment="1">
      <alignment horizontal="center" vertical="top" wrapText="1"/>
    </xf>
    <xf numFmtId="0" fontId="5" fillId="0" borderId="11" xfId="0" applyFont="1" applyFill="1" applyBorder="1" applyAlignment="1">
      <alignment horizontal="left" vertical="top" wrapText="1"/>
    </xf>
    <xf numFmtId="0" fontId="5" fillId="0" borderId="12"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14" xfId="0" applyFont="1" applyFill="1" applyBorder="1" applyAlignment="1">
      <alignment horizontal="left" vertical="top" wrapText="1"/>
    </xf>
    <xf numFmtId="0" fontId="5" fillId="0" borderId="16" xfId="0" applyFont="1" applyFill="1" applyBorder="1" applyAlignment="1">
      <alignment horizontal="left" vertical="top" wrapText="1"/>
    </xf>
    <xf numFmtId="0" fontId="5" fillId="4" borderId="10" xfId="0" applyFont="1" applyFill="1" applyBorder="1" applyAlignment="1">
      <alignment horizontal="center" vertical="top" wrapText="1"/>
    </xf>
    <xf numFmtId="0" fontId="5" fillId="4" borderId="11" xfId="0" applyFont="1" applyFill="1" applyBorder="1" applyAlignment="1">
      <alignment horizontal="center" vertical="top" wrapText="1"/>
    </xf>
    <xf numFmtId="0" fontId="5" fillId="4" borderId="13" xfId="0" applyFont="1" applyFill="1" applyBorder="1" applyAlignment="1">
      <alignment horizontal="center" vertical="top" wrapText="1"/>
    </xf>
    <xf numFmtId="0" fontId="5" fillId="4" borderId="0" xfId="0" applyFont="1" applyFill="1" applyBorder="1" applyAlignment="1">
      <alignment horizontal="center" vertical="top" wrapText="1"/>
    </xf>
    <xf numFmtId="0" fontId="5" fillId="4" borderId="15" xfId="0" applyFont="1" applyFill="1" applyBorder="1" applyAlignment="1">
      <alignment horizontal="center" vertical="top" wrapText="1"/>
    </xf>
    <xf numFmtId="0" fontId="5" fillId="4" borderId="9" xfId="0" applyFont="1" applyFill="1" applyBorder="1" applyAlignment="1">
      <alignment horizontal="center" vertical="top" wrapText="1"/>
    </xf>
    <xf numFmtId="0" fontId="7" fillId="3" borderId="24" xfId="0" applyFont="1" applyFill="1" applyBorder="1" applyAlignment="1">
      <alignment horizontal="left" vertical="top" wrapText="1"/>
    </xf>
    <xf numFmtId="0" fontId="7" fillId="3" borderId="54" xfId="0" applyFont="1" applyFill="1" applyBorder="1" applyAlignment="1">
      <alignment horizontal="left" vertical="top" wrapText="1"/>
    </xf>
    <xf numFmtId="0" fontId="7" fillId="3" borderId="50" xfId="0" applyFont="1" applyFill="1" applyBorder="1" applyAlignment="1">
      <alignment horizontal="right" vertical="top" wrapText="1"/>
    </xf>
    <xf numFmtId="0" fontId="7" fillId="3" borderId="24" xfId="0" applyFont="1" applyFill="1" applyBorder="1" applyAlignment="1">
      <alignment horizontal="right" vertical="top" wrapText="1"/>
    </xf>
    <xf numFmtId="0" fontId="28" fillId="4" borderId="59" xfId="0" applyFont="1" applyFill="1" applyBorder="1" applyAlignment="1">
      <alignment horizontal="center" vertical="justify"/>
    </xf>
    <xf numFmtId="0" fontId="28" fillId="4" borderId="60" xfId="0" applyFont="1" applyFill="1" applyBorder="1" applyAlignment="1">
      <alignment horizontal="center" vertical="justify"/>
    </xf>
    <xf numFmtId="0" fontId="28" fillId="4" borderId="58" xfId="0" applyFont="1" applyFill="1" applyBorder="1" applyAlignment="1">
      <alignment horizontal="center" vertical="justify"/>
    </xf>
    <xf numFmtId="0" fontId="28" fillId="4" borderId="64" xfId="0" applyFont="1" applyFill="1" applyBorder="1" applyAlignment="1">
      <alignment horizontal="center" vertical="justify"/>
    </xf>
    <xf numFmtId="0" fontId="28" fillId="4" borderId="35" xfId="0" applyFont="1" applyFill="1" applyBorder="1" applyAlignment="1">
      <alignment horizontal="center" vertical="justify"/>
    </xf>
    <xf numFmtId="0" fontId="28" fillId="4" borderId="38" xfId="0" applyFont="1" applyFill="1" applyBorder="1" applyAlignment="1">
      <alignment horizontal="center" vertical="justify"/>
    </xf>
    <xf numFmtId="0" fontId="5" fillId="3" borderId="17" xfId="0" applyFont="1" applyFill="1" applyBorder="1" applyAlignment="1">
      <alignment horizontal="center" vertical="center" wrapText="1"/>
    </xf>
    <xf numFmtId="0" fontId="5" fillId="3" borderId="30" xfId="0" applyFont="1" applyFill="1" applyBorder="1" applyAlignment="1">
      <alignment horizontal="center" vertical="center" wrapText="1"/>
    </xf>
    <xf numFmtId="0" fontId="6" fillId="4" borderId="21" xfId="0" applyFont="1" applyFill="1" applyBorder="1" applyAlignment="1">
      <alignment horizontal="center" vertical="center"/>
    </xf>
    <xf numFmtId="0" fontId="6" fillId="4" borderId="23" xfId="0" applyFont="1" applyFill="1" applyBorder="1" applyAlignment="1">
      <alignment horizontal="center" vertical="center"/>
    </xf>
    <xf numFmtId="0" fontId="6" fillId="4" borderId="22" xfId="0" applyFont="1" applyFill="1" applyBorder="1" applyAlignment="1">
      <alignment horizontal="center" vertical="center"/>
    </xf>
    <xf numFmtId="0" fontId="5" fillId="0" borderId="10" xfId="0" applyFont="1" applyBorder="1" applyAlignment="1">
      <alignment horizontal="left" vertical="top" wrapText="1"/>
    </xf>
    <xf numFmtId="0" fontId="5" fillId="0" borderId="12" xfId="0" applyFont="1" applyBorder="1" applyAlignment="1">
      <alignment horizontal="left" vertical="top" wrapText="1"/>
    </xf>
    <xf numFmtId="0" fontId="5" fillId="0" borderId="15" xfId="0" applyFont="1" applyBorder="1" applyAlignment="1">
      <alignment horizontal="left" vertical="top" wrapText="1"/>
    </xf>
    <xf numFmtId="0" fontId="5" fillId="0" borderId="16" xfId="0" applyFont="1" applyBorder="1" applyAlignment="1">
      <alignment horizontal="left" vertical="top" wrapText="1"/>
    </xf>
    <xf numFmtId="0" fontId="5" fillId="8" borderId="10" xfId="0" applyFont="1" applyFill="1" applyBorder="1" applyAlignment="1">
      <alignment horizontal="center" vertical="center" wrapText="1"/>
    </xf>
    <xf numFmtId="0" fontId="5" fillId="8" borderId="12" xfId="0" applyFont="1" applyFill="1" applyBorder="1" applyAlignment="1">
      <alignment horizontal="center" vertical="center" wrapText="1"/>
    </xf>
    <xf numFmtId="0" fontId="5" fillId="8" borderId="15" xfId="0" applyFont="1" applyFill="1" applyBorder="1" applyAlignment="1">
      <alignment horizontal="center" vertical="center" wrapText="1"/>
    </xf>
    <xf numFmtId="0" fontId="5" fillId="8" borderId="16"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8" borderId="17" xfId="0" applyFont="1" applyFill="1" applyBorder="1" applyAlignment="1">
      <alignment horizontal="center"/>
    </xf>
    <xf numFmtId="0" fontId="5" fillId="8" borderId="19" xfId="0" applyFont="1" applyFill="1" applyBorder="1" applyAlignment="1">
      <alignment horizontal="center"/>
    </xf>
    <xf numFmtId="0" fontId="6" fillId="0" borderId="18" xfId="0" applyFont="1" applyFill="1" applyBorder="1" applyAlignment="1">
      <alignment horizontal="left" vertical="top" wrapText="1"/>
    </xf>
    <xf numFmtId="0" fontId="6" fillId="0" borderId="19" xfId="0" applyFont="1" applyFill="1" applyBorder="1" applyAlignment="1">
      <alignment horizontal="left" vertical="top" wrapText="1"/>
    </xf>
    <xf numFmtId="0" fontId="5" fillId="4" borderId="12" xfId="0" applyFont="1" applyFill="1" applyBorder="1" applyAlignment="1">
      <alignment horizontal="center" vertical="top" wrapText="1"/>
    </xf>
    <xf numFmtId="0" fontId="5" fillId="4" borderId="16" xfId="0" applyFont="1" applyFill="1" applyBorder="1" applyAlignment="1">
      <alignment horizontal="center" vertical="top" wrapText="1"/>
    </xf>
    <xf numFmtId="0" fontId="6" fillId="0" borderId="10" xfId="0" applyFont="1" applyBorder="1" applyAlignment="1">
      <alignment horizontal="left" vertical="top" wrapText="1"/>
    </xf>
    <xf numFmtId="0" fontId="6" fillId="0" borderId="12" xfId="0" applyFont="1" applyBorder="1" applyAlignment="1">
      <alignment horizontal="left" vertical="top" wrapText="1"/>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6" fillId="8" borderId="21" xfId="0" applyFont="1" applyFill="1" applyBorder="1" applyAlignment="1">
      <alignment horizontal="center" vertical="center"/>
    </xf>
    <xf numFmtId="0" fontId="6" fillId="8" borderId="22" xfId="0" applyFont="1" applyFill="1" applyBorder="1" applyAlignment="1">
      <alignment horizontal="center" vertical="center"/>
    </xf>
    <xf numFmtId="0" fontId="6" fillId="8" borderId="14" xfId="0" applyFont="1" applyFill="1" applyBorder="1" applyAlignment="1">
      <alignment horizontal="center" vertical="center"/>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5" fillId="0" borderId="9" xfId="0" applyFont="1" applyBorder="1" applyAlignment="1">
      <alignment horizontal="left" vertical="center" wrapText="1"/>
    </xf>
    <xf numFmtId="0" fontId="5" fillId="0" borderId="16" xfId="0" applyFont="1" applyBorder="1" applyAlignment="1">
      <alignment horizontal="left" vertical="center" wrapText="1"/>
    </xf>
    <xf numFmtId="0" fontId="5" fillId="0" borderId="0" xfId="0" applyFont="1" applyBorder="1" applyAlignment="1">
      <alignment horizontal="left" vertical="center" wrapText="1"/>
    </xf>
    <xf numFmtId="0" fontId="5" fillId="0" borderId="14" xfId="0" applyFont="1" applyBorder="1" applyAlignment="1">
      <alignment horizontal="left" vertical="center" wrapText="1"/>
    </xf>
    <xf numFmtId="0" fontId="5" fillId="0" borderId="31"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33"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170" fontId="5" fillId="0" borderId="29" xfId="0" applyNumberFormat="1" applyFont="1" applyBorder="1" applyAlignment="1">
      <alignment horizontal="center" vertical="center"/>
    </xf>
    <xf numFmtId="170" fontId="5" fillId="0" borderId="19" xfId="0" applyNumberFormat="1" applyFont="1" applyBorder="1" applyAlignment="1">
      <alignment horizontal="center" vertical="center"/>
    </xf>
    <xf numFmtId="0" fontId="0" fillId="2" borderId="10" xfId="0" applyFont="1" applyFill="1" applyBorder="1" applyAlignment="1">
      <alignment horizontal="center" vertical="center"/>
    </xf>
    <xf numFmtId="0" fontId="0" fillId="2" borderId="13" xfId="0" applyFont="1" applyFill="1" applyBorder="1" applyAlignment="1">
      <alignment horizontal="center" vertical="center"/>
    </xf>
    <xf numFmtId="0" fontId="5" fillId="0" borderId="31" xfId="0" applyFont="1" applyBorder="1" applyAlignment="1">
      <alignment horizontal="center" vertical="center"/>
    </xf>
    <xf numFmtId="0" fontId="5" fillId="0" borderId="12"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76" fillId="10" borderId="17" xfId="0" applyFont="1" applyFill="1" applyBorder="1" applyAlignment="1">
      <alignment horizontal="center" vertical="center"/>
    </xf>
    <xf numFmtId="0" fontId="76" fillId="10" borderId="18" xfId="0" applyFont="1" applyFill="1" applyBorder="1" applyAlignment="1">
      <alignment horizontal="center" vertical="center"/>
    </xf>
    <xf numFmtId="0" fontId="76" fillId="10" borderId="19" xfId="0" applyFont="1" applyFill="1" applyBorder="1" applyAlignment="1">
      <alignment horizontal="center" vertical="center"/>
    </xf>
    <xf numFmtId="0" fontId="6" fillId="8" borderId="12" xfId="0" applyFont="1" applyFill="1" applyBorder="1" applyAlignment="1">
      <alignment horizontal="center" vertical="center"/>
    </xf>
    <xf numFmtId="0" fontId="6" fillId="8" borderId="16" xfId="0" applyFont="1" applyFill="1" applyBorder="1" applyAlignment="1">
      <alignment horizontal="center" vertical="center"/>
    </xf>
    <xf numFmtId="0" fontId="5" fillId="2" borderId="30" xfId="0" applyFont="1" applyFill="1" applyBorder="1" applyAlignment="1">
      <alignment horizontal="center" vertical="center"/>
    </xf>
    <xf numFmtId="0" fontId="5" fillId="0" borderId="29" xfId="0" applyFont="1" applyFill="1" applyBorder="1" applyAlignment="1">
      <alignment horizontal="center" vertical="center"/>
    </xf>
    <xf numFmtId="0" fontId="5" fillId="0" borderId="44" xfId="0" applyFont="1" applyBorder="1" applyAlignment="1">
      <alignment horizontal="center" vertical="center"/>
    </xf>
    <xf numFmtId="0" fontId="5" fillId="0" borderId="45" xfId="0" applyFont="1" applyBorder="1" applyAlignment="1">
      <alignment horizontal="center" vertical="center"/>
    </xf>
    <xf numFmtId="0" fontId="5" fillId="0" borderId="18" xfId="0" applyFont="1" applyFill="1" applyBorder="1" applyAlignment="1"/>
    <xf numFmtId="0" fontId="5" fillId="0" borderId="19" xfId="0" applyFont="1" applyFill="1" applyBorder="1" applyAlignment="1"/>
    <xf numFmtId="0" fontId="6" fillId="0" borderId="17" xfId="0" applyFont="1" applyBorder="1" applyAlignment="1">
      <alignment horizontal="center"/>
    </xf>
    <xf numFmtId="0" fontId="6" fillId="0" borderId="18" xfId="0" applyFont="1" applyBorder="1" applyAlignment="1">
      <alignment horizontal="center"/>
    </xf>
    <xf numFmtId="0" fontId="6" fillId="0" borderId="19" xfId="0" applyFont="1" applyBorder="1" applyAlignment="1">
      <alignment horizontal="center"/>
    </xf>
    <xf numFmtId="0" fontId="22" fillId="10" borderId="50" xfId="0" applyFont="1" applyFill="1" applyBorder="1" applyAlignment="1">
      <alignment horizontal="center" vertical="center" wrapText="1"/>
    </xf>
    <xf numFmtId="0" fontId="22" fillId="10" borderId="24" xfId="0" applyFont="1" applyFill="1" applyBorder="1" applyAlignment="1">
      <alignment horizontal="center" vertical="center" wrapText="1"/>
    </xf>
    <xf numFmtId="0" fontId="22" fillId="10" borderId="54" xfId="0" applyFont="1" applyFill="1" applyBorder="1" applyAlignment="1">
      <alignment horizontal="center" vertical="center" wrapText="1"/>
    </xf>
    <xf numFmtId="0" fontId="76" fillId="10" borderId="17" xfId="0" applyFont="1" applyFill="1" applyBorder="1" applyAlignment="1">
      <alignment horizontal="center"/>
    </xf>
    <xf numFmtId="0" fontId="76" fillId="10" borderId="18" xfId="0" applyFont="1" applyFill="1" applyBorder="1" applyAlignment="1">
      <alignment horizontal="center"/>
    </xf>
    <xf numFmtId="0" fontId="76" fillId="10" borderId="19" xfId="0" applyFont="1" applyFill="1" applyBorder="1" applyAlignment="1">
      <alignment horizontal="center"/>
    </xf>
    <xf numFmtId="0" fontId="5" fillId="0" borderId="15" xfId="0" applyFont="1" applyFill="1" applyBorder="1" applyAlignment="1">
      <alignment horizontal="left" vertical="center" wrapText="1"/>
    </xf>
    <xf numFmtId="0" fontId="5" fillId="0" borderId="16"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5" fillId="0" borderId="12" xfId="0" applyFont="1" applyFill="1" applyBorder="1" applyAlignment="1">
      <alignment horizontal="left" vertical="center" wrapText="1"/>
    </xf>
    <xf numFmtId="0" fontId="5" fillId="0" borderId="10" xfId="0" applyFont="1" applyBorder="1" applyAlignment="1">
      <alignment horizontal="left" vertical="center" wrapText="1"/>
    </xf>
    <xf numFmtId="0" fontId="5" fillId="0" borderId="15" xfId="0" applyFont="1" applyBorder="1" applyAlignment="1">
      <alignment horizontal="left" vertical="center" wrapText="1"/>
    </xf>
    <xf numFmtId="0" fontId="6" fillId="4" borderId="15"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8" borderId="13" xfId="0" applyFont="1" applyFill="1" applyBorder="1" applyAlignment="1">
      <alignment horizontal="center" vertical="center"/>
    </xf>
    <xf numFmtId="0" fontId="5" fillId="8" borderId="14" xfId="0" applyFont="1" applyFill="1" applyBorder="1" applyAlignment="1">
      <alignment horizontal="center" vertical="center"/>
    </xf>
    <xf numFmtId="0" fontId="5" fillId="3" borderId="13"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0" borderId="10" xfId="0" applyFont="1" applyFill="1" applyBorder="1" applyAlignment="1">
      <alignment horizontal="left" vertical="top" wrapText="1"/>
    </xf>
    <xf numFmtId="0" fontId="5" fillId="8" borderId="20" xfId="0" applyFont="1" applyFill="1" applyBorder="1" applyAlignment="1">
      <alignment horizontal="center" vertical="center"/>
    </xf>
    <xf numFmtId="0" fontId="5" fillId="8" borderId="17" xfId="0" applyFont="1" applyFill="1" applyBorder="1" applyAlignment="1">
      <alignment horizontal="center" vertical="center"/>
    </xf>
    <xf numFmtId="0" fontId="5" fillId="3" borderId="20" xfId="0" applyFont="1" applyFill="1" applyBorder="1" applyAlignment="1">
      <alignment horizontal="center" vertical="center"/>
    </xf>
    <xf numFmtId="0" fontId="6" fillId="8" borderId="23" xfId="0" applyFont="1" applyFill="1" applyBorder="1" applyAlignment="1">
      <alignment horizontal="center" vertical="center"/>
    </xf>
    <xf numFmtId="0" fontId="6" fillId="3" borderId="21" xfId="0" applyFont="1" applyFill="1" applyBorder="1" applyAlignment="1">
      <alignment horizontal="center" vertical="top" wrapText="1"/>
    </xf>
    <xf numFmtId="0" fontId="6" fillId="3" borderId="22" xfId="0" applyFont="1" applyFill="1" applyBorder="1" applyAlignment="1">
      <alignment horizontal="center" vertical="top" wrapText="1"/>
    </xf>
    <xf numFmtId="0" fontId="5" fillId="3" borderId="10" xfId="0" applyFont="1" applyFill="1" applyBorder="1" applyAlignment="1">
      <alignment horizontal="center" vertical="top" wrapText="1"/>
    </xf>
    <xf numFmtId="0" fontId="5" fillId="3" borderId="11" xfId="0" applyFont="1" applyFill="1" applyBorder="1" applyAlignment="1">
      <alignment horizontal="center" vertical="top" wrapText="1"/>
    </xf>
    <xf numFmtId="0" fontId="5" fillId="3" borderId="12" xfId="0" applyFont="1" applyFill="1" applyBorder="1" applyAlignment="1">
      <alignment horizontal="center" vertical="top" wrapText="1"/>
    </xf>
    <xf numFmtId="0" fontId="5" fillId="3" borderId="15" xfId="0" applyFont="1" applyFill="1" applyBorder="1" applyAlignment="1">
      <alignment horizontal="center" vertical="top" wrapText="1"/>
    </xf>
    <xf numFmtId="0" fontId="5" fillId="3" borderId="9" xfId="0" applyFont="1" applyFill="1" applyBorder="1" applyAlignment="1">
      <alignment horizontal="center" vertical="top" wrapText="1"/>
    </xf>
    <xf numFmtId="0" fontId="5" fillId="3" borderId="16" xfId="0" applyFont="1" applyFill="1" applyBorder="1" applyAlignment="1">
      <alignment horizontal="center" vertical="top" wrapText="1"/>
    </xf>
    <xf numFmtId="0" fontId="7" fillId="3" borderId="0" xfId="0" applyFont="1" applyFill="1" applyAlignment="1">
      <alignment horizontal="center"/>
    </xf>
    <xf numFmtId="0" fontId="5" fillId="7" borderId="0" xfId="0" applyFont="1" applyFill="1" applyAlignment="1">
      <alignment horizontal="center" vertical="center" wrapText="1"/>
    </xf>
    <xf numFmtId="0" fontId="19" fillId="0" borderId="0" xfId="0" applyFont="1" applyFill="1" applyBorder="1" applyAlignment="1">
      <alignment horizontal="center" vertical="center" wrapText="1"/>
    </xf>
    <xf numFmtId="0" fontId="5" fillId="0" borderId="17" xfId="0" applyFont="1" applyFill="1" applyBorder="1" applyAlignment="1">
      <alignment horizontal="left" vertical="top" wrapText="1"/>
    </xf>
    <xf numFmtId="0" fontId="5" fillId="0" borderId="18" xfId="0" applyFont="1" applyFill="1" applyBorder="1" applyAlignment="1">
      <alignment horizontal="left" vertical="top" wrapText="1"/>
    </xf>
    <xf numFmtId="0" fontId="6" fillId="4" borderId="20" xfId="0" applyFont="1" applyFill="1" applyBorder="1" applyAlignment="1">
      <alignment horizontal="center" vertical="top"/>
    </xf>
    <xf numFmtId="0" fontId="6" fillId="4" borderId="17" xfId="0" applyFont="1" applyFill="1" applyBorder="1" applyAlignment="1">
      <alignment horizontal="center" vertical="top"/>
    </xf>
    <xf numFmtId="2" fontId="6" fillId="3" borderId="10" xfId="0" applyNumberFormat="1" applyFont="1" applyFill="1" applyBorder="1" applyAlignment="1">
      <alignment horizontal="center" vertical="center"/>
    </xf>
    <xf numFmtId="2" fontId="6" fillId="3" borderId="11" xfId="0" applyNumberFormat="1" applyFont="1" applyFill="1" applyBorder="1" applyAlignment="1">
      <alignment horizontal="center" vertical="center"/>
    </xf>
    <xf numFmtId="2" fontId="6" fillId="3" borderId="12" xfId="0" applyNumberFormat="1" applyFont="1" applyFill="1" applyBorder="1" applyAlignment="1">
      <alignment horizontal="center" vertical="center"/>
    </xf>
    <xf numFmtId="2" fontId="6" fillId="3" borderId="15" xfId="0" applyNumberFormat="1" applyFont="1" applyFill="1" applyBorder="1" applyAlignment="1">
      <alignment horizontal="center" vertical="center"/>
    </xf>
    <xf numFmtId="2" fontId="6" fillId="3" borderId="9" xfId="0" applyNumberFormat="1" applyFont="1" applyFill="1" applyBorder="1" applyAlignment="1">
      <alignment horizontal="center" vertical="center"/>
    </xf>
    <xf numFmtId="2" fontId="6" fillId="3" borderId="16" xfId="0" applyNumberFormat="1" applyFont="1" applyFill="1" applyBorder="1" applyAlignment="1">
      <alignment horizontal="center" vertical="center"/>
    </xf>
    <xf numFmtId="0" fontId="25" fillId="2" borderId="17" xfId="0" applyFont="1" applyFill="1" applyBorder="1" applyAlignment="1">
      <alignment horizontal="center"/>
    </xf>
    <xf numFmtId="0" fontId="25" fillId="2" borderId="18" xfId="0" applyFont="1" applyFill="1" applyBorder="1" applyAlignment="1">
      <alignment horizontal="center"/>
    </xf>
    <xf numFmtId="0" fontId="25" fillId="2" borderId="19" xfId="0" applyFont="1" applyFill="1" applyBorder="1" applyAlignment="1">
      <alignment horizontal="center"/>
    </xf>
    <xf numFmtId="0" fontId="6" fillId="3" borderId="17" xfId="0" applyFont="1" applyFill="1" applyBorder="1" applyAlignment="1">
      <alignment horizontal="center"/>
    </xf>
    <xf numFmtId="0" fontId="6" fillId="3" borderId="18" xfId="0" applyFont="1" applyFill="1" applyBorder="1" applyAlignment="1">
      <alignment horizontal="center"/>
    </xf>
    <xf numFmtId="0" fontId="6" fillId="3" borderId="19" xfId="0" applyFont="1" applyFill="1" applyBorder="1" applyAlignment="1">
      <alignment horizontal="center"/>
    </xf>
    <xf numFmtId="0" fontId="25" fillId="2" borderId="10" xfId="0" applyFont="1" applyFill="1" applyBorder="1" applyAlignment="1">
      <alignment horizontal="center"/>
    </xf>
    <xf numFmtId="0" fontId="25" fillId="2" borderId="11" xfId="0" applyFont="1" applyFill="1" applyBorder="1" applyAlignment="1">
      <alignment horizontal="center"/>
    </xf>
    <xf numFmtId="0" fontId="25" fillId="2" borderId="12" xfId="0" applyFont="1" applyFill="1" applyBorder="1" applyAlignment="1">
      <alignment horizontal="center"/>
    </xf>
    <xf numFmtId="0" fontId="25" fillId="2" borderId="15" xfId="0" applyFont="1" applyFill="1" applyBorder="1" applyAlignment="1">
      <alignment horizontal="center"/>
    </xf>
    <xf numFmtId="0" fontId="25" fillId="2" borderId="9" xfId="0" applyFont="1" applyFill="1" applyBorder="1" applyAlignment="1">
      <alignment horizontal="center"/>
    </xf>
    <xf numFmtId="0" fontId="25" fillId="2" borderId="16" xfId="0" applyFont="1" applyFill="1" applyBorder="1" applyAlignment="1">
      <alignment horizontal="center"/>
    </xf>
    <xf numFmtId="0" fontId="6" fillId="8" borderId="17" xfId="0" applyFont="1" applyFill="1" applyBorder="1" applyAlignment="1">
      <alignment horizontal="center"/>
    </xf>
    <xf numFmtId="0" fontId="6" fillId="8" borderId="18" xfId="0" applyFont="1" applyFill="1" applyBorder="1" applyAlignment="1">
      <alignment horizontal="center"/>
    </xf>
    <xf numFmtId="0" fontId="6" fillId="8" borderId="19" xfId="0" applyFont="1" applyFill="1" applyBorder="1" applyAlignment="1">
      <alignment horizontal="center"/>
    </xf>
    <xf numFmtId="0" fontId="5" fillId="3" borderId="18" xfId="0" applyFont="1" applyFill="1" applyBorder="1" applyAlignment="1">
      <alignment horizontal="center"/>
    </xf>
    <xf numFmtId="0" fontId="5" fillId="3" borderId="19" xfId="0" applyFont="1" applyFill="1" applyBorder="1" applyAlignment="1">
      <alignment horizontal="center"/>
    </xf>
    <xf numFmtId="0" fontId="5" fillId="2" borderId="17" xfId="0" applyFont="1" applyFill="1" applyBorder="1" applyAlignment="1">
      <alignment horizontal="center"/>
    </xf>
    <xf numFmtId="0" fontId="5" fillId="2" borderId="19" xfId="0" applyFont="1" applyFill="1" applyBorder="1" applyAlignment="1">
      <alignment horizontal="center"/>
    </xf>
    <xf numFmtId="0" fontId="6" fillId="0" borderId="21" xfId="0" applyFont="1" applyFill="1" applyBorder="1" applyAlignment="1">
      <alignment horizontal="center"/>
    </xf>
    <xf numFmtId="0" fontId="6" fillId="0" borderId="22" xfId="0" applyFont="1" applyFill="1" applyBorder="1" applyAlignment="1">
      <alignment horizontal="center"/>
    </xf>
    <xf numFmtId="0" fontId="5" fillId="0" borderId="21"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0" fillId="0" borderId="0" xfId="0" applyAlignment="1">
      <alignment horizontal="center" wrapText="1"/>
    </xf>
    <xf numFmtId="0" fontId="5" fillId="2" borderId="18" xfId="0" applyFont="1" applyFill="1" applyBorder="1" applyAlignment="1">
      <alignment horizontal="center"/>
    </xf>
    <xf numFmtId="0" fontId="5" fillId="2" borderId="17" xfId="0" applyFont="1" applyFill="1" applyBorder="1" applyAlignment="1">
      <alignment horizontal="center" wrapText="1"/>
    </xf>
    <xf numFmtId="0" fontId="5" fillId="2" borderId="19" xfId="0" applyFont="1" applyFill="1" applyBorder="1" applyAlignment="1">
      <alignment horizontal="center" wrapText="1"/>
    </xf>
    <xf numFmtId="0" fontId="6" fillId="0" borderId="14" xfId="0" applyFont="1" applyFill="1" applyBorder="1" applyAlignment="1">
      <alignment horizontal="right" wrapText="1"/>
    </xf>
    <xf numFmtId="0" fontId="6" fillId="0" borderId="16" xfId="0" applyFont="1" applyFill="1" applyBorder="1" applyAlignment="1">
      <alignment horizontal="right" wrapText="1"/>
    </xf>
    <xf numFmtId="0" fontId="22" fillId="10" borderId="9" xfId="0" applyFont="1" applyFill="1" applyBorder="1" applyAlignment="1">
      <alignment horizontal="center" vertical="top" wrapText="1"/>
    </xf>
    <xf numFmtId="0" fontId="43" fillId="0" borderId="17" xfId="0" applyFont="1" applyBorder="1" applyAlignment="1">
      <alignment horizontal="center"/>
    </xf>
    <xf numFmtId="0" fontId="53" fillId="0" borderId="19" xfId="0" applyFont="1" applyBorder="1" applyAlignment="1">
      <alignment horizontal="center"/>
    </xf>
    <xf numFmtId="0" fontId="5" fillId="0" borderId="17" xfId="0" applyFont="1" applyBorder="1" applyAlignment="1">
      <alignment horizontal="center"/>
    </xf>
    <xf numFmtId="0" fontId="5" fillId="0" borderId="19" xfId="0" applyFont="1" applyBorder="1" applyAlignment="1">
      <alignment horizontal="center"/>
    </xf>
    <xf numFmtId="0" fontId="5" fillId="3" borderId="10"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15" xfId="0" applyFont="1" applyFill="1" applyBorder="1" applyAlignment="1">
      <alignment horizontal="center" vertical="center"/>
    </xf>
    <xf numFmtId="0" fontId="5" fillId="3" borderId="16" xfId="0" applyFont="1" applyFill="1" applyBorder="1" applyAlignment="1">
      <alignment horizontal="center" vertical="center"/>
    </xf>
    <xf numFmtId="0" fontId="5" fillId="0" borderId="17" xfId="0" applyFont="1" applyFill="1" applyBorder="1" applyAlignment="1">
      <alignment vertical="top" wrapText="1"/>
    </xf>
    <xf numFmtId="0" fontId="5" fillId="0" borderId="19" xfId="0" applyFont="1" applyFill="1" applyBorder="1" applyAlignment="1">
      <alignment vertical="top" wrapText="1"/>
    </xf>
    <xf numFmtId="0" fontId="6" fillId="4" borderId="19" xfId="0" applyFont="1" applyFill="1" applyBorder="1" applyAlignment="1">
      <alignment horizontal="center" vertical="top"/>
    </xf>
    <xf numFmtId="0" fontId="5" fillId="0" borderId="10" xfId="0" applyFont="1" applyFill="1" applyBorder="1" applyAlignment="1">
      <alignment vertical="top" wrapText="1"/>
    </xf>
    <xf numFmtId="0" fontId="5" fillId="0" borderId="12" xfId="0" applyFont="1" applyFill="1" applyBorder="1" applyAlignment="1">
      <alignment vertical="top" wrapText="1"/>
    </xf>
    <xf numFmtId="0" fontId="5" fillId="0" borderId="15" xfId="0" applyFont="1" applyFill="1" applyBorder="1" applyAlignment="1">
      <alignment vertical="top" wrapText="1"/>
    </xf>
    <xf numFmtId="0" fontId="5" fillId="0" borderId="16" xfId="0" applyFont="1" applyFill="1" applyBorder="1" applyAlignment="1">
      <alignment vertical="top" wrapText="1"/>
    </xf>
    <xf numFmtId="0" fontId="6" fillId="4" borderId="10" xfId="0" applyFont="1" applyFill="1" applyBorder="1" applyAlignment="1">
      <alignment horizontal="center" vertical="top"/>
    </xf>
    <xf numFmtId="0" fontId="6" fillId="4" borderId="12" xfId="0" applyFont="1" applyFill="1" applyBorder="1" applyAlignment="1">
      <alignment horizontal="center" vertical="top"/>
    </xf>
    <xf numFmtId="0" fontId="6" fillId="4" borderId="15" xfId="0" applyFont="1" applyFill="1" applyBorder="1" applyAlignment="1">
      <alignment horizontal="center" vertical="top"/>
    </xf>
    <xf numFmtId="0" fontId="6" fillId="4" borderId="16" xfId="0" applyFont="1" applyFill="1" applyBorder="1" applyAlignment="1">
      <alignment horizontal="center" vertical="top"/>
    </xf>
    <xf numFmtId="0" fontId="5" fillId="0" borderId="13" xfId="0" applyFont="1" applyFill="1" applyBorder="1" applyAlignment="1">
      <alignment horizontal="left" vertical="top" wrapText="1"/>
    </xf>
    <xf numFmtId="0" fontId="5" fillId="4" borderId="10" xfId="0" applyFont="1" applyFill="1" applyBorder="1" applyAlignment="1">
      <alignment horizontal="center" vertical="center"/>
    </xf>
    <xf numFmtId="0" fontId="5" fillId="4" borderId="12" xfId="0" applyFont="1" applyFill="1" applyBorder="1" applyAlignment="1">
      <alignment horizontal="center" vertical="center"/>
    </xf>
    <xf numFmtId="0" fontId="5" fillId="4" borderId="15" xfId="0" applyFont="1" applyFill="1" applyBorder="1" applyAlignment="1">
      <alignment horizontal="center" vertical="center"/>
    </xf>
    <xf numFmtId="0" fontId="5" fillId="4" borderId="16" xfId="0" applyFont="1" applyFill="1" applyBorder="1" applyAlignment="1">
      <alignment horizontal="center" vertical="center"/>
    </xf>
    <xf numFmtId="0" fontId="0" fillId="0" borderId="9" xfId="0" applyBorder="1" applyAlignment="1">
      <alignment horizontal="center"/>
    </xf>
    <xf numFmtId="0" fontId="5" fillId="0" borderId="19" xfId="0" applyFont="1" applyFill="1" applyBorder="1" applyAlignment="1">
      <alignment horizontal="left" vertical="top" wrapText="1"/>
    </xf>
    <xf numFmtId="0" fontId="6" fillId="4" borderId="18" xfId="0" applyFont="1" applyFill="1" applyBorder="1" applyAlignment="1">
      <alignment horizontal="center" vertical="top"/>
    </xf>
    <xf numFmtId="0" fontId="5" fillId="0" borderId="18" xfId="0" applyFont="1" applyBorder="1" applyAlignment="1">
      <alignment horizontal="left"/>
    </xf>
    <xf numFmtId="0" fontId="5" fillId="0" borderId="19" xfId="0" applyFont="1" applyBorder="1" applyAlignment="1">
      <alignment horizontal="left"/>
    </xf>
    <xf numFmtId="0" fontId="0" fillId="0" borderId="18" xfId="0" applyBorder="1" applyAlignment="1">
      <alignment horizontal="center"/>
    </xf>
    <xf numFmtId="0" fontId="0" fillId="0" borderId="19" xfId="0" applyBorder="1" applyAlignment="1">
      <alignment horizontal="center"/>
    </xf>
    <xf numFmtId="0" fontId="28" fillId="4" borderId="39" xfId="0" applyFont="1" applyFill="1" applyBorder="1" applyAlignment="1">
      <alignment horizontal="center" vertical="center" wrapText="1"/>
    </xf>
    <xf numFmtId="0" fontId="28" fillId="4" borderId="41" xfId="0" applyFont="1" applyFill="1" applyBorder="1" applyAlignment="1">
      <alignment horizontal="center" vertical="center" wrapText="1"/>
    </xf>
    <xf numFmtId="0" fontId="28" fillId="4" borderId="42" xfId="0" applyFont="1" applyFill="1" applyBorder="1" applyAlignment="1">
      <alignment horizontal="center" vertical="center" wrapText="1"/>
    </xf>
    <xf numFmtId="0" fontId="28" fillId="4" borderId="43" xfId="0" applyFont="1" applyFill="1" applyBorder="1" applyAlignment="1">
      <alignment horizontal="center" vertical="center" wrapText="1"/>
    </xf>
    <xf numFmtId="0" fontId="28" fillId="4" borderId="65" xfId="0" applyFont="1" applyFill="1" applyBorder="1" applyAlignment="1">
      <alignment horizontal="center" vertical="center" wrapText="1"/>
    </xf>
    <xf numFmtId="0" fontId="28" fillId="4" borderId="49" xfId="0" applyFont="1" applyFill="1" applyBorder="1" applyAlignment="1">
      <alignment horizontal="center" vertical="center" wrapText="1"/>
    </xf>
    <xf numFmtId="0" fontId="8" fillId="8" borderId="10" xfId="0" applyFont="1" applyFill="1" applyBorder="1" applyAlignment="1">
      <alignment horizontal="center" vertical="center" wrapText="1"/>
    </xf>
    <xf numFmtId="0" fontId="8" fillId="8" borderId="12" xfId="0" applyFont="1" applyFill="1" applyBorder="1" applyAlignment="1">
      <alignment horizontal="center" vertical="center" wrapText="1"/>
    </xf>
    <xf numFmtId="0" fontId="8" fillId="8" borderId="13" xfId="0" applyFont="1" applyFill="1" applyBorder="1" applyAlignment="1">
      <alignment horizontal="center" vertical="center" wrapText="1"/>
    </xf>
    <xf numFmtId="0" fontId="8" fillId="8" borderId="14" xfId="0" applyFont="1" applyFill="1" applyBorder="1" applyAlignment="1">
      <alignment horizontal="center" vertical="center" wrapText="1"/>
    </xf>
    <xf numFmtId="0" fontId="8" fillId="8" borderId="15" xfId="0" applyFont="1" applyFill="1" applyBorder="1" applyAlignment="1">
      <alignment horizontal="center" vertical="center" wrapText="1"/>
    </xf>
    <xf numFmtId="0" fontId="8" fillId="8" borderId="16" xfId="0" applyFont="1" applyFill="1" applyBorder="1" applyAlignment="1">
      <alignment horizontal="center" vertical="center" wrapText="1"/>
    </xf>
    <xf numFmtId="0" fontId="8" fillId="0" borderId="11" xfId="0" applyFont="1" applyBorder="1" applyAlignment="1">
      <alignment horizontal="left" vertical="center"/>
    </xf>
    <xf numFmtId="0" fontId="8" fillId="0" borderId="12" xfId="0" applyFont="1" applyBorder="1" applyAlignment="1">
      <alignment horizontal="left" vertical="center"/>
    </xf>
    <xf numFmtId="0" fontId="8" fillId="0" borderId="0" xfId="0" applyFont="1" applyBorder="1" applyAlignment="1">
      <alignment horizontal="left" vertical="center"/>
    </xf>
    <xf numFmtId="0" fontId="8" fillId="0" borderId="14" xfId="0" applyFont="1" applyBorder="1" applyAlignment="1">
      <alignment horizontal="left" vertical="center"/>
    </xf>
    <xf numFmtId="0" fontId="8" fillId="0" borderId="9" xfId="0" applyFont="1" applyBorder="1" applyAlignment="1">
      <alignment horizontal="left" vertical="center"/>
    </xf>
    <xf numFmtId="0" fontId="8" fillId="0" borderId="16" xfId="0" applyFont="1" applyBorder="1" applyAlignment="1">
      <alignment horizontal="left" vertical="center"/>
    </xf>
    <xf numFmtId="0" fontId="8" fillId="0" borderId="10" xfId="0" applyFont="1" applyBorder="1" applyAlignment="1">
      <alignment horizontal="left" vertical="top" wrapText="1"/>
    </xf>
    <xf numFmtId="0" fontId="8" fillId="0" borderId="11" xfId="0" applyFont="1" applyBorder="1" applyAlignment="1">
      <alignment horizontal="left" vertical="top" wrapText="1"/>
    </xf>
    <xf numFmtId="0" fontId="8" fillId="0" borderId="12" xfId="0" applyFont="1" applyBorder="1" applyAlignment="1">
      <alignment horizontal="left" vertical="top" wrapText="1"/>
    </xf>
    <xf numFmtId="0" fontId="8" fillId="0" borderId="15" xfId="0" applyFont="1" applyBorder="1" applyAlignment="1">
      <alignment horizontal="left" vertical="top" wrapText="1"/>
    </xf>
    <xf numFmtId="0" fontId="8" fillId="0" borderId="9" xfId="0" applyFont="1" applyBorder="1" applyAlignment="1">
      <alignment horizontal="left" vertical="top" wrapText="1"/>
    </xf>
    <xf numFmtId="0" fontId="8" fillId="0" borderId="16" xfId="0" applyFont="1" applyBorder="1" applyAlignment="1">
      <alignment horizontal="left" vertical="top" wrapText="1"/>
    </xf>
    <xf numFmtId="0" fontId="8" fillId="8" borderId="15" xfId="0" applyFont="1" applyFill="1" applyBorder="1" applyAlignment="1">
      <alignment horizontal="center"/>
    </xf>
    <xf numFmtId="0" fontId="8" fillId="8" borderId="16" xfId="0" applyFont="1" applyFill="1" applyBorder="1" applyAlignment="1">
      <alignment horizontal="center"/>
    </xf>
    <xf numFmtId="0" fontId="8" fillId="8" borderId="17" xfId="0" applyFont="1" applyFill="1" applyBorder="1" applyAlignment="1">
      <alignment horizontal="center"/>
    </xf>
    <xf numFmtId="0" fontId="8" fillId="8" borderId="19" xfId="0" applyFont="1" applyFill="1" applyBorder="1" applyAlignment="1">
      <alignment horizontal="center"/>
    </xf>
    <xf numFmtId="0" fontId="8" fillId="0" borderId="10" xfId="0" applyFont="1" applyBorder="1" applyAlignment="1">
      <alignment horizontal="left" wrapText="1"/>
    </xf>
    <xf numFmtId="0" fontId="8" fillId="0" borderId="11" xfId="0" applyFont="1" applyBorder="1" applyAlignment="1">
      <alignment horizontal="left" wrapText="1"/>
    </xf>
    <xf numFmtId="0" fontId="8" fillId="0" borderId="12" xfId="0" applyFont="1" applyBorder="1" applyAlignment="1">
      <alignment horizontal="left" wrapText="1"/>
    </xf>
    <xf numFmtId="0" fontId="8" fillId="0" borderId="15" xfId="0" applyFont="1" applyBorder="1" applyAlignment="1">
      <alignment horizontal="left" wrapText="1"/>
    </xf>
    <xf numFmtId="0" fontId="8" fillId="0" borderId="9" xfId="0" applyFont="1" applyBorder="1" applyAlignment="1">
      <alignment horizontal="left" wrapText="1"/>
    </xf>
    <xf numFmtId="0" fontId="8" fillId="0" borderId="16" xfId="0" applyFont="1" applyBorder="1" applyAlignment="1">
      <alignment horizontal="left" wrapText="1"/>
    </xf>
    <xf numFmtId="0" fontId="8" fillId="0" borderId="17" xfId="0" applyFont="1" applyBorder="1" applyAlignment="1">
      <alignment horizontal="left"/>
    </xf>
    <xf numFmtId="0" fontId="8" fillId="0" borderId="19" xfId="0" applyFont="1" applyBorder="1" applyAlignment="1">
      <alignment horizontal="left"/>
    </xf>
    <xf numFmtId="0" fontId="29" fillId="4" borderId="17" xfId="0" applyFont="1" applyFill="1" applyBorder="1" applyAlignment="1">
      <alignment horizontal="center" vertical="top" wrapText="1"/>
    </xf>
    <xf numFmtId="0" fontId="19" fillId="4" borderId="18" xfId="0" applyFont="1" applyFill="1" applyBorder="1" applyAlignment="1">
      <alignment horizontal="center" vertical="top" wrapText="1"/>
    </xf>
    <xf numFmtId="0" fontId="8" fillId="4" borderId="13" xfId="0" applyFont="1" applyFill="1" applyBorder="1" applyAlignment="1">
      <alignment horizontal="center" vertical="center"/>
    </xf>
    <xf numFmtId="0" fontId="8" fillId="4" borderId="0" xfId="0" applyFont="1" applyFill="1" applyBorder="1" applyAlignment="1">
      <alignment horizontal="center" vertical="center"/>
    </xf>
    <xf numFmtId="0" fontId="8" fillId="4" borderId="15" xfId="0" applyFont="1" applyFill="1" applyBorder="1" applyAlignment="1">
      <alignment horizontal="center" vertical="center"/>
    </xf>
    <xf numFmtId="0" fontId="8" fillId="4" borderId="9" xfId="0" applyFont="1" applyFill="1" applyBorder="1" applyAlignment="1">
      <alignment horizontal="center" vertical="center"/>
    </xf>
    <xf numFmtId="0" fontId="8" fillId="7" borderId="0" xfId="0" applyFont="1" applyFill="1" applyBorder="1" applyAlignment="1">
      <alignment horizontal="center" wrapText="1"/>
    </xf>
    <xf numFmtId="0" fontId="62" fillId="4" borderId="59" xfId="0" applyFont="1" applyFill="1" applyBorder="1" applyAlignment="1">
      <alignment horizontal="center" vertical="center" wrapText="1"/>
    </xf>
    <xf numFmtId="0" fontId="62" fillId="4" borderId="60" xfId="0" applyFont="1" applyFill="1" applyBorder="1" applyAlignment="1">
      <alignment horizontal="center" vertical="center" wrapText="1"/>
    </xf>
    <xf numFmtId="0" fontId="62" fillId="4" borderId="58" xfId="0" applyFont="1" applyFill="1" applyBorder="1" applyAlignment="1">
      <alignment horizontal="center" vertical="center" wrapText="1"/>
    </xf>
    <xf numFmtId="0" fontId="62" fillId="4" borderId="64" xfId="0" applyFont="1" applyFill="1" applyBorder="1" applyAlignment="1">
      <alignment horizontal="center" vertical="center" wrapText="1"/>
    </xf>
    <xf numFmtId="0" fontId="62" fillId="4" borderId="35" xfId="0" applyFont="1" applyFill="1" applyBorder="1" applyAlignment="1">
      <alignment horizontal="center" vertical="center" wrapText="1"/>
    </xf>
    <xf numFmtId="0" fontId="62" fillId="4" borderId="38" xfId="0" applyFont="1" applyFill="1" applyBorder="1" applyAlignment="1">
      <alignment horizontal="center" vertical="center" wrapText="1"/>
    </xf>
    <xf numFmtId="0" fontId="8" fillId="8" borderId="17" xfId="0" applyFont="1" applyFill="1" applyBorder="1" applyAlignment="1">
      <alignment horizontal="center" vertical="center"/>
    </xf>
    <xf numFmtId="0" fontId="8" fillId="8" borderId="19" xfId="0" applyFont="1" applyFill="1" applyBorder="1" applyAlignment="1">
      <alignment horizontal="center" vertical="center"/>
    </xf>
    <xf numFmtId="0" fontId="8" fillId="8" borderId="17" xfId="0" applyFont="1" applyFill="1" applyBorder="1" applyAlignment="1">
      <alignment horizontal="center" vertical="center" wrapText="1"/>
    </xf>
    <xf numFmtId="0" fontId="8" fillId="8" borderId="19" xfId="0" applyFont="1" applyFill="1" applyBorder="1" applyAlignment="1">
      <alignment horizontal="center" vertical="center" wrapText="1"/>
    </xf>
    <xf numFmtId="0" fontId="8" fillId="0" borderId="18" xfId="0" applyFont="1" applyBorder="1" applyAlignment="1">
      <alignment horizontal="left" vertical="top"/>
    </xf>
    <xf numFmtId="0" fontId="8" fillId="0" borderId="19" xfId="0" applyFont="1" applyBorder="1" applyAlignment="1">
      <alignment horizontal="left" vertical="top"/>
    </xf>
    <xf numFmtId="0" fontId="8" fillId="0" borderId="17" xfId="0" applyFont="1" applyBorder="1" applyAlignment="1">
      <alignment horizontal="left" vertical="center" wrapText="1"/>
    </xf>
    <xf numFmtId="0" fontId="8" fillId="0" borderId="18" xfId="0" applyFont="1" applyBorder="1" applyAlignment="1">
      <alignment horizontal="left" vertical="center" wrapText="1"/>
    </xf>
    <xf numFmtId="0" fontId="8" fillId="0" borderId="19" xfId="0" applyFont="1" applyBorder="1" applyAlignment="1">
      <alignment horizontal="left" vertical="center" wrapText="1"/>
    </xf>
    <xf numFmtId="0" fontId="8" fillId="3" borderId="17" xfId="0" applyFont="1" applyFill="1" applyBorder="1" applyAlignment="1">
      <alignment horizontal="center"/>
    </xf>
    <xf numFmtId="0" fontId="8" fillId="3" borderId="19" xfId="0" applyFont="1" applyFill="1" applyBorder="1" applyAlignment="1">
      <alignment horizontal="center"/>
    </xf>
    <xf numFmtId="0" fontId="7" fillId="0" borderId="17" xfId="0" applyFont="1" applyBorder="1" applyAlignment="1">
      <alignment horizontal="center"/>
    </xf>
    <xf numFmtId="0" fontId="7" fillId="0" borderId="19" xfId="0" applyFont="1" applyBorder="1" applyAlignment="1">
      <alignment horizontal="center"/>
    </xf>
    <xf numFmtId="0" fontId="7" fillId="3" borderId="0" xfId="0" applyFont="1" applyFill="1" applyBorder="1" applyAlignment="1">
      <alignment horizontal="center" vertical="center"/>
    </xf>
    <xf numFmtId="0" fontId="7" fillId="4" borderId="17" xfId="0" applyFont="1" applyFill="1" applyBorder="1" applyAlignment="1">
      <alignment horizontal="center" vertical="top" wrapText="1"/>
    </xf>
    <xf numFmtId="0" fontId="7" fillId="4" borderId="18" xfId="0" applyFont="1" applyFill="1" applyBorder="1" applyAlignment="1">
      <alignment horizontal="center" vertical="top" wrapText="1"/>
    </xf>
    <xf numFmtId="0" fontId="8" fillId="4" borderId="10" xfId="0" applyFont="1" applyFill="1" applyBorder="1" applyAlignment="1">
      <alignment horizontal="center" vertical="center"/>
    </xf>
    <xf numFmtId="0" fontId="8" fillId="4" borderId="11" xfId="0" applyFont="1" applyFill="1" applyBorder="1" applyAlignment="1">
      <alignment horizontal="center" vertical="center"/>
    </xf>
    <xf numFmtId="0" fontId="8" fillId="0" borderId="17" xfId="0" applyFont="1" applyBorder="1" applyAlignment="1">
      <alignment horizontal="left" vertical="top"/>
    </xf>
    <xf numFmtId="2" fontId="7" fillId="3" borderId="20" xfId="0" applyNumberFormat="1" applyFont="1" applyFill="1" applyBorder="1" applyAlignment="1">
      <alignment horizontal="center" vertical="center"/>
    </xf>
    <xf numFmtId="0" fontId="19" fillId="8" borderId="17" xfId="0" applyFont="1" applyFill="1" applyBorder="1" applyAlignment="1">
      <alignment horizontal="center" vertical="top"/>
    </xf>
    <xf numFmtId="0" fontId="19" fillId="8" borderId="19" xfId="0" applyFont="1" applyFill="1" applyBorder="1" applyAlignment="1">
      <alignment horizontal="center" vertical="top"/>
    </xf>
    <xf numFmtId="0" fontId="8" fillId="0" borderId="20" xfId="0" applyFont="1" applyBorder="1" applyAlignment="1">
      <alignment horizontal="left" wrapText="1"/>
    </xf>
    <xf numFmtId="0" fontId="8" fillId="0" borderId="20" xfId="0" applyFont="1" applyBorder="1" applyAlignment="1">
      <alignment horizontal="left"/>
    </xf>
    <xf numFmtId="0" fontId="8" fillId="0" borderId="20" xfId="0" applyFont="1" applyBorder="1" applyAlignment="1">
      <alignment horizontal="left" vertical="center" wrapText="1"/>
    </xf>
    <xf numFmtId="0" fontId="8" fillId="3" borderId="20" xfId="0" applyFont="1" applyFill="1" applyBorder="1" applyAlignment="1">
      <alignment horizontal="center" vertical="center"/>
    </xf>
    <xf numFmtId="0" fontId="8" fillId="0" borderId="20" xfId="0" applyFont="1" applyFill="1" applyBorder="1" applyAlignment="1">
      <alignment horizontal="left"/>
    </xf>
    <xf numFmtId="0" fontId="7" fillId="7" borderId="0" xfId="0" applyFont="1" applyFill="1" applyBorder="1" applyAlignment="1">
      <alignment horizontal="center" vertical="center"/>
    </xf>
    <xf numFmtId="0" fontId="62" fillId="4" borderId="61" xfId="0" applyFont="1" applyFill="1" applyBorder="1" applyAlignment="1">
      <alignment horizontal="center" vertical="center" wrapText="1"/>
    </xf>
    <xf numFmtId="0" fontId="62" fillId="4" borderId="62" xfId="0" applyFont="1" applyFill="1" applyBorder="1" applyAlignment="1">
      <alignment horizontal="center" vertical="center" wrapText="1"/>
    </xf>
    <xf numFmtId="0" fontId="20" fillId="3" borderId="20" xfId="0" applyFont="1" applyFill="1" applyBorder="1" applyAlignment="1">
      <alignment horizontal="center" vertical="center" wrapText="1"/>
    </xf>
    <xf numFmtId="0" fontId="8" fillId="8" borderId="20" xfId="0" applyFont="1" applyFill="1" applyBorder="1" applyAlignment="1">
      <alignment horizontal="center" vertical="center" wrapText="1"/>
    </xf>
    <xf numFmtId="0" fontId="8" fillId="0" borderId="20" xfId="0" applyFont="1" applyBorder="1" applyAlignment="1">
      <alignment horizontal="left" vertical="center"/>
    </xf>
    <xf numFmtId="0" fontId="8" fillId="4" borderId="17" xfId="0" applyFont="1" applyFill="1" applyBorder="1" applyAlignment="1">
      <alignment horizontal="center" vertical="center" wrapText="1"/>
    </xf>
    <xf numFmtId="0" fontId="8" fillId="7" borderId="0" xfId="0" applyFont="1" applyFill="1" applyBorder="1" applyAlignment="1">
      <alignment horizontal="center" vertical="center"/>
    </xf>
    <xf numFmtId="0" fontId="8" fillId="0" borderId="20" xfId="0" applyFont="1" applyBorder="1" applyAlignment="1">
      <alignment horizontal="left" vertical="top" wrapText="1"/>
    </xf>
    <xf numFmtId="0" fontId="7" fillId="8" borderId="17" xfId="0" applyFont="1" applyFill="1" applyBorder="1" applyAlignment="1">
      <alignment horizontal="center"/>
    </xf>
    <xf numFmtId="0" fontId="7" fillId="8" borderId="18" xfId="0" applyFont="1" applyFill="1" applyBorder="1" applyAlignment="1">
      <alignment horizontal="center"/>
    </xf>
    <xf numFmtId="0" fontId="7" fillId="8" borderId="19" xfId="0" applyFont="1" applyFill="1" applyBorder="1" applyAlignment="1">
      <alignment horizontal="center"/>
    </xf>
    <xf numFmtId="0" fontId="20" fillId="0" borderId="18" xfId="0" applyFont="1" applyFill="1" applyBorder="1" applyAlignment="1">
      <alignment horizontal="left"/>
    </xf>
    <xf numFmtId="0" fontId="20" fillId="0" borderId="19" xfId="0" applyFont="1" applyFill="1" applyBorder="1" applyAlignment="1">
      <alignment horizontal="left"/>
    </xf>
    <xf numFmtId="0" fontId="29" fillId="4" borderId="17" xfId="0" applyFont="1" applyFill="1" applyBorder="1" applyAlignment="1">
      <alignment horizontal="center" vertical="center"/>
    </xf>
    <xf numFmtId="0" fontId="29" fillId="4" borderId="18" xfId="0" applyFont="1" applyFill="1" applyBorder="1" applyAlignment="1">
      <alignment horizontal="center" vertical="center"/>
    </xf>
    <xf numFmtId="0" fontId="8" fillId="8" borderId="11" xfId="0" applyFont="1" applyFill="1" applyBorder="1" applyAlignment="1">
      <alignment horizontal="center" vertical="center" wrapText="1"/>
    </xf>
    <xf numFmtId="0" fontId="8" fillId="8" borderId="9" xfId="0" applyFont="1" applyFill="1" applyBorder="1" applyAlignment="1">
      <alignment horizontal="center" vertical="center" wrapText="1"/>
    </xf>
    <xf numFmtId="0" fontId="7" fillId="0" borderId="17" xfId="0" applyFont="1" applyBorder="1" applyAlignment="1">
      <alignment horizontal="right"/>
    </xf>
    <xf numFmtId="0" fontId="7" fillId="0" borderId="18" xfId="0" applyFont="1" applyBorder="1" applyAlignment="1">
      <alignment horizontal="right"/>
    </xf>
    <xf numFmtId="0" fontId="7" fillId="0" borderId="19" xfId="0" applyFont="1" applyBorder="1" applyAlignment="1">
      <alignment horizontal="right"/>
    </xf>
    <xf numFmtId="0" fontId="8" fillId="0" borderId="10" xfId="0" applyFont="1" applyBorder="1" applyAlignment="1">
      <alignment vertical="top" wrapText="1"/>
    </xf>
    <xf numFmtId="0" fontId="8" fillId="0" borderId="11" xfId="0" applyFont="1" applyBorder="1" applyAlignment="1">
      <alignment vertical="top" wrapText="1"/>
    </xf>
    <xf numFmtId="0" fontId="8" fillId="0" borderId="12" xfId="0" applyFont="1" applyBorder="1" applyAlignment="1">
      <alignment vertical="top" wrapText="1"/>
    </xf>
    <xf numFmtId="0" fontId="8" fillId="0" borderId="15" xfId="0" applyFont="1" applyBorder="1" applyAlignment="1">
      <alignment vertical="top" wrapText="1"/>
    </xf>
    <xf numFmtId="0" fontId="8" fillId="0" borderId="9" xfId="0" applyFont="1" applyBorder="1" applyAlignment="1">
      <alignment vertical="top" wrapText="1"/>
    </xf>
    <xf numFmtId="0" fontId="8" fillId="0" borderId="16" xfId="0" applyFont="1" applyBorder="1" applyAlignment="1">
      <alignment vertical="top" wrapText="1"/>
    </xf>
    <xf numFmtId="0" fontId="8" fillId="0" borderId="17" xfId="0" applyFont="1" applyFill="1" applyBorder="1" applyAlignment="1">
      <alignment vertical="top"/>
    </xf>
    <xf numFmtId="0" fontId="8" fillId="0" borderId="18" xfId="0" applyFont="1" applyFill="1" applyBorder="1" applyAlignment="1">
      <alignment vertical="top"/>
    </xf>
    <xf numFmtId="0" fontId="8" fillId="0" borderId="19" xfId="0" applyFont="1" applyFill="1" applyBorder="1" applyAlignment="1">
      <alignment vertical="top"/>
    </xf>
    <xf numFmtId="0" fontId="8" fillId="8" borderId="18" xfId="0" applyFont="1" applyFill="1" applyBorder="1" applyAlignment="1">
      <alignment horizontal="center"/>
    </xf>
    <xf numFmtId="0" fontId="8" fillId="8" borderId="10" xfId="0" applyFont="1" applyFill="1" applyBorder="1" applyAlignment="1">
      <alignment horizontal="center" vertical="top" wrapText="1"/>
    </xf>
    <xf numFmtId="0" fontId="8" fillId="8" borderId="11" xfId="0" applyFont="1" applyFill="1" applyBorder="1" applyAlignment="1">
      <alignment horizontal="center" vertical="top" wrapText="1"/>
    </xf>
    <xf numFmtId="0" fontId="8" fillId="8" borderId="12" xfId="0" applyFont="1" applyFill="1" applyBorder="1" applyAlignment="1">
      <alignment horizontal="center" vertical="top" wrapText="1"/>
    </xf>
    <xf numFmtId="0" fontId="8" fillId="8" borderId="15" xfId="0" applyFont="1" applyFill="1" applyBorder="1" applyAlignment="1">
      <alignment horizontal="center" vertical="top" wrapText="1"/>
    </xf>
    <xf numFmtId="0" fontId="8" fillId="8" borderId="9" xfId="0" applyFont="1" applyFill="1" applyBorder="1" applyAlignment="1">
      <alignment horizontal="center" vertical="top" wrapText="1"/>
    </xf>
    <xf numFmtId="0" fontId="8" fillId="8" borderId="16" xfId="0" applyFont="1" applyFill="1" applyBorder="1" applyAlignment="1">
      <alignment horizontal="center" vertical="top" wrapText="1"/>
    </xf>
    <xf numFmtId="0" fontId="7" fillId="3" borderId="11" xfId="0" applyFont="1" applyFill="1" applyBorder="1" applyAlignment="1">
      <alignment horizontal="justify" vertical="top"/>
    </xf>
    <xf numFmtId="0" fontId="7" fillId="3" borderId="12" xfId="0" applyFont="1" applyFill="1" applyBorder="1" applyAlignment="1">
      <alignment horizontal="justify" vertical="top"/>
    </xf>
    <xf numFmtId="0" fontId="7" fillId="3" borderId="9" xfId="0" applyFont="1" applyFill="1" applyBorder="1" applyAlignment="1">
      <alignment horizontal="justify" vertical="top"/>
    </xf>
    <xf numFmtId="0" fontId="7" fillId="3" borderId="16" xfId="0" applyFont="1" applyFill="1" applyBorder="1" applyAlignment="1">
      <alignment horizontal="justify" vertical="top"/>
    </xf>
    <xf numFmtId="2" fontId="7" fillId="3" borderId="10" xfId="0" applyNumberFormat="1" applyFont="1" applyFill="1" applyBorder="1" applyAlignment="1">
      <alignment horizontal="center" vertical="center"/>
    </xf>
    <xf numFmtId="2" fontId="7" fillId="3" borderId="11" xfId="0" applyNumberFormat="1" applyFont="1" applyFill="1" applyBorder="1" applyAlignment="1">
      <alignment horizontal="center" vertical="center"/>
    </xf>
    <xf numFmtId="2" fontId="7" fillId="3" borderId="12" xfId="0" applyNumberFormat="1" applyFont="1" applyFill="1" applyBorder="1" applyAlignment="1">
      <alignment horizontal="center" vertical="center"/>
    </xf>
    <xf numFmtId="2" fontId="7" fillId="3" borderId="15" xfId="0" applyNumberFormat="1" applyFont="1" applyFill="1" applyBorder="1" applyAlignment="1">
      <alignment horizontal="center" vertical="center"/>
    </xf>
    <xf numFmtId="2" fontId="7" fillId="3" borderId="9" xfId="0" applyNumberFormat="1" applyFont="1" applyFill="1" applyBorder="1" applyAlignment="1">
      <alignment horizontal="center" vertical="center"/>
    </xf>
    <xf numFmtId="2" fontId="7" fillId="3" borderId="16" xfId="0" applyNumberFormat="1" applyFont="1" applyFill="1" applyBorder="1" applyAlignment="1">
      <alignment horizontal="center" vertical="center"/>
    </xf>
    <xf numFmtId="0" fontId="20" fillId="0" borderId="17" xfId="0" applyFont="1" applyFill="1" applyBorder="1" applyAlignment="1"/>
    <xf numFmtId="0" fontId="20" fillId="0" borderId="18" xfId="0" applyFont="1" applyFill="1" applyBorder="1" applyAlignment="1"/>
    <xf numFmtId="0" fontId="20" fillId="0" borderId="19" xfId="0" applyFont="1" applyFill="1" applyBorder="1" applyAlignment="1"/>
    <xf numFmtId="0" fontId="29" fillId="4" borderId="17" xfId="0" applyFont="1" applyFill="1" applyBorder="1" applyAlignment="1">
      <alignment horizontal="center"/>
    </xf>
    <xf numFmtId="0" fontId="29" fillId="4" borderId="18" xfId="0" applyFont="1" applyFill="1" applyBorder="1" applyAlignment="1">
      <alignment horizontal="center"/>
    </xf>
    <xf numFmtId="0" fontId="20" fillId="4" borderId="17" xfId="0" applyFont="1" applyFill="1" applyBorder="1" applyAlignment="1">
      <alignment horizontal="center"/>
    </xf>
    <xf numFmtId="0" fontId="20" fillId="4" borderId="18" xfId="0" applyFont="1" applyFill="1" applyBorder="1" applyAlignment="1">
      <alignment horizontal="center"/>
    </xf>
    <xf numFmtId="0" fontId="8" fillId="7" borderId="0" xfId="0" applyFont="1" applyFill="1" applyBorder="1" applyAlignment="1">
      <alignment horizontal="center" vertical="top" wrapText="1"/>
    </xf>
    <xf numFmtId="0" fontId="8" fillId="0" borderId="17" xfId="0" applyFont="1" applyFill="1" applyBorder="1" applyAlignment="1">
      <alignment horizontal="center"/>
    </xf>
    <xf numFmtId="0" fontId="8" fillId="0" borderId="18" xfId="0" applyFont="1" applyFill="1" applyBorder="1" applyAlignment="1">
      <alignment horizontal="center"/>
    </xf>
    <xf numFmtId="0" fontId="8" fillId="0" borderId="19" xfId="0" applyFont="1" applyFill="1" applyBorder="1" applyAlignment="1">
      <alignment horizontal="center"/>
    </xf>
    <xf numFmtId="0" fontId="7" fillId="2" borderId="17" xfId="0" applyFont="1" applyFill="1" applyBorder="1" applyAlignment="1">
      <alignment horizontal="center"/>
    </xf>
    <xf numFmtId="0" fontId="7" fillId="2" borderId="19" xfId="0" applyFont="1" applyFill="1" applyBorder="1" applyAlignment="1">
      <alignment horizontal="center"/>
    </xf>
    <xf numFmtId="169" fontId="8" fillId="4" borderId="17" xfId="0" applyNumberFormat="1" applyFont="1" applyFill="1" applyBorder="1" applyAlignment="1">
      <alignment horizontal="center"/>
    </xf>
    <xf numFmtId="169" fontId="8" fillId="4" borderId="19" xfId="0" applyNumberFormat="1" applyFont="1" applyFill="1" applyBorder="1" applyAlignment="1">
      <alignment horizontal="center"/>
    </xf>
    <xf numFmtId="0" fontId="7" fillId="0" borderId="20" xfId="0" applyFont="1" applyBorder="1" applyAlignment="1">
      <alignment horizontal="right"/>
    </xf>
    <xf numFmtId="0" fontId="8" fillId="0" borderId="20" xfId="0" applyFont="1" applyBorder="1" applyAlignment="1">
      <alignment horizontal="center"/>
    </xf>
    <xf numFmtId="2" fontId="8" fillId="4" borderId="20" xfId="0" applyNumberFormat="1" applyFont="1" applyFill="1" applyBorder="1" applyAlignment="1">
      <alignment horizontal="center"/>
    </xf>
    <xf numFmtId="0" fontId="19" fillId="0" borderId="0" xfId="0" applyFont="1" applyFill="1" applyBorder="1" applyAlignment="1">
      <alignment horizontal="center" vertical="top"/>
    </xf>
    <xf numFmtId="0" fontId="8" fillId="0" borderId="0" xfId="0" applyFont="1" applyBorder="1" applyAlignment="1">
      <alignment horizontal="center" vertical="center" wrapText="1"/>
    </xf>
    <xf numFmtId="0" fontId="20" fillId="0" borderId="17" xfId="0" applyFont="1" applyFill="1" applyBorder="1" applyAlignment="1">
      <alignment horizontal="left" wrapText="1"/>
    </xf>
    <xf numFmtId="0" fontId="20" fillId="0" borderId="18" xfId="0" applyFont="1" applyFill="1" applyBorder="1" applyAlignment="1">
      <alignment horizontal="left" wrapText="1"/>
    </xf>
    <xf numFmtId="0" fontId="20" fillId="0" borderId="19" xfId="0" applyFont="1" applyFill="1" applyBorder="1" applyAlignment="1">
      <alignment horizontal="left" wrapText="1"/>
    </xf>
    <xf numFmtId="0" fontId="19" fillId="8" borderId="10" xfId="0" applyFont="1" applyFill="1" applyBorder="1" applyAlignment="1">
      <alignment horizontal="center" vertical="center" wrapText="1"/>
    </xf>
    <xf numFmtId="0" fontId="19" fillId="8" borderId="11" xfId="0" applyFont="1" applyFill="1" applyBorder="1" applyAlignment="1">
      <alignment horizontal="center" vertical="center" wrapText="1"/>
    </xf>
    <xf numFmtId="0" fontId="19" fillId="8" borderId="12" xfId="0" applyFont="1" applyFill="1" applyBorder="1" applyAlignment="1">
      <alignment horizontal="center" vertical="center" wrapText="1"/>
    </xf>
    <xf numFmtId="0" fontId="19" fillId="8" borderId="15" xfId="0" applyFont="1" applyFill="1" applyBorder="1" applyAlignment="1">
      <alignment horizontal="center" vertical="center" wrapText="1"/>
    </xf>
    <xf numFmtId="0" fontId="19" fillId="8" borderId="9" xfId="0" applyFont="1" applyFill="1" applyBorder="1" applyAlignment="1">
      <alignment horizontal="center" vertical="center" wrapText="1"/>
    </xf>
    <xf numFmtId="0" fontId="19" fillId="8" borderId="16" xfId="0" applyFont="1" applyFill="1" applyBorder="1" applyAlignment="1">
      <alignment horizontal="center" vertical="center" wrapText="1"/>
    </xf>
    <xf numFmtId="0" fontId="7" fillId="3" borderId="17" xfId="0" applyFont="1" applyFill="1" applyBorder="1" applyAlignment="1">
      <alignment horizontal="center"/>
    </xf>
    <xf numFmtId="0" fontId="7" fillId="3" borderId="19" xfId="0" applyFont="1" applyFill="1" applyBorder="1" applyAlignment="1">
      <alignment horizontal="center"/>
    </xf>
    <xf numFmtId="0" fontId="8" fillId="4" borderId="17" xfId="0" applyFont="1" applyFill="1" applyBorder="1" applyAlignment="1">
      <alignment horizontal="center" vertical="top" wrapText="1"/>
    </xf>
    <xf numFmtId="0" fontId="8" fillId="4" borderId="19" xfId="0" applyFont="1" applyFill="1" applyBorder="1" applyAlignment="1">
      <alignment horizontal="center" vertical="top" wrapText="1"/>
    </xf>
    <xf numFmtId="2" fontId="8" fillId="4" borderId="17" xfId="0" applyNumberFormat="1" applyFont="1" applyFill="1" applyBorder="1" applyAlignment="1">
      <alignment horizontal="center"/>
    </xf>
    <xf numFmtId="2" fontId="8" fillId="4" borderId="19" xfId="0" applyNumberFormat="1" applyFont="1" applyFill="1" applyBorder="1" applyAlignment="1">
      <alignment horizontal="center"/>
    </xf>
    <xf numFmtId="0" fontId="89" fillId="0" borderId="0" xfId="0" applyFont="1" applyAlignment="1">
      <alignment horizontal="center" vertical="center" wrapText="1"/>
    </xf>
    <xf numFmtId="0" fontId="10" fillId="0" borderId="0" xfId="0" applyFont="1" applyFill="1" applyBorder="1" applyAlignment="1">
      <alignment horizontal="center" wrapText="1"/>
    </xf>
    <xf numFmtId="0" fontId="7" fillId="4" borderId="17" xfId="0" applyFont="1" applyFill="1" applyBorder="1" applyAlignment="1">
      <alignment horizontal="center"/>
    </xf>
    <xf numFmtId="0" fontId="7" fillId="4" borderId="18" xfId="0" applyFont="1" applyFill="1" applyBorder="1" applyAlignment="1">
      <alignment horizontal="center"/>
    </xf>
    <xf numFmtId="0" fontId="8" fillId="8" borderId="18" xfId="0" applyFont="1" applyFill="1" applyBorder="1" applyAlignment="1">
      <alignment horizontal="center" vertical="center"/>
    </xf>
    <xf numFmtId="0" fontId="7" fillId="3" borderId="10" xfId="0" applyFont="1" applyFill="1" applyBorder="1" applyAlignment="1">
      <alignment horizontal="center"/>
    </xf>
    <xf numFmtId="0" fontId="7" fillId="3" borderId="11" xfId="0" applyFont="1" applyFill="1" applyBorder="1" applyAlignment="1">
      <alignment horizontal="center"/>
    </xf>
    <xf numFmtId="0" fontId="7" fillId="3" borderId="12" xfId="0" applyFont="1" applyFill="1" applyBorder="1" applyAlignment="1">
      <alignment horizontal="center"/>
    </xf>
    <xf numFmtId="0" fontId="22" fillId="3" borderId="0" xfId="0" applyFont="1" applyFill="1" applyAlignment="1">
      <alignment horizontal="center"/>
    </xf>
    <xf numFmtId="0" fontId="7" fillId="8" borderId="21" xfId="0" applyFont="1" applyFill="1" applyBorder="1" applyAlignment="1">
      <alignment horizontal="center" vertical="center" wrapText="1"/>
    </xf>
    <xf numFmtId="0" fontId="7" fillId="8" borderId="22" xfId="0" applyFont="1" applyFill="1" applyBorder="1" applyAlignment="1">
      <alignment horizontal="center" vertical="center" wrapText="1"/>
    </xf>
    <xf numFmtId="0" fontId="29" fillId="4" borderId="21" xfId="0" applyFont="1" applyFill="1" applyBorder="1" applyAlignment="1">
      <alignment horizontal="center" vertical="center"/>
    </xf>
    <xf numFmtId="0" fontId="29" fillId="4" borderId="23" xfId="0" applyFont="1" applyFill="1" applyBorder="1" applyAlignment="1">
      <alignment horizontal="center" vertical="center"/>
    </xf>
    <xf numFmtId="0" fontId="29" fillId="4" borderId="22" xfId="0" applyFont="1" applyFill="1" applyBorder="1" applyAlignment="1">
      <alignment horizontal="center" vertical="center"/>
    </xf>
    <xf numFmtId="0" fontId="8" fillId="0" borderId="10" xfId="0" applyFont="1" applyFill="1" applyBorder="1" applyAlignment="1">
      <alignment vertical="top" wrapText="1"/>
    </xf>
    <xf numFmtId="0" fontId="8" fillId="0" borderId="11" xfId="0" applyFont="1" applyFill="1" applyBorder="1" applyAlignment="1">
      <alignment vertical="top" wrapText="1"/>
    </xf>
    <xf numFmtId="0" fontId="8" fillId="0" borderId="12" xfId="0" applyFont="1" applyFill="1" applyBorder="1" applyAlignment="1">
      <alignment vertical="top" wrapText="1"/>
    </xf>
    <xf numFmtId="0" fontId="8" fillId="0" borderId="15" xfId="0" applyFont="1" applyFill="1" applyBorder="1" applyAlignment="1">
      <alignment vertical="top" wrapText="1"/>
    </xf>
    <xf numFmtId="0" fontId="8" fillId="0" borderId="9" xfId="0" applyFont="1" applyFill="1" applyBorder="1" applyAlignment="1">
      <alignment vertical="top" wrapText="1"/>
    </xf>
    <xf numFmtId="0" fontId="8" fillId="0" borderId="16" xfId="0" applyFont="1" applyFill="1" applyBorder="1" applyAlignment="1">
      <alignment vertical="top" wrapText="1"/>
    </xf>
    <xf numFmtId="0" fontId="8" fillId="3" borderId="10"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12" xfId="0" applyFont="1" applyFill="1" applyBorder="1" applyAlignment="1">
      <alignment horizontal="center" vertical="center"/>
    </xf>
    <xf numFmtId="0" fontId="8" fillId="3" borderId="15"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16" xfId="0" applyFont="1" applyFill="1" applyBorder="1" applyAlignment="1">
      <alignment horizontal="center" vertical="center"/>
    </xf>
    <xf numFmtId="0" fontId="8" fillId="8" borderId="10" xfId="0" applyFont="1" applyFill="1" applyBorder="1" applyAlignment="1">
      <alignment horizontal="center" wrapText="1"/>
    </xf>
    <xf numFmtId="0" fontId="8" fillId="8" borderId="11" xfId="0" applyFont="1" applyFill="1" applyBorder="1" applyAlignment="1">
      <alignment horizontal="center" wrapText="1"/>
    </xf>
    <xf numFmtId="0" fontId="8" fillId="8" borderId="12" xfId="0" applyFont="1" applyFill="1" applyBorder="1" applyAlignment="1">
      <alignment horizontal="center" wrapText="1"/>
    </xf>
    <xf numFmtId="0" fontId="8" fillId="8" borderId="15" xfId="0" applyFont="1" applyFill="1" applyBorder="1" applyAlignment="1">
      <alignment horizontal="center" wrapText="1"/>
    </xf>
    <xf numFmtId="0" fontId="8" fillId="8" borderId="9" xfId="0" applyFont="1" applyFill="1" applyBorder="1" applyAlignment="1">
      <alignment horizontal="center" wrapText="1"/>
    </xf>
    <xf numFmtId="0" fontId="8" fillId="8" borderId="16" xfId="0" applyFont="1" applyFill="1" applyBorder="1" applyAlignment="1">
      <alignment horizontal="center" wrapText="1"/>
    </xf>
    <xf numFmtId="0" fontId="8" fillId="0" borderId="17" xfId="0" applyFont="1" applyFill="1" applyBorder="1" applyAlignment="1">
      <alignment horizontal="left" vertical="top"/>
    </xf>
    <xf numFmtId="0" fontId="8" fillId="0" borderId="18" xfId="0" applyFont="1" applyFill="1" applyBorder="1" applyAlignment="1">
      <alignment horizontal="left" vertical="top"/>
    </xf>
    <xf numFmtId="0" fontId="8" fillId="0" borderId="19" xfId="0" applyFont="1" applyFill="1" applyBorder="1" applyAlignment="1">
      <alignment horizontal="left" vertical="top"/>
    </xf>
    <xf numFmtId="0" fontId="8" fillId="0" borderId="10" xfId="0" applyFont="1" applyFill="1" applyBorder="1" applyAlignment="1">
      <alignment horizontal="left" vertical="center" wrapText="1"/>
    </xf>
    <xf numFmtId="0" fontId="8" fillId="0" borderId="11" xfId="0" applyFont="1" applyFill="1" applyBorder="1" applyAlignment="1">
      <alignment horizontal="left" vertical="center" wrapText="1"/>
    </xf>
    <xf numFmtId="0" fontId="8" fillId="0" borderId="12" xfId="0" applyFont="1" applyFill="1" applyBorder="1" applyAlignment="1">
      <alignment horizontal="left" vertical="center" wrapText="1"/>
    </xf>
    <xf numFmtId="0" fontId="8" fillId="0" borderId="15" xfId="0" applyFont="1" applyFill="1" applyBorder="1" applyAlignment="1">
      <alignment horizontal="left" vertical="center" wrapText="1"/>
    </xf>
    <xf numFmtId="0" fontId="8" fillId="0" borderId="9" xfId="0" applyFont="1" applyFill="1" applyBorder="1" applyAlignment="1">
      <alignment horizontal="left" vertical="center" wrapText="1"/>
    </xf>
    <xf numFmtId="0" fontId="8" fillId="0" borderId="16" xfId="0" applyFont="1" applyFill="1" applyBorder="1" applyAlignment="1">
      <alignment horizontal="left" vertical="center" wrapText="1"/>
    </xf>
    <xf numFmtId="0" fontId="8" fillId="0" borderId="10" xfId="0" applyFont="1" applyFill="1" applyBorder="1" applyAlignment="1">
      <alignment horizontal="left" vertical="top" wrapText="1"/>
    </xf>
    <xf numFmtId="0" fontId="8" fillId="0" borderId="11" xfId="0" applyFont="1" applyFill="1" applyBorder="1" applyAlignment="1">
      <alignment horizontal="left" vertical="top" wrapText="1"/>
    </xf>
    <xf numFmtId="0" fontId="8" fillId="0" borderId="12" xfId="0" applyFont="1" applyFill="1" applyBorder="1" applyAlignment="1">
      <alignment horizontal="left" vertical="top" wrapText="1"/>
    </xf>
    <xf numFmtId="0" fontId="8" fillId="0" borderId="15" xfId="0" applyFont="1" applyFill="1" applyBorder="1" applyAlignment="1">
      <alignment horizontal="left" vertical="top" wrapText="1"/>
    </xf>
    <xf numFmtId="0" fontId="8" fillId="0" borderId="9" xfId="0" applyFont="1" applyFill="1" applyBorder="1" applyAlignment="1">
      <alignment horizontal="left" vertical="top" wrapText="1"/>
    </xf>
    <xf numFmtId="0" fontId="8" fillId="0" borderId="16" xfId="0" applyFont="1" applyFill="1" applyBorder="1" applyAlignment="1">
      <alignment horizontal="left" vertical="top" wrapText="1"/>
    </xf>
    <xf numFmtId="0" fontId="20" fillId="0" borderId="17" xfId="0" applyFont="1" applyBorder="1" applyAlignment="1">
      <alignment horizontal="left"/>
    </xf>
    <xf numFmtId="0" fontId="20" fillId="0" borderId="18" xfId="0" applyFont="1" applyBorder="1" applyAlignment="1">
      <alignment horizontal="left"/>
    </xf>
    <xf numFmtId="0" fontId="20" fillId="0" borderId="19" xfId="0" applyFont="1" applyBorder="1" applyAlignment="1">
      <alignment horizontal="left"/>
    </xf>
    <xf numFmtId="0" fontId="20" fillId="3" borderId="20" xfId="0" applyFont="1" applyFill="1" applyBorder="1" applyAlignment="1">
      <alignment horizontal="center" vertical="center"/>
    </xf>
    <xf numFmtId="0" fontId="30" fillId="4" borderId="1" xfId="0" applyFont="1" applyFill="1" applyBorder="1" applyAlignment="1">
      <alignment horizontal="center" vertical="center" wrapText="1"/>
    </xf>
    <xf numFmtId="0" fontId="30" fillId="4" borderId="2" xfId="0" applyFont="1" applyFill="1" applyBorder="1" applyAlignment="1">
      <alignment horizontal="center" vertical="center" wrapText="1"/>
    </xf>
    <xf numFmtId="0" fontId="30" fillId="4" borderId="3" xfId="0" applyFont="1" applyFill="1" applyBorder="1" applyAlignment="1">
      <alignment horizontal="center" vertical="center" wrapText="1"/>
    </xf>
    <xf numFmtId="0" fontId="30" fillId="4" borderId="4" xfId="0" applyFont="1" applyFill="1" applyBorder="1" applyAlignment="1">
      <alignment horizontal="center" vertical="center" wrapText="1"/>
    </xf>
    <xf numFmtId="0" fontId="30" fillId="4" borderId="0" xfId="0" applyFont="1" applyFill="1" applyBorder="1" applyAlignment="1">
      <alignment horizontal="center" vertical="center" wrapText="1"/>
    </xf>
    <xf numFmtId="0" fontId="30" fillId="4" borderId="5" xfId="0" applyFont="1" applyFill="1" applyBorder="1" applyAlignment="1">
      <alignment horizontal="center" vertical="center" wrapText="1"/>
    </xf>
    <xf numFmtId="0" fontId="30" fillId="4" borderId="6"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8" xfId="0" applyFont="1" applyFill="1" applyBorder="1" applyAlignment="1">
      <alignment horizontal="center" vertical="center" wrapText="1"/>
    </xf>
    <xf numFmtId="0" fontId="82" fillId="0" borderId="0" xfId="0" applyFont="1" applyAlignment="1">
      <alignment horizontal="center" wrapText="1"/>
    </xf>
    <xf numFmtId="0" fontId="7" fillId="3" borderId="11" xfId="0" applyFont="1" applyFill="1" applyBorder="1" applyAlignment="1">
      <alignment horizontal="center" vertical="top" wrapText="1"/>
    </xf>
    <xf numFmtId="0" fontId="7" fillId="3" borderId="12" xfId="0" applyFont="1" applyFill="1" applyBorder="1" applyAlignment="1">
      <alignment horizontal="center" vertical="top" wrapText="1"/>
    </xf>
    <xf numFmtId="0" fontId="20" fillId="0" borderId="18" xfId="0" applyFont="1" applyBorder="1" applyAlignment="1">
      <alignment horizontal="center"/>
    </xf>
    <xf numFmtId="0" fontId="20" fillId="0" borderId="19" xfId="0" applyFont="1" applyBorder="1" applyAlignment="1">
      <alignment horizontal="center"/>
    </xf>
    <xf numFmtId="0" fontId="62" fillId="4" borderId="55" xfId="0" applyFont="1" applyFill="1" applyBorder="1" applyAlignment="1">
      <alignment horizontal="center" vertical="justify"/>
    </xf>
    <xf numFmtId="0" fontId="62" fillId="4" borderId="56" xfId="0" applyFont="1" applyFill="1" applyBorder="1" applyAlignment="1">
      <alignment horizontal="center" vertical="justify"/>
    </xf>
    <xf numFmtId="0" fontId="62" fillId="4" borderId="57" xfId="0" applyFont="1" applyFill="1" applyBorder="1" applyAlignment="1">
      <alignment horizontal="center" vertical="justify"/>
    </xf>
    <xf numFmtId="0" fontId="84" fillId="0" borderId="0" xfId="0" applyFont="1" applyBorder="1" applyAlignment="1">
      <alignment horizontal="center" vertical="center"/>
    </xf>
    <xf numFmtId="0" fontId="8" fillId="0" borderId="0" xfId="0" applyFont="1" applyBorder="1" applyAlignment="1">
      <alignment horizontal="left"/>
    </xf>
    <xf numFmtId="0" fontId="8" fillId="8" borderId="10" xfId="0" applyFont="1" applyFill="1" applyBorder="1" applyAlignment="1">
      <alignment horizontal="center"/>
    </xf>
    <xf numFmtId="0" fontId="8" fillId="8" borderId="11" xfId="0" applyFont="1" applyFill="1" applyBorder="1" applyAlignment="1">
      <alignment horizontal="center"/>
    </xf>
    <xf numFmtId="0" fontId="8" fillId="8" borderId="17" xfId="0" applyFont="1" applyFill="1" applyBorder="1" applyAlignment="1">
      <alignment horizontal="center" wrapText="1"/>
    </xf>
    <xf numFmtId="0" fontId="8" fillId="8" borderId="19" xfId="0" applyFont="1" applyFill="1" applyBorder="1" applyAlignment="1">
      <alignment horizontal="center" wrapText="1"/>
    </xf>
    <xf numFmtId="0" fontId="8" fillId="0" borderId="10" xfId="0" applyFont="1" applyBorder="1" applyAlignment="1">
      <alignment horizontal="left" vertical="center" wrapText="1"/>
    </xf>
    <xf numFmtId="0" fontId="8" fillId="0" borderId="17" xfId="0" applyFont="1" applyBorder="1" applyAlignment="1">
      <alignment horizontal="left" vertical="center"/>
    </xf>
    <xf numFmtId="0" fontId="8" fillId="0" borderId="18" xfId="0" applyFont="1" applyBorder="1" applyAlignment="1">
      <alignment horizontal="left" vertical="center"/>
    </xf>
    <xf numFmtId="0" fontId="8" fillId="8" borderId="20" xfId="0" applyFont="1" applyFill="1" applyBorder="1" applyAlignment="1">
      <alignment horizontal="center" wrapText="1"/>
    </xf>
    <xf numFmtId="0" fontId="33" fillId="0" borderId="0" xfId="0" applyFont="1" applyFill="1" applyBorder="1" applyAlignment="1">
      <alignment horizontal="center" vertical="top"/>
    </xf>
    <xf numFmtId="0" fontId="22" fillId="3" borderId="0" xfId="0" applyFont="1" applyFill="1" applyBorder="1" applyAlignment="1">
      <alignment horizontal="center"/>
    </xf>
    <xf numFmtId="0" fontId="7" fillId="4" borderId="20" xfId="0" applyFont="1" applyFill="1" applyBorder="1" applyAlignment="1">
      <alignment horizontal="center" wrapText="1"/>
    </xf>
    <xf numFmtId="0" fontId="7" fillId="4" borderId="17" xfId="0" applyFont="1" applyFill="1" applyBorder="1" applyAlignment="1">
      <alignment horizontal="center" wrapText="1"/>
    </xf>
    <xf numFmtId="0" fontId="8" fillId="4" borderId="20" xfId="0" applyFont="1" applyFill="1" applyBorder="1" applyAlignment="1">
      <alignment horizontal="center" wrapText="1"/>
    </xf>
    <xf numFmtId="0" fontId="8" fillId="4" borderId="17" xfId="0" applyFont="1" applyFill="1" applyBorder="1" applyAlignment="1">
      <alignment horizontal="center" wrapText="1"/>
    </xf>
    <xf numFmtId="0" fontId="34" fillId="0" borderId="0" xfId="0" applyFont="1" applyAlignment="1">
      <alignment horizontal="center"/>
    </xf>
    <xf numFmtId="2" fontId="7" fillId="3" borderId="20" xfId="0" applyNumberFormat="1" applyFont="1" applyFill="1" applyBorder="1" applyAlignment="1">
      <alignment horizontal="center"/>
    </xf>
    <xf numFmtId="0" fontId="5" fillId="0" borderId="0" xfId="0" applyFont="1" applyAlignment="1">
      <alignment horizontal="left"/>
    </xf>
    <xf numFmtId="0" fontId="8" fillId="0" borderId="19" xfId="0" applyFont="1" applyBorder="1" applyAlignment="1">
      <alignment horizontal="left" vertical="center"/>
    </xf>
    <xf numFmtId="0" fontId="8" fillId="4" borderId="17" xfId="0" applyFont="1" applyFill="1" applyBorder="1" applyAlignment="1">
      <alignment horizontal="center" vertical="center"/>
    </xf>
    <xf numFmtId="0" fontId="8" fillId="4" borderId="18" xfId="0" applyFont="1" applyFill="1" applyBorder="1" applyAlignment="1">
      <alignment horizontal="center" vertical="center"/>
    </xf>
    <xf numFmtId="0" fontId="86" fillId="0" borderId="0" xfId="0" applyFont="1" applyAlignment="1">
      <alignment horizontal="center"/>
    </xf>
    <xf numFmtId="0" fontId="8" fillId="0" borderId="17" xfId="0" applyFont="1" applyBorder="1" applyAlignment="1">
      <alignment horizontal="left" wrapText="1"/>
    </xf>
    <xf numFmtId="0" fontId="8" fillId="0" borderId="19" xfId="0" applyFont="1" applyBorder="1" applyAlignment="1">
      <alignment horizontal="left" wrapText="1"/>
    </xf>
    <xf numFmtId="0" fontId="62" fillId="4" borderId="55" xfId="0" applyFont="1" applyFill="1" applyBorder="1" applyAlignment="1">
      <alignment horizontal="center" vertical="center" wrapText="1"/>
    </xf>
    <xf numFmtId="0" fontId="62" fillId="4" borderId="56" xfId="0" applyFont="1" applyFill="1" applyBorder="1" applyAlignment="1">
      <alignment horizontal="center" vertical="center" wrapText="1"/>
    </xf>
    <xf numFmtId="0" fontId="62" fillId="4" borderId="57" xfId="0" applyFont="1" applyFill="1" applyBorder="1" applyAlignment="1">
      <alignment horizontal="center" vertical="center" wrapText="1"/>
    </xf>
    <xf numFmtId="0" fontId="8" fillId="7" borderId="0" xfId="0" applyFont="1" applyFill="1" applyAlignment="1">
      <alignment horizontal="left" vertical="top" wrapText="1"/>
    </xf>
    <xf numFmtId="0" fontId="8" fillId="0" borderId="17" xfId="0" applyFont="1" applyBorder="1" applyAlignment="1">
      <alignment horizontal="left" vertical="top" wrapText="1"/>
    </xf>
    <xf numFmtId="0" fontId="8" fillId="0" borderId="19" xfId="0" applyFont="1" applyBorder="1" applyAlignment="1">
      <alignment horizontal="left" vertical="top" wrapText="1"/>
    </xf>
    <xf numFmtId="0" fontId="8" fillId="0" borderId="12" xfId="0" applyFont="1" applyBorder="1" applyAlignment="1">
      <alignment horizontal="left" vertical="center" wrapText="1"/>
    </xf>
    <xf numFmtId="0" fontId="8" fillId="0" borderId="15" xfId="0" applyFont="1" applyBorder="1" applyAlignment="1">
      <alignment horizontal="left" vertical="center" wrapText="1"/>
    </xf>
    <xf numFmtId="0" fontId="8" fillId="0" borderId="16" xfId="0" applyFont="1" applyBorder="1" applyAlignment="1">
      <alignment horizontal="left" vertical="center" wrapText="1"/>
    </xf>
    <xf numFmtId="0" fontId="8" fillId="4" borderId="10" xfId="0" applyFont="1" applyFill="1" applyBorder="1" applyAlignment="1">
      <alignment horizontal="center" vertical="center" wrapText="1"/>
    </xf>
    <xf numFmtId="0" fontId="8" fillId="4" borderId="15" xfId="0" applyFont="1" applyFill="1" applyBorder="1" applyAlignment="1">
      <alignment horizontal="center" vertical="center" wrapText="1"/>
    </xf>
    <xf numFmtId="0" fontId="8" fillId="8" borderId="21" xfId="0" applyFont="1" applyFill="1" applyBorder="1" applyAlignment="1">
      <alignment horizontal="center" vertical="center" wrapText="1"/>
    </xf>
    <xf numFmtId="0" fontId="8" fillId="8" borderId="22" xfId="0" applyFont="1" applyFill="1" applyBorder="1" applyAlignment="1">
      <alignment horizontal="center" vertical="center" wrapText="1"/>
    </xf>
    <xf numFmtId="0" fontId="8" fillId="4" borderId="20" xfId="0" applyFont="1" applyFill="1" applyBorder="1" applyAlignment="1">
      <alignment horizontal="center" vertical="center" wrapText="1"/>
    </xf>
    <xf numFmtId="0" fontId="7" fillId="8" borderId="17" xfId="0" applyFont="1" applyFill="1" applyBorder="1" applyAlignment="1">
      <alignment horizontal="center" wrapText="1"/>
    </xf>
    <xf numFmtId="0" fontId="7" fillId="8" borderId="18" xfId="0" applyFont="1" applyFill="1" applyBorder="1" applyAlignment="1">
      <alignment horizontal="center" wrapText="1"/>
    </xf>
    <xf numFmtId="0" fontId="7" fillId="8" borderId="19" xfId="0" applyFont="1" applyFill="1" applyBorder="1" applyAlignment="1">
      <alignment horizontal="center" wrapText="1"/>
    </xf>
    <xf numFmtId="0" fontId="7" fillId="8" borderId="23" xfId="0" applyFont="1" applyFill="1" applyBorder="1" applyAlignment="1">
      <alignment horizontal="center" vertical="center" wrapText="1"/>
    </xf>
    <xf numFmtId="0" fontId="7" fillId="3" borderId="17" xfId="0" applyFont="1" applyFill="1" applyBorder="1" applyAlignment="1">
      <alignment horizontal="center" wrapText="1"/>
    </xf>
    <xf numFmtId="0" fontId="7" fillId="3" borderId="19" xfId="0" applyFont="1" applyFill="1" applyBorder="1" applyAlignment="1">
      <alignment horizontal="center" wrapText="1"/>
    </xf>
    <xf numFmtId="2" fontId="8" fillId="3" borderId="18" xfId="0" applyNumberFormat="1" applyFont="1" applyFill="1" applyBorder="1" applyAlignment="1">
      <alignment horizontal="center" vertical="center"/>
    </xf>
    <xf numFmtId="2" fontId="8" fillId="3" borderId="19" xfId="0" applyNumberFormat="1" applyFont="1" applyFill="1" applyBorder="1" applyAlignment="1">
      <alignment horizontal="center" vertical="center"/>
    </xf>
    <xf numFmtId="0" fontId="8" fillId="0" borderId="0" xfId="0" applyFont="1" applyBorder="1" applyAlignment="1">
      <alignment horizontal="center" wrapText="1"/>
    </xf>
    <xf numFmtId="0" fontId="8" fillId="7" borderId="0" xfId="0" applyFont="1" applyFill="1" applyAlignment="1">
      <alignment horizontal="left" vertical="top"/>
    </xf>
    <xf numFmtId="0" fontId="8" fillId="11" borderId="10" xfId="0" applyFont="1" applyFill="1" applyBorder="1" applyAlignment="1">
      <alignment horizontal="left" wrapText="1"/>
    </xf>
    <xf numFmtId="0" fontId="8" fillId="11" borderId="11" xfId="0" applyFont="1" applyFill="1" applyBorder="1" applyAlignment="1">
      <alignment horizontal="left" wrapText="1"/>
    </xf>
    <xf numFmtId="0" fontId="8" fillId="11" borderId="12" xfId="0" applyFont="1" applyFill="1" applyBorder="1" applyAlignment="1">
      <alignment horizontal="left" wrapText="1"/>
    </xf>
    <xf numFmtId="0" fontId="8" fillId="11" borderId="15" xfId="0" applyFont="1" applyFill="1" applyBorder="1" applyAlignment="1">
      <alignment horizontal="left" wrapText="1"/>
    </xf>
    <xf numFmtId="0" fontId="8" fillId="11" borderId="9" xfId="0" applyFont="1" applyFill="1" applyBorder="1" applyAlignment="1">
      <alignment horizontal="left" wrapText="1"/>
    </xf>
    <xf numFmtId="0" fontId="8" fillId="11" borderId="16" xfId="0" applyFont="1" applyFill="1" applyBorder="1" applyAlignment="1">
      <alignment horizontal="left" wrapText="1"/>
    </xf>
    <xf numFmtId="0" fontId="19" fillId="0" borderId="0" xfId="0" applyFont="1" applyFill="1" applyBorder="1" applyAlignment="1">
      <alignment horizontal="center" vertical="center"/>
    </xf>
    <xf numFmtId="164" fontId="5" fillId="0" borderId="0" xfId="0" applyNumberFormat="1" applyFont="1" applyFill="1" applyBorder="1" applyAlignment="1">
      <alignment horizontal="center"/>
    </xf>
    <xf numFmtId="0" fontId="5" fillId="0" borderId="0" xfId="0" applyFont="1" applyFill="1" applyBorder="1" applyAlignment="1">
      <alignment horizontal="center"/>
    </xf>
    <xf numFmtId="0" fontId="8" fillId="0" borderId="10" xfId="0" applyFont="1" applyFill="1" applyBorder="1" applyAlignment="1">
      <alignment horizontal="left" wrapText="1"/>
    </xf>
    <xf numFmtId="0" fontId="8" fillId="0" borderId="12" xfId="0" applyFont="1" applyFill="1" applyBorder="1" applyAlignment="1">
      <alignment horizontal="left" wrapText="1"/>
    </xf>
    <xf numFmtId="0" fontId="8" fillId="0" borderId="15" xfId="0" applyFont="1" applyFill="1" applyBorder="1" applyAlignment="1">
      <alignment horizontal="left" wrapText="1"/>
    </xf>
    <xf numFmtId="0" fontId="8" fillId="0" borderId="16" xfId="0" applyFont="1" applyFill="1" applyBorder="1" applyAlignment="1">
      <alignment horizontal="left" wrapText="1"/>
    </xf>
    <xf numFmtId="0" fontId="8" fillId="3" borderId="12" xfId="0" applyFont="1" applyFill="1" applyBorder="1" applyAlignment="1">
      <alignment horizontal="center"/>
    </xf>
    <xf numFmtId="0" fontId="8" fillId="3" borderId="16" xfId="0" applyFont="1" applyFill="1" applyBorder="1" applyAlignment="1">
      <alignment horizontal="center"/>
    </xf>
    <xf numFmtId="0" fontId="8" fillId="0" borderId="11" xfId="0" applyFont="1" applyBorder="1" applyAlignment="1">
      <alignment horizontal="left"/>
    </xf>
    <xf numFmtId="0" fontId="8" fillId="0" borderId="12" xfId="0" applyFont="1" applyBorder="1" applyAlignment="1">
      <alignment horizontal="left"/>
    </xf>
    <xf numFmtId="166" fontId="5" fillId="4" borderId="21" xfId="0" applyNumberFormat="1" applyFont="1" applyFill="1" applyBorder="1" applyAlignment="1">
      <alignment horizontal="center" vertical="center"/>
    </xf>
    <xf numFmtId="166" fontId="5" fillId="4" borderId="23" xfId="0" applyNumberFormat="1" applyFont="1" applyFill="1" applyBorder="1" applyAlignment="1">
      <alignment horizontal="center" vertical="center"/>
    </xf>
    <xf numFmtId="166" fontId="5" fillId="4" borderId="22" xfId="0" applyNumberFormat="1" applyFont="1" applyFill="1" applyBorder="1" applyAlignment="1">
      <alignment horizontal="center" vertical="center"/>
    </xf>
    <xf numFmtId="0" fontId="5" fillId="0" borderId="23" xfId="0" applyFont="1" applyBorder="1" applyAlignment="1">
      <alignment horizontal="center" vertical="center"/>
    </xf>
    <xf numFmtId="0" fontId="8" fillId="7" borderId="0" xfId="0" applyFont="1" applyFill="1" applyAlignment="1">
      <alignment horizontal="center" vertical="center"/>
    </xf>
    <xf numFmtId="0" fontId="6" fillId="4" borderId="10"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13" xfId="0" applyFont="1" applyFill="1" applyBorder="1" applyAlignment="1">
      <alignment horizontal="center" vertical="center"/>
    </xf>
    <xf numFmtId="0" fontId="6" fillId="4" borderId="14" xfId="0" applyFont="1" applyFill="1" applyBorder="1" applyAlignment="1">
      <alignment horizontal="center" vertical="center"/>
    </xf>
    <xf numFmtId="0" fontId="6" fillId="4" borderId="15" xfId="0" applyFont="1" applyFill="1" applyBorder="1" applyAlignment="1">
      <alignment horizontal="center" vertical="center"/>
    </xf>
    <xf numFmtId="0" fontId="6" fillId="4" borderId="16" xfId="0" applyFont="1" applyFill="1" applyBorder="1" applyAlignment="1">
      <alignment horizontal="center" vertical="center"/>
    </xf>
    <xf numFmtId="0" fontId="6" fillId="8" borderId="21" xfId="0" applyFont="1" applyFill="1" applyBorder="1" applyAlignment="1">
      <alignment horizontal="center" vertical="center" wrapText="1"/>
    </xf>
    <xf numFmtId="0" fontId="6" fillId="8" borderId="23" xfId="0" applyFont="1" applyFill="1" applyBorder="1" applyAlignment="1">
      <alignment horizontal="center" vertical="center" wrapText="1"/>
    </xf>
    <xf numFmtId="0" fontId="6" fillId="8" borderId="22" xfId="0" applyFont="1" applyFill="1" applyBorder="1" applyAlignment="1">
      <alignment horizontal="center" vertical="center" wrapText="1"/>
    </xf>
    <xf numFmtId="0" fontId="6" fillId="4" borderId="20" xfId="0" applyFont="1" applyFill="1" applyBorder="1" applyAlignment="1">
      <alignment horizontal="center" vertical="center"/>
    </xf>
    <xf numFmtId="0" fontId="0" fillId="4" borderId="17" xfId="0" applyFont="1" applyFill="1" applyBorder="1" applyAlignment="1">
      <alignment horizontal="center" wrapText="1"/>
    </xf>
    <xf numFmtId="0" fontId="0" fillId="4" borderId="18" xfId="0" applyFont="1" applyFill="1" applyBorder="1" applyAlignment="1">
      <alignment horizontal="center" wrapText="1"/>
    </xf>
    <xf numFmtId="0" fontId="0" fillId="4" borderId="19" xfId="0" applyFont="1" applyFill="1" applyBorder="1" applyAlignment="1">
      <alignment horizontal="center" wrapText="1"/>
    </xf>
    <xf numFmtId="0" fontId="6" fillId="3" borderId="16" xfId="0" applyFont="1" applyFill="1" applyBorder="1" applyAlignment="1">
      <alignment horizontal="center" vertical="center" wrapText="1"/>
    </xf>
    <xf numFmtId="166" fontId="6" fillId="3" borderId="10" xfId="0" applyNumberFormat="1" applyFont="1" applyFill="1" applyBorder="1" applyAlignment="1">
      <alignment horizontal="center" vertical="center"/>
    </xf>
    <xf numFmtId="0" fontId="6" fillId="3" borderId="11"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0" xfId="0" applyFont="1" applyFill="1" applyBorder="1" applyAlignment="1">
      <alignment horizontal="center" vertical="center"/>
    </xf>
    <xf numFmtId="0" fontId="6" fillId="3" borderId="14"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9" xfId="0" applyFont="1" applyFill="1" applyBorder="1" applyAlignment="1">
      <alignment horizontal="center" vertical="center"/>
    </xf>
    <xf numFmtId="0" fontId="6" fillId="3" borderId="16" xfId="0" applyFont="1" applyFill="1" applyBorder="1" applyAlignment="1">
      <alignment horizontal="center" vertical="center"/>
    </xf>
    <xf numFmtId="0" fontId="6" fillId="8" borderId="10" xfId="0" applyFont="1" applyFill="1" applyBorder="1" applyAlignment="1">
      <alignment horizontal="center" vertical="center"/>
    </xf>
    <xf numFmtId="0" fontId="6" fillId="8" borderId="13" xfId="0" applyFont="1" applyFill="1" applyBorder="1" applyAlignment="1">
      <alignment horizontal="center" vertical="center"/>
    </xf>
    <xf numFmtId="0" fontId="6" fillId="8" borderId="15" xfId="0" applyFont="1" applyFill="1" applyBorder="1" applyAlignment="1">
      <alignment horizontal="center" vertical="center"/>
    </xf>
    <xf numFmtId="0" fontId="5" fillId="0" borderId="10"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28" fillId="4" borderId="59" xfId="0" applyFont="1" applyFill="1" applyBorder="1" applyAlignment="1">
      <alignment horizontal="center" vertical="center" wrapText="1"/>
    </xf>
    <xf numFmtId="0" fontId="28" fillId="4" borderId="61" xfId="0" applyFont="1" applyFill="1" applyBorder="1" applyAlignment="1">
      <alignment horizontal="center" vertical="center" wrapText="1"/>
    </xf>
    <xf numFmtId="0" fontId="28" fillId="4" borderId="60" xfId="0" applyFont="1" applyFill="1" applyBorder="1" applyAlignment="1">
      <alignment horizontal="center" vertical="center" wrapText="1"/>
    </xf>
    <xf numFmtId="0" fontId="28" fillId="4" borderId="35" xfId="0" applyFont="1" applyFill="1" applyBorder="1" applyAlignment="1">
      <alignment horizontal="center" vertical="center" wrapText="1"/>
    </xf>
    <xf numFmtId="0" fontId="28" fillId="4" borderId="62" xfId="0" applyFont="1" applyFill="1" applyBorder="1" applyAlignment="1">
      <alignment horizontal="center" vertical="center" wrapText="1"/>
    </xf>
    <xf numFmtId="0" fontId="28" fillId="4" borderId="38" xfId="0" applyFont="1" applyFill="1" applyBorder="1" applyAlignment="1">
      <alignment horizontal="center" vertical="center" wrapText="1"/>
    </xf>
    <xf numFmtId="0" fontId="0" fillId="4" borderId="0" xfId="0" applyFont="1" applyFill="1" applyAlignment="1">
      <alignment horizontal="center" vertical="center" wrapText="1"/>
    </xf>
    <xf numFmtId="0" fontId="59" fillId="4" borderId="17" xfId="0" applyFont="1" applyFill="1" applyBorder="1" applyAlignment="1">
      <alignment horizontal="center" vertical="center"/>
    </xf>
    <xf numFmtId="0" fontId="59" fillId="4" borderId="18" xfId="0" applyFont="1" applyFill="1" applyBorder="1" applyAlignment="1">
      <alignment horizontal="center" vertical="center"/>
    </xf>
    <xf numFmtId="0" fontId="1" fillId="4" borderId="17" xfId="0" applyFont="1" applyFill="1" applyBorder="1" applyAlignment="1">
      <alignment horizontal="center"/>
    </xf>
    <xf numFmtId="0" fontId="1" fillId="4" borderId="18" xfId="0" applyFont="1" applyFill="1" applyBorder="1" applyAlignment="1">
      <alignment horizontal="center"/>
    </xf>
    <xf numFmtId="0" fontId="0" fillId="3" borderId="17" xfId="0" applyFont="1" applyFill="1" applyBorder="1" applyAlignment="1">
      <alignment horizontal="center" vertical="center" wrapText="1"/>
    </xf>
    <xf numFmtId="0" fontId="0" fillId="3" borderId="18" xfId="0" applyFont="1" applyFill="1" applyBorder="1" applyAlignment="1">
      <alignment horizontal="center" vertical="center" wrapText="1"/>
    </xf>
    <xf numFmtId="0" fontId="0" fillId="3" borderId="19" xfId="0" applyFont="1" applyFill="1" applyBorder="1" applyAlignment="1">
      <alignment horizontal="center" vertical="center" wrapText="1"/>
    </xf>
    <xf numFmtId="0" fontId="11" fillId="4" borderId="17" xfId="0" applyFont="1" applyFill="1" applyBorder="1" applyAlignment="1">
      <alignment horizontal="center" vertical="center"/>
    </xf>
    <xf numFmtId="0" fontId="11" fillId="4" borderId="18" xfId="0" applyFont="1" applyFill="1" applyBorder="1" applyAlignment="1">
      <alignment horizontal="center" vertical="center"/>
    </xf>
    <xf numFmtId="0" fontId="11" fillId="4" borderId="19" xfId="0" applyFont="1" applyFill="1" applyBorder="1" applyAlignment="1">
      <alignment horizontal="center" vertical="center"/>
    </xf>
    <xf numFmtId="0" fontId="0" fillId="4" borderId="10" xfId="0" applyFont="1" applyFill="1" applyBorder="1" applyAlignment="1">
      <alignment horizontal="center" wrapText="1"/>
    </xf>
    <xf numFmtId="0" fontId="0" fillId="4" borderId="11" xfId="0" applyFont="1" applyFill="1" applyBorder="1" applyAlignment="1">
      <alignment horizontal="center" wrapText="1"/>
    </xf>
    <xf numFmtId="0" fontId="0" fillId="4" borderId="12" xfId="0" applyFont="1" applyFill="1" applyBorder="1" applyAlignment="1">
      <alignment horizontal="center" wrapText="1"/>
    </xf>
    <xf numFmtId="2" fontId="8" fillId="3" borderId="20" xfId="0" applyNumberFormat="1" applyFont="1" applyFill="1" applyBorder="1" applyAlignment="1">
      <alignment horizontal="center" vertical="center"/>
    </xf>
    <xf numFmtId="0" fontId="20" fillId="0" borderId="10" xfId="0" applyFont="1" applyFill="1" applyBorder="1" applyAlignment="1">
      <alignment horizontal="left" vertical="top" wrapText="1"/>
    </xf>
    <xf numFmtId="0" fontId="20" fillId="0" borderId="12" xfId="0" applyFont="1" applyFill="1" applyBorder="1" applyAlignment="1">
      <alignment horizontal="left" vertical="top" wrapText="1"/>
    </xf>
    <xf numFmtId="0" fontId="20" fillId="0" borderId="15" xfId="0" applyFont="1" applyFill="1" applyBorder="1" applyAlignment="1">
      <alignment horizontal="left" vertical="top" wrapText="1"/>
    </xf>
    <xf numFmtId="0" fontId="20" fillId="0" borderId="16" xfId="0" applyFont="1" applyFill="1" applyBorder="1" applyAlignment="1">
      <alignment horizontal="left" vertical="top" wrapText="1"/>
    </xf>
    <xf numFmtId="0" fontId="8" fillId="3" borderId="21" xfId="0" applyFont="1" applyFill="1" applyBorder="1" applyAlignment="1">
      <alignment horizontal="center" vertical="center"/>
    </xf>
    <xf numFmtId="0" fontId="8" fillId="3" borderId="22" xfId="0" applyFont="1" applyFill="1" applyBorder="1" applyAlignment="1">
      <alignment horizontal="center" vertical="center"/>
    </xf>
    <xf numFmtId="0" fontId="29" fillId="0" borderId="17" xfId="0" applyFont="1" applyFill="1" applyBorder="1" applyAlignment="1">
      <alignment horizontal="center" vertical="top"/>
    </xf>
    <xf numFmtId="0" fontId="29" fillId="0" borderId="18" xfId="0" applyFont="1" applyFill="1" applyBorder="1" applyAlignment="1">
      <alignment horizontal="center" vertical="top"/>
    </xf>
    <xf numFmtId="0" fontId="29" fillId="0" borderId="19" xfId="0" applyFont="1" applyFill="1" applyBorder="1" applyAlignment="1">
      <alignment horizontal="center" vertical="top"/>
    </xf>
    <xf numFmtId="0" fontId="20" fillId="0" borderId="17" xfId="0" applyFont="1" applyFill="1" applyBorder="1" applyAlignment="1">
      <alignment horizontal="left" vertical="top"/>
    </xf>
    <xf numFmtId="0" fontId="20" fillId="0" borderId="19" xfId="0" applyFont="1" applyFill="1" applyBorder="1" applyAlignment="1">
      <alignment horizontal="left" vertical="top"/>
    </xf>
    <xf numFmtId="0" fontId="29" fillId="10" borderId="20" xfId="0" applyFont="1" applyFill="1" applyBorder="1" applyAlignment="1">
      <alignment horizontal="center" vertical="top"/>
    </xf>
    <xf numFmtId="0" fontId="8" fillId="0" borderId="17" xfId="0" applyFont="1" applyBorder="1" applyAlignment="1"/>
    <xf numFmtId="0" fontId="8" fillId="0" borderId="18" xfId="0" applyFont="1" applyBorder="1" applyAlignment="1"/>
    <xf numFmtId="0" fontId="8" fillId="0" borderId="19" xfId="0" applyFont="1" applyBorder="1" applyAlignment="1"/>
    <xf numFmtId="0" fontId="8" fillId="0" borderId="10" xfId="0" applyFont="1" applyBorder="1" applyAlignment="1">
      <alignment vertical="center" wrapText="1"/>
    </xf>
    <xf numFmtId="0" fontId="8" fillId="0" borderId="11" xfId="0" applyFont="1" applyBorder="1" applyAlignment="1">
      <alignment vertical="center" wrapText="1"/>
    </xf>
    <xf numFmtId="0" fontId="8" fillId="0" borderId="12" xfId="0" applyFont="1" applyBorder="1" applyAlignment="1">
      <alignment vertical="center" wrapText="1"/>
    </xf>
    <xf numFmtId="0" fontId="8" fillId="0" borderId="15" xfId="0" applyFont="1" applyBorder="1" applyAlignment="1">
      <alignment vertical="center" wrapText="1"/>
    </xf>
    <xf numFmtId="0" fontId="8" fillId="0" borderId="9" xfId="0" applyFont="1" applyBorder="1" applyAlignment="1">
      <alignment vertical="center" wrapText="1"/>
    </xf>
    <xf numFmtId="0" fontId="8" fillId="0" borderId="16" xfId="0" applyFont="1" applyBorder="1" applyAlignment="1">
      <alignment vertical="center" wrapText="1"/>
    </xf>
    <xf numFmtId="0" fontId="8" fillId="4" borderId="17" xfId="0" applyFont="1" applyFill="1" applyBorder="1" applyAlignment="1">
      <alignment horizontal="center"/>
    </xf>
    <xf numFmtId="0" fontId="8" fillId="4" borderId="18" xfId="0" applyFont="1" applyFill="1" applyBorder="1" applyAlignment="1">
      <alignment horizontal="center"/>
    </xf>
    <xf numFmtId="0" fontId="37" fillId="7" borderId="0" xfId="0" applyFont="1" applyFill="1" applyAlignment="1">
      <alignment horizontal="center" vertical="center" wrapText="1"/>
    </xf>
    <xf numFmtId="0" fontId="37" fillId="7" borderId="0" xfId="0" applyFont="1" applyFill="1" applyAlignment="1">
      <alignment horizontal="left" vertical="center" wrapText="1"/>
    </xf>
    <xf numFmtId="0" fontId="8" fillId="0" borderId="0" xfId="0" applyFont="1" applyAlignment="1">
      <alignment horizontal="center"/>
    </xf>
    <xf numFmtId="0" fontId="8" fillId="0" borderId="17" xfId="0" applyFont="1" applyBorder="1" applyAlignment="1">
      <alignment wrapText="1"/>
    </xf>
    <xf numFmtId="0" fontId="8" fillId="0" borderId="18" xfId="0" applyFont="1" applyBorder="1" applyAlignment="1">
      <alignment wrapText="1"/>
    </xf>
    <xf numFmtId="0" fontId="8" fillId="0" borderId="19" xfId="0" applyFont="1" applyBorder="1" applyAlignment="1">
      <alignment wrapText="1"/>
    </xf>
    <xf numFmtId="0" fontId="8" fillId="0" borderId="10" xfId="0" applyFont="1" applyBorder="1" applyAlignment="1">
      <alignment wrapText="1"/>
    </xf>
    <xf numFmtId="0" fontId="8" fillId="0" borderId="11" xfId="0" applyFont="1" applyBorder="1" applyAlignment="1">
      <alignment wrapText="1"/>
    </xf>
    <xf numFmtId="0" fontId="8" fillId="0" borderId="12" xfId="0" applyFont="1" applyBorder="1" applyAlignment="1">
      <alignment wrapText="1"/>
    </xf>
    <xf numFmtId="0" fontId="8" fillId="0" borderId="15" xfId="0" applyFont="1" applyBorder="1" applyAlignment="1">
      <alignment wrapText="1"/>
    </xf>
    <xf numFmtId="0" fontId="8" fillId="0" borderId="9" xfId="0" applyFont="1" applyBorder="1" applyAlignment="1">
      <alignment wrapText="1"/>
    </xf>
    <xf numFmtId="0" fontId="8" fillId="0" borderId="16" xfId="0" applyFont="1" applyBorder="1" applyAlignment="1">
      <alignment wrapText="1"/>
    </xf>
    <xf numFmtId="0" fontId="8" fillId="0" borderId="13" xfId="0" applyFont="1" applyBorder="1" applyAlignment="1">
      <alignment wrapText="1"/>
    </xf>
    <xf numFmtId="0" fontId="8" fillId="0" borderId="0" xfId="0" applyFont="1" applyBorder="1" applyAlignment="1">
      <alignment wrapText="1"/>
    </xf>
    <xf numFmtId="0" fontId="8" fillId="0" borderId="14" xfId="0" applyFont="1" applyBorder="1" applyAlignment="1">
      <alignment wrapText="1"/>
    </xf>
    <xf numFmtId="0" fontId="8" fillId="0" borderId="13" xfId="0" applyFont="1" applyBorder="1" applyAlignment="1">
      <alignment vertical="center" wrapText="1"/>
    </xf>
    <xf numFmtId="0" fontId="8" fillId="0" borderId="0" xfId="0" applyFont="1" applyBorder="1" applyAlignment="1">
      <alignment vertical="center" wrapText="1"/>
    </xf>
    <xf numFmtId="0" fontId="8" fillId="0" borderId="14" xfId="0" applyFont="1" applyBorder="1" applyAlignment="1">
      <alignment vertical="center" wrapText="1"/>
    </xf>
    <xf numFmtId="0" fontId="7" fillId="10" borderId="17" xfId="0" applyFont="1" applyFill="1" applyBorder="1" applyAlignment="1">
      <alignment horizontal="center"/>
    </xf>
    <xf numFmtId="0" fontId="7" fillId="10" borderId="18" xfId="0" applyFont="1" applyFill="1" applyBorder="1" applyAlignment="1">
      <alignment horizontal="center"/>
    </xf>
    <xf numFmtId="0" fontId="7" fillId="10" borderId="19" xfId="0" applyFont="1" applyFill="1" applyBorder="1" applyAlignment="1">
      <alignment horizontal="center"/>
    </xf>
    <xf numFmtId="0" fontId="7" fillId="8" borderId="20" xfId="0" applyFont="1" applyFill="1" applyBorder="1" applyAlignment="1">
      <alignment horizontal="center" wrapText="1"/>
    </xf>
    <xf numFmtId="0" fontId="7" fillId="8" borderId="20" xfId="0" applyFont="1" applyFill="1" applyBorder="1" applyAlignment="1"/>
    <xf numFmtId="0" fontId="7" fillId="3" borderId="20" xfId="0" applyFont="1" applyFill="1" applyBorder="1" applyAlignment="1">
      <alignment horizontal="center" vertical="center" wrapText="1"/>
    </xf>
    <xf numFmtId="0" fontId="7" fillId="3" borderId="20" xfId="0" applyFont="1" applyFill="1" applyBorder="1" applyAlignment="1">
      <alignment horizontal="center"/>
    </xf>
    <xf numFmtId="2" fontId="8" fillId="3" borderId="20" xfId="0" applyNumberFormat="1" applyFont="1" applyFill="1" applyBorder="1" applyAlignment="1">
      <alignment horizontal="center"/>
    </xf>
    <xf numFmtId="0" fontId="8" fillId="4" borderId="20" xfId="0" applyFont="1" applyFill="1" applyBorder="1" applyAlignment="1">
      <alignment horizontal="center" vertical="center"/>
    </xf>
    <xf numFmtId="0" fontId="8" fillId="0" borderId="20" xfId="0" applyFont="1" applyFill="1" applyBorder="1" applyAlignment="1">
      <alignment horizontal="center"/>
    </xf>
    <xf numFmtId="0" fontId="8" fillId="0" borderId="20" xfId="0" applyFont="1" applyBorder="1" applyAlignment="1">
      <alignment horizontal="center" vertical="center"/>
    </xf>
    <xf numFmtId="0" fontId="8" fillId="0" borderId="20" xfId="0" applyFont="1" applyFill="1" applyBorder="1" applyAlignment="1">
      <alignment horizontal="center" vertical="center"/>
    </xf>
    <xf numFmtId="0" fontId="8" fillId="3" borderId="10"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20" fillId="8" borderId="17" xfId="0" applyFont="1" applyFill="1" applyBorder="1" applyAlignment="1">
      <alignment horizontal="center" vertical="center" wrapText="1"/>
    </xf>
    <xf numFmtId="0" fontId="20" fillId="8" borderId="18" xfId="0" applyFont="1" applyFill="1" applyBorder="1" applyAlignment="1">
      <alignment horizontal="center" vertical="center" wrapText="1"/>
    </xf>
    <xf numFmtId="0" fontId="20" fillId="8" borderId="19" xfId="0" applyFont="1" applyFill="1" applyBorder="1" applyAlignment="1">
      <alignment horizontal="center" vertical="center" wrapText="1"/>
    </xf>
    <xf numFmtId="0" fontId="8" fillId="0" borderId="17" xfId="0" applyFont="1" applyBorder="1" applyAlignment="1">
      <alignment vertical="center"/>
    </xf>
    <xf numFmtId="0" fontId="8" fillId="0" borderId="18" xfId="0" applyFont="1" applyBorder="1" applyAlignment="1">
      <alignment vertical="center"/>
    </xf>
    <xf numFmtId="0" fontId="8" fillId="0" borderId="19" xfId="0" applyFont="1" applyBorder="1" applyAlignment="1">
      <alignment vertical="center"/>
    </xf>
    <xf numFmtId="0" fontId="20" fillId="8" borderId="10" xfId="0" applyFont="1" applyFill="1" applyBorder="1" applyAlignment="1">
      <alignment horizontal="center" vertical="center" wrapText="1"/>
    </xf>
    <xf numFmtId="0" fontId="20" fillId="8" borderId="11" xfId="0" applyFont="1" applyFill="1" applyBorder="1" applyAlignment="1">
      <alignment horizontal="center" vertical="center" wrapText="1"/>
    </xf>
    <xf numFmtId="0" fontId="20" fillId="8" borderId="12" xfId="0" applyFont="1" applyFill="1" applyBorder="1" applyAlignment="1">
      <alignment horizontal="center" vertical="center" wrapText="1"/>
    </xf>
    <xf numFmtId="0" fontId="20" fillId="8" borderId="15" xfId="0" applyFont="1" applyFill="1" applyBorder="1" applyAlignment="1">
      <alignment horizontal="center" vertical="center" wrapText="1"/>
    </xf>
    <xf numFmtId="0" fontId="20" fillId="8" borderId="9" xfId="0" applyFont="1" applyFill="1" applyBorder="1" applyAlignment="1">
      <alignment horizontal="center" vertical="center" wrapText="1"/>
    </xf>
    <xf numFmtId="0" fontId="20" fillId="8" borderId="16" xfId="0" applyFont="1" applyFill="1" applyBorder="1" applyAlignment="1">
      <alignment horizontal="center" vertical="center" wrapText="1"/>
    </xf>
    <xf numFmtId="0" fontId="8" fillId="0" borderId="10" xfId="0" applyFont="1" applyBorder="1" applyAlignment="1">
      <alignment vertical="center"/>
    </xf>
    <xf numFmtId="0" fontId="8" fillId="0" borderId="11" xfId="0" applyFont="1" applyBorder="1" applyAlignment="1">
      <alignment vertical="center"/>
    </xf>
    <xf numFmtId="0" fontId="8" fillId="0" borderId="12" xfId="0" applyFont="1" applyBorder="1" applyAlignment="1">
      <alignment vertical="center"/>
    </xf>
    <xf numFmtId="0" fontId="8" fillId="0" borderId="15" xfId="0" applyFont="1" applyBorder="1" applyAlignment="1">
      <alignment vertical="center"/>
    </xf>
    <xf numFmtId="0" fontId="8" fillId="0" borderId="9" xfId="0" applyFont="1" applyBorder="1" applyAlignment="1">
      <alignment vertical="center"/>
    </xf>
    <xf numFmtId="0" fontId="8" fillId="0" borderId="16" xfId="0" applyFont="1" applyBorder="1" applyAlignment="1">
      <alignment vertical="center"/>
    </xf>
    <xf numFmtId="0" fontId="8" fillId="0" borderId="17" xfId="0" applyFont="1" applyBorder="1" applyAlignment="1">
      <alignment vertical="top" wrapText="1"/>
    </xf>
    <xf numFmtId="0" fontId="8" fillId="0" borderId="18" xfId="0" applyFont="1" applyBorder="1" applyAlignment="1">
      <alignment vertical="top" wrapText="1"/>
    </xf>
    <xf numFmtId="0" fontId="8" fillId="0" borderId="19" xfId="0" applyFont="1" applyBorder="1" applyAlignment="1">
      <alignment vertical="top" wrapText="1"/>
    </xf>
    <xf numFmtId="0" fontId="8" fillId="4" borderId="11"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8" fillId="10" borderId="59" xfId="0" applyFont="1" applyFill="1" applyBorder="1" applyAlignment="1">
      <alignment horizontal="center" vertical="top" wrapText="1"/>
    </xf>
    <xf numFmtId="0" fontId="8" fillId="10" borderId="61" xfId="0" applyFont="1" applyFill="1" applyBorder="1" applyAlignment="1">
      <alignment horizontal="center" vertical="top" wrapText="1"/>
    </xf>
    <xf numFmtId="0" fontId="8" fillId="10" borderId="60" xfId="0" applyFont="1" applyFill="1" applyBorder="1" applyAlignment="1">
      <alignment horizontal="center" vertical="top" wrapText="1"/>
    </xf>
    <xf numFmtId="0" fontId="8" fillId="10" borderId="35" xfId="0" applyFont="1" applyFill="1" applyBorder="1" applyAlignment="1">
      <alignment horizontal="center" vertical="top" wrapText="1"/>
    </xf>
    <xf numFmtId="0" fontId="8" fillId="10" borderId="62" xfId="0" applyFont="1" applyFill="1" applyBorder="1" applyAlignment="1">
      <alignment horizontal="center" vertical="top" wrapText="1"/>
    </xf>
    <xf numFmtId="0" fontId="8" fillId="10" borderId="38" xfId="0" applyFont="1" applyFill="1" applyBorder="1" applyAlignment="1">
      <alignment horizontal="center" vertical="top" wrapText="1"/>
    </xf>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6.tmp"/><Relationship Id="rId2" Type="http://schemas.openxmlformats.org/officeDocument/2006/relationships/image" Target="../media/image35.tmp"/><Relationship Id="rId1" Type="http://schemas.openxmlformats.org/officeDocument/2006/relationships/image" Target="../media/image34.tmp"/><Relationship Id="rId4" Type="http://schemas.openxmlformats.org/officeDocument/2006/relationships/image" Target="../media/image37.tmp"/></Relationships>
</file>

<file path=xl/drawings/_rels/drawing11.xml.rels><?xml version="1.0" encoding="UTF-8" standalone="yes"?>
<Relationships xmlns="http://schemas.openxmlformats.org/package/2006/relationships"><Relationship Id="rId1" Type="http://schemas.openxmlformats.org/officeDocument/2006/relationships/image" Target="../media/image38.tmp"/></Relationships>
</file>

<file path=xl/drawings/_rels/drawing12.xml.rels><?xml version="1.0" encoding="UTF-8" standalone="yes"?>
<Relationships xmlns="http://schemas.openxmlformats.org/package/2006/relationships"><Relationship Id="rId2" Type="http://schemas.openxmlformats.org/officeDocument/2006/relationships/image" Target="../media/image40.tmp"/><Relationship Id="rId1" Type="http://schemas.openxmlformats.org/officeDocument/2006/relationships/image" Target="../media/image39.tmp"/></Relationships>
</file>

<file path=xl/drawings/_rels/drawing13.xml.rels><?xml version="1.0" encoding="UTF-8" standalone="yes"?>
<Relationships xmlns="http://schemas.openxmlformats.org/package/2006/relationships"><Relationship Id="rId2" Type="http://schemas.openxmlformats.org/officeDocument/2006/relationships/image" Target="../media/image42.tmp"/><Relationship Id="rId1" Type="http://schemas.openxmlformats.org/officeDocument/2006/relationships/image" Target="../media/image41.tmp"/></Relationships>
</file>

<file path=xl/drawings/_rels/drawing14.xml.rels><?xml version="1.0" encoding="UTF-8" standalone="yes"?>
<Relationships xmlns="http://schemas.openxmlformats.org/package/2006/relationships"><Relationship Id="rId1" Type="http://schemas.openxmlformats.org/officeDocument/2006/relationships/image" Target="../media/image43.tmp"/></Relationships>
</file>

<file path=xl/drawings/_rels/drawing15.xml.rels><?xml version="1.0" encoding="UTF-8" standalone="yes"?>
<Relationships xmlns="http://schemas.openxmlformats.org/package/2006/relationships"><Relationship Id="rId1" Type="http://schemas.openxmlformats.org/officeDocument/2006/relationships/image" Target="../media/image44.tmp"/></Relationships>
</file>

<file path=xl/drawings/_rels/drawing16.xml.rels><?xml version="1.0" encoding="UTF-8" standalone="yes"?>
<Relationships xmlns="http://schemas.openxmlformats.org/package/2006/relationships"><Relationship Id="rId2" Type="http://schemas.openxmlformats.org/officeDocument/2006/relationships/image" Target="../media/image45.tmp"/><Relationship Id="rId1" Type="http://schemas.openxmlformats.org/officeDocument/2006/relationships/image" Target="../media/image44.tmp"/></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8" Type="http://schemas.openxmlformats.org/officeDocument/2006/relationships/image" Target="../media/image10.tmp"/><Relationship Id="rId13" Type="http://schemas.openxmlformats.org/officeDocument/2006/relationships/image" Target="../media/image15.png"/><Relationship Id="rId3" Type="http://schemas.openxmlformats.org/officeDocument/2006/relationships/image" Target="../media/image5.tmp"/><Relationship Id="rId7" Type="http://schemas.openxmlformats.org/officeDocument/2006/relationships/image" Target="../media/image9.tmp"/><Relationship Id="rId12" Type="http://schemas.openxmlformats.org/officeDocument/2006/relationships/image" Target="../media/image14.png"/><Relationship Id="rId2" Type="http://schemas.openxmlformats.org/officeDocument/2006/relationships/image" Target="../media/image4.tmp"/><Relationship Id="rId16" Type="http://schemas.openxmlformats.org/officeDocument/2006/relationships/image" Target="../media/image18.tmp"/><Relationship Id="rId1" Type="http://schemas.openxmlformats.org/officeDocument/2006/relationships/image" Target="../media/image3.tmp"/><Relationship Id="rId6" Type="http://schemas.openxmlformats.org/officeDocument/2006/relationships/image" Target="../media/image8.tmp"/><Relationship Id="rId11" Type="http://schemas.openxmlformats.org/officeDocument/2006/relationships/image" Target="../media/image13.tmp"/><Relationship Id="rId5" Type="http://schemas.openxmlformats.org/officeDocument/2006/relationships/image" Target="../media/image7.tmp"/><Relationship Id="rId15" Type="http://schemas.openxmlformats.org/officeDocument/2006/relationships/image" Target="../media/image17.tmp"/><Relationship Id="rId10" Type="http://schemas.openxmlformats.org/officeDocument/2006/relationships/image" Target="../media/image12.tmp"/><Relationship Id="rId4" Type="http://schemas.openxmlformats.org/officeDocument/2006/relationships/image" Target="../media/image6.tmp"/><Relationship Id="rId9" Type="http://schemas.openxmlformats.org/officeDocument/2006/relationships/image" Target="../media/image11.tmp"/><Relationship Id="rId14" Type="http://schemas.openxmlformats.org/officeDocument/2006/relationships/image" Target="../media/image16.tmp"/></Relationships>
</file>

<file path=xl/drawings/_rels/drawing4.xml.rels><?xml version="1.0" encoding="UTF-8" standalone="yes"?>
<Relationships xmlns="http://schemas.openxmlformats.org/package/2006/relationships"><Relationship Id="rId8" Type="http://schemas.openxmlformats.org/officeDocument/2006/relationships/image" Target="../media/image24.tmp"/><Relationship Id="rId3" Type="http://schemas.openxmlformats.org/officeDocument/2006/relationships/image" Target="../media/image21.tmp"/><Relationship Id="rId7" Type="http://schemas.openxmlformats.org/officeDocument/2006/relationships/hyperlink" Target="https://idoc.pub/documents/atmospheric-storage-tanks-venting-req-api-2000-6th-ed-2009-on23edy220l0" TargetMode="External"/><Relationship Id="rId2" Type="http://schemas.openxmlformats.org/officeDocument/2006/relationships/image" Target="../media/image20.tmp"/><Relationship Id="rId1" Type="http://schemas.openxmlformats.org/officeDocument/2006/relationships/image" Target="../media/image19.tmp"/><Relationship Id="rId6" Type="http://schemas.openxmlformats.org/officeDocument/2006/relationships/image" Target="../media/image23.tmp"/><Relationship Id="rId5" Type="http://schemas.openxmlformats.org/officeDocument/2006/relationships/image" Target="../media/image22.tmp"/><Relationship Id="rId4" Type="http://schemas.openxmlformats.org/officeDocument/2006/relationships/hyperlink" Target="https://www.slideshare.net/pradeepdhondi2/design-calculations-of-venting-in-atmospheric-and-lowpressure-storage-tanks-api-std-2000-79277578" TargetMode="External"/><Relationship Id="rId9" Type="http://schemas.openxmlformats.org/officeDocument/2006/relationships/image" Target="../media/image25.tmp"/></Relationships>
</file>

<file path=xl/drawings/_rels/drawing5.xml.rels><?xml version="1.0" encoding="UTF-8" standalone="yes"?>
<Relationships xmlns="http://schemas.openxmlformats.org/package/2006/relationships"><Relationship Id="rId2" Type="http://schemas.openxmlformats.org/officeDocument/2006/relationships/image" Target="../media/image27.tmp"/><Relationship Id="rId1" Type="http://schemas.openxmlformats.org/officeDocument/2006/relationships/image" Target="../media/image26.tmp"/></Relationships>
</file>

<file path=xl/drawings/_rels/drawing7.xml.rels><?xml version="1.0" encoding="UTF-8" standalone="yes"?>
<Relationships xmlns="http://schemas.openxmlformats.org/package/2006/relationships"><Relationship Id="rId1" Type="http://schemas.openxmlformats.org/officeDocument/2006/relationships/image" Target="../media/image28.tmp"/></Relationships>
</file>

<file path=xl/drawings/_rels/drawing8.xml.rels><?xml version="1.0" encoding="UTF-8" standalone="yes"?>
<Relationships xmlns="http://schemas.openxmlformats.org/package/2006/relationships"><Relationship Id="rId1" Type="http://schemas.openxmlformats.org/officeDocument/2006/relationships/image" Target="../media/image29.tmp"/></Relationships>
</file>

<file path=xl/drawings/_rels/drawing9.xml.rels><?xml version="1.0" encoding="UTF-8" standalone="yes"?>
<Relationships xmlns="http://schemas.openxmlformats.org/package/2006/relationships"><Relationship Id="rId3" Type="http://schemas.openxmlformats.org/officeDocument/2006/relationships/image" Target="../media/image32.tmp"/><Relationship Id="rId2" Type="http://schemas.openxmlformats.org/officeDocument/2006/relationships/image" Target="../media/image31.tmp"/><Relationship Id="rId1" Type="http://schemas.openxmlformats.org/officeDocument/2006/relationships/image" Target="../media/image30.tmp"/><Relationship Id="rId4" Type="http://schemas.openxmlformats.org/officeDocument/2006/relationships/image" Target="../media/image33.tmp"/></Relationships>
</file>

<file path=xl/drawings/drawing1.xml><?xml version="1.0" encoding="utf-8"?>
<xdr:wsDr xmlns:xdr="http://schemas.openxmlformats.org/drawingml/2006/spreadsheetDrawing" xmlns:a="http://schemas.openxmlformats.org/drawingml/2006/main">
  <xdr:twoCellAnchor editAs="oneCell">
    <xdr:from>
      <xdr:col>0</xdr:col>
      <xdr:colOff>1064557</xdr:colOff>
      <xdr:row>9</xdr:row>
      <xdr:rowOff>119392</xdr:rowOff>
    </xdr:from>
    <xdr:to>
      <xdr:col>6</xdr:col>
      <xdr:colOff>102185</xdr:colOff>
      <xdr:row>17</xdr:row>
      <xdr:rowOff>201705</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a:xfrm>
          <a:off x="1064557" y="2326951"/>
          <a:ext cx="8657611" cy="1964901"/>
        </a:xfrm>
        <a:prstGeom prst="rect">
          <a:avLst/>
        </a:prstGeom>
      </xdr:spPr>
    </xdr:pic>
    <xdr:clientData/>
  </xdr:twoCellAnchor>
  <xdr:twoCellAnchor editAs="oneCell">
    <xdr:from>
      <xdr:col>7</xdr:col>
      <xdr:colOff>189896</xdr:colOff>
      <xdr:row>4</xdr:row>
      <xdr:rowOff>184451</xdr:rowOff>
    </xdr:from>
    <xdr:to>
      <xdr:col>18</xdr:col>
      <xdr:colOff>525898</xdr:colOff>
      <xdr:row>36</xdr:row>
      <xdr:rowOff>19816</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019039" y="1218594"/>
          <a:ext cx="7021645" cy="819015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5</xdr:col>
      <xdr:colOff>219076</xdr:colOff>
      <xdr:row>14</xdr:row>
      <xdr:rowOff>56737</xdr:rowOff>
    </xdr:from>
    <xdr:to>
      <xdr:col>12</xdr:col>
      <xdr:colOff>317499</xdr:colOff>
      <xdr:row>24</xdr:row>
      <xdr:rowOff>103333</xdr:rowOff>
    </xdr:to>
    <xdr:pic>
      <xdr:nvPicPr>
        <xdr:cNvPr id="9" name="Picture 8" descr="Screen Clipping">
          <a:extLst>
            <a:ext uri="{FF2B5EF4-FFF2-40B4-BE49-F238E27FC236}">
              <a16:creationId xmlns:a16="http://schemas.microsoft.com/office/drawing/2014/main" id="{00000000-0008-0000-0B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34362" y="4583380"/>
          <a:ext cx="7645852" cy="2958525"/>
        </a:xfrm>
        <a:prstGeom prst="rect">
          <a:avLst/>
        </a:prstGeom>
        <a:ln>
          <a:solidFill>
            <a:sysClr val="windowText" lastClr="000000"/>
          </a:solidFill>
        </a:ln>
      </xdr:spPr>
    </xdr:pic>
    <xdr:clientData/>
  </xdr:twoCellAnchor>
  <xdr:twoCellAnchor editAs="oneCell">
    <xdr:from>
      <xdr:col>6</xdr:col>
      <xdr:colOff>345621</xdr:colOff>
      <xdr:row>27</xdr:row>
      <xdr:rowOff>184263</xdr:rowOff>
    </xdr:from>
    <xdr:to>
      <xdr:col>17</xdr:col>
      <xdr:colOff>353785</xdr:colOff>
      <xdr:row>38</xdr:row>
      <xdr:rowOff>23764</xdr:rowOff>
    </xdr:to>
    <xdr:pic>
      <xdr:nvPicPr>
        <xdr:cNvPr id="11" name="Picture 10" descr="Screen Clipping">
          <a:extLst>
            <a:ext uri="{FF2B5EF4-FFF2-40B4-BE49-F238E27FC236}">
              <a16:creationId xmlns:a16="http://schemas.microsoft.com/office/drawing/2014/main" id="{00000000-0008-0000-0B00-00000B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5047" t="5212" r="4618" b="6301"/>
        <a:stretch/>
      </xdr:blipFill>
      <xdr:spPr>
        <a:xfrm>
          <a:off x="12038692" y="8058263"/>
          <a:ext cx="8807450" cy="2697001"/>
        </a:xfrm>
        <a:prstGeom prst="rect">
          <a:avLst/>
        </a:prstGeom>
        <a:ln>
          <a:solidFill>
            <a:sysClr val="windowText" lastClr="000000"/>
          </a:solidFill>
        </a:ln>
      </xdr:spPr>
    </xdr:pic>
    <xdr:clientData/>
  </xdr:twoCellAnchor>
  <xdr:oneCellAnchor>
    <xdr:from>
      <xdr:col>4</xdr:col>
      <xdr:colOff>1567703</xdr:colOff>
      <xdr:row>25</xdr:row>
      <xdr:rowOff>16809</xdr:rowOff>
    </xdr:from>
    <xdr:ext cx="1613647" cy="219163"/>
    <mc:AlternateContent xmlns:mc="http://schemas.openxmlformats.org/markup-compatibility/2006" xmlns:a14="http://schemas.microsoft.com/office/drawing/2010/main">
      <mc:Choice Requires="a14">
        <xdr:sp macro="" textlink="">
          <xdr:nvSpPr>
            <xdr:cNvPr id="10" name="TextBox 9">
              <a:extLst>
                <a:ext uri="{FF2B5EF4-FFF2-40B4-BE49-F238E27FC236}">
                  <a16:creationId xmlns:a16="http://schemas.microsoft.com/office/drawing/2014/main" id="{00000000-0008-0000-0B00-00000A000000}"/>
                </a:ext>
              </a:extLst>
            </xdr:cNvPr>
            <xdr:cNvSpPr txBox="1"/>
          </xdr:nvSpPr>
          <xdr:spPr>
            <a:xfrm>
              <a:off x="9378203" y="6339595"/>
              <a:ext cx="1613647" cy="2191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400" b="1" i="1">
                            <a:latin typeface="Cambria Math" panose="02040503050406030204" pitchFamily="18" charset="0"/>
                          </a:rPr>
                        </m:ctrlPr>
                      </m:sSubPr>
                      <m:e>
                        <m:r>
                          <a:rPr lang="en-US" sz="1400" b="1" i="1">
                            <a:latin typeface="Cambria Math" panose="02040503050406030204" pitchFamily="18" charset="0"/>
                          </a:rPr>
                          <m:t>𝑽</m:t>
                        </m:r>
                      </m:e>
                      <m:sub>
                        <m:r>
                          <a:rPr lang="en-US" sz="1400" b="1" i="1">
                            <a:latin typeface="Cambria Math" panose="02040503050406030204" pitchFamily="18" charset="0"/>
                          </a:rPr>
                          <m:t>𝑷𝑷</m:t>
                        </m:r>
                      </m:sub>
                    </m:sSub>
                    <m:r>
                      <a:rPr lang="en-US" sz="1400" b="1" i="1">
                        <a:latin typeface="Cambria Math" panose="02040503050406030204" pitchFamily="18" charset="0"/>
                      </a:rPr>
                      <m:t>=</m:t>
                    </m:r>
                    <m:sSub>
                      <m:sSubPr>
                        <m:ctrlPr>
                          <a:rPr lang="en-US" sz="1400" b="1" i="1">
                            <a:latin typeface="Cambria Math" panose="02040503050406030204" pitchFamily="18" charset="0"/>
                          </a:rPr>
                        </m:ctrlPr>
                      </m:sSubPr>
                      <m:e>
                        <m:r>
                          <a:rPr lang="en-US" sz="1400" b="1" i="1">
                            <a:latin typeface="Cambria Math" panose="02040503050406030204" pitchFamily="18" charset="0"/>
                          </a:rPr>
                          <m:t>𝑬𝑹</m:t>
                        </m:r>
                      </m:e>
                      <m:sub>
                        <m:r>
                          <a:rPr lang="en-US" sz="1400" b="1" i="1">
                            <a:latin typeface="Cambria Math" panose="02040503050406030204" pitchFamily="18" charset="0"/>
                          </a:rPr>
                          <m:t>𝑷</m:t>
                        </m:r>
                      </m:sub>
                    </m:sSub>
                    <m:r>
                      <a:rPr lang="en-US" sz="1400" b="1" i="1">
                        <a:latin typeface="Cambria Math" panose="02040503050406030204" pitchFamily="18" charset="0"/>
                        <a:ea typeface="Cambria Math" panose="02040503050406030204" pitchFamily="18" charset="0"/>
                      </a:rPr>
                      <m:t>×</m:t>
                    </m:r>
                    <m:r>
                      <a:rPr lang="en-US" sz="1400" b="1" i="1">
                        <a:latin typeface="Cambria Math" panose="02040503050406030204" pitchFamily="18" charset="0"/>
                        <a:ea typeface="Cambria Math" panose="02040503050406030204" pitchFamily="18" charset="0"/>
                      </a:rPr>
                      <m:t>𝒕</m:t>
                    </m:r>
                  </m:oMath>
                </m:oMathPara>
              </a14:m>
              <a:endParaRPr lang="en-US" sz="1100" b="1"/>
            </a:p>
          </xdr:txBody>
        </xdr:sp>
      </mc:Choice>
      <mc:Fallback xmlns="">
        <xdr:sp macro="" textlink="">
          <xdr:nvSpPr>
            <xdr:cNvPr id="10" name="TextBox 9"/>
            <xdr:cNvSpPr txBox="1"/>
          </xdr:nvSpPr>
          <xdr:spPr>
            <a:xfrm>
              <a:off x="9378203" y="6339595"/>
              <a:ext cx="1613647" cy="2191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400" b="1" i="0">
                  <a:latin typeface="Cambria Math" panose="02040503050406030204" pitchFamily="18" charset="0"/>
                </a:rPr>
                <a:t>𝑽_𝑷𝑷=〖𝑬𝑹〗_𝑷</a:t>
              </a:r>
              <a:r>
                <a:rPr lang="en-US" sz="1400" b="1" i="0">
                  <a:latin typeface="Cambria Math" panose="02040503050406030204" pitchFamily="18" charset="0"/>
                  <a:ea typeface="Cambria Math" panose="02040503050406030204" pitchFamily="18" charset="0"/>
                </a:rPr>
                <a:t>×𝒕</a:t>
              </a:r>
              <a:endParaRPr lang="en-US" sz="1100" b="1"/>
            </a:p>
          </xdr:txBody>
        </xdr:sp>
      </mc:Fallback>
    </mc:AlternateContent>
    <xdr:clientData/>
  </xdr:oneCellAnchor>
  <xdr:twoCellAnchor editAs="oneCell">
    <xdr:from>
      <xdr:col>0</xdr:col>
      <xdr:colOff>11379</xdr:colOff>
      <xdr:row>74</xdr:row>
      <xdr:rowOff>142874</xdr:rowOff>
    </xdr:from>
    <xdr:to>
      <xdr:col>6</xdr:col>
      <xdr:colOff>1039752</xdr:colOff>
      <xdr:row>85</xdr:row>
      <xdr:rowOff>9522</xdr:rowOff>
    </xdr:to>
    <xdr:pic>
      <xdr:nvPicPr>
        <xdr:cNvPr id="3" name="Picture 2" descr="Screen Clipping">
          <a:extLst>
            <a:ext uri="{FF2B5EF4-FFF2-40B4-BE49-F238E27FC236}">
              <a16:creationId xmlns:a16="http://schemas.microsoft.com/office/drawing/2014/main" id="{00000000-0008-0000-0B00-000003000000}"/>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5882" t="9695" r="6736" b="9104"/>
        <a:stretch/>
      </xdr:blipFill>
      <xdr:spPr>
        <a:xfrm>
          <a:off x="11379" y="15478124"/>
          <a:ext cx="12596877" cy="2028825"/>
        </a:xfrm>
        <a:prstGeom prst="rect">
          <a:avLst/>
        </a:prstGeom>
      </xdr:spPr>
    </xdr:pic>
    <xdr:clientData/>
  </xdr:twoCellAnchor>
  <xdr:twoCellAnchor editAs="oneCell">
    <xdr:from>
      <xdr:col>5</xdr:col>
      <xdr:colOff>1167493</xdr:colOff>
      <xdr:row>43</xdr:row>
      <xdr:rowOff>333647</xdr:rowOff>
    </xdr:from>
    <xdr:to>
      <xdr:col>15</xdr:col>
      <xdr:colOff>409066</xdr:colOff>
      <xdr:row>56</xdr:row>
      <xdr:rowOff>190498</xdr:rowOff>
    </xdr:to>
    <xdr:pic>
      <xdr:nvPicPr>
        <xdr:cNvPr id="4" name="Picture 3" descr="Screen Clipping">
          <a:extLst>
            <a:ext uri="{FF2B5EF4-FFF2-40B4-BE49-F238E27FC236}">
              <a16:creationId xmlns:a16="http://schemas.microsoft.com/office/drawing/2014/main" id="{00000000-0008-0000-0B00-000004000000}"/>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6105" t="2980" r="7387" b="2995"/>
        <a:stretch/>
      </xdr:blipFill>
      <xdr:spPr>
        <a:xfrm>
          <a:off x="10982779" y="12661718"/>
          <a:ext cx="8666787" cy="3830137"/>
        </a:xfrm>
        <a:prstGeom prst="rect">
          <a:avLst/>
        </a:prstGeom>
        <a:ln>
          <a:solidFill>
            <a:sysClr val="windowText" lastClr="000000"/>
          </a:solid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4</xdr:col>
      <xdr:colOff>65767</xdr:colOff>
      <xdr:row>16</xdr:row>
      <xdr:rowOff>273049</xdr:rowOff>
    </xdr:from>
    <xdr:to>
      <xdr:col>12</xdr:col>
      <xdr:colOff>120374</xdr:colOff>
      <xdr:row>24</xdr:row>
      <xdr:rowOff>81643</xdr:rowOff>
    </xdr:to>
    <xdr:pic>
      <xdr:nvPicPr>
        <xdr:cNvPr id="5" name="Picture 4" descr="Screen Clipping">
          <a:extLst>
            <a:ext uri="{FF2B5EF4-FFF2-40B4-BE49-F238E27FC236}">
              <a16:creationId xmlns:a16="http://schemas.microsoft.com/office/drawing/2014/main" id="{00000000-0008-0000-0C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24481" y="7004049"/>
          <a:ext cx="7837893" cy="2012951"/>
        </a:xfrm>
        <a:prstGeom prst="rect">
          <a:avLst/>
        </a:prstGeom>
        <a:ln>
          <a:solidFill>
            <a:sysClr val="windowText" lastClr="000000"/>
          </a:solid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318570</xdr:colOff>
      <xdr:row>35</xdr:row>
      <xdr:rowOff>144992</xdr:rowOff>
    </xdr:from>
    <xdr:to>
      <xdr:col>5</xdr:col>
      <xdr:colOff>1051983</xdr:colOff>
      <xdr:row>42</xdr:row>
      <xdr:rowOff>160617</xdr:rowOff>
    </xdr:to>
    <xdr:pic>
      <xdr:nvPicPr>
        <xdr:cNvPr id="3" name="Picture 2" descr="Screen Clipping">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28445" y="8193617"/>
          <a:ext cx="5324463" cy="1396750"/>
        </a:xfrm>
        <a:prstGeom prst="rect">
          <a:avLst/>
        </a:prstGeom>
        <a:ln>
          <a:solidFill>
            <a:sysClr val="windowText" lastClr="000000"/>
          </a:solidFill>
        </a:ln>
      </xdr:spPr>
    </xdr:pic>
    <xdr:clientData/>
  </xdr:twoCellAnchor>
  <xdr:twoCellAnchor editAs="oneCell">
    <xdr:from>
      <xdr:col>5</xdr:col>
      <xdr:colOff>775227</xdr:colOff>
      <xdr:row>16</xdr:row>
      <xdr:rowOff>89428</xdr:rowOff>
    </xdr:from>
    <xdr:to>
      <xdr:col>13</xdr:col>
      <xdr:colOff>580015</xdr:colOff>
      <xdr:row>26</xdr:row>
      <xdr:rowOff>190500</xdr:rowOff>
    </xdr:to>
    <xdr:pic>
      <xdr:nvPicPr>
        <xdr:cNvPr id="5" name="Picture 4" descr="Screen Clipping">
          <a:extLst>
            <a:ext uri="{FF2B5EF4-FFF2-40B4-BE49-F238E27FC236}">
              <a16:creationId xmlns:a16="http://schemas.microsoft.com/office/drawing/2014/main" id="{00000000-0008-0000-0D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307915" y="3962928"/>
          <a:ext cx="6615163" cy="2482322"/>
        </a:xfrm>
        <a:prstGeom prst="rect">
          <a:avLst/>
        </a:prstGeom>
        <a:ln>
          <a:solidFill>
            <a:sysClr val="windowText" lastClr="000000"/>
          </a:solidFill>
        </a:ln>
      </xdr:spPr>
    </xdr:pic>
    <xdr:clientData/>
  </xdr:twoCellAnchor>
  <xdr:twoCellAnchor>
    <xdr:from>
      <xdr:col>4</xdr:col>
      <xdr:colOff>1420812</xdr:colOff>
      <xdr:row>14</xdr:row>
      <xdr:rowOff>31750</xdr:rowOff>
    </xdr:from>
    <xdr:to>
      <xdr:col>5</xdr:col>
      <xdr:colOff>1301750</xdr:colOff>
      <xdr:row>19</xdr:row>
      <xdr:rowOff>127000</xdr:rowOff>
    </xdr:to>
    <xdr:cxnSp macro="">
      <xdr:nvCxnSpPr>
        <xdr:cNvPr id="8" name="Straight Arrow Connector 7">
          <a:extLst>
            <a:ext uri="{FF2B5EF4-FFF2-40B4-BE49-F238E27FC236}">
              <a16:creationId xmlns:a16="http://schemas.microsoft.com/office/drawing/2014/main" id="{00000000-0008-0000-0D00-000008000000}"/>
            </a:ext>
          </a:extLst>
        </xdr:cNvPr>
        <xdr:cNvCxnSpPr/>
      </xdr:nvCxnSpPr>
      <xdr:spPr>
        <a:xfrm flipV="1">
          <a:off x="7445375" y="3468688"/>
          <a:ext cx="1389063" cy="1246187"/>
        </a:xfrm>
        <a:prstGeom prst="straightConnector1">
          <a:avLst/>
        </a:prstGeom>
        <a:ln w="12700">
          <a:solidFill>
            <a:srgbClr val="FF0000"/>
          </a:solidFill>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9</xdr:row>
      <xdr:rowOff>19049</xdr:rowOff>
    </xdr:from>
    <xdr:to>
      <xdr:col>2</xdr:col>
      <xdr:colOff>125413</xdr:colOff>
      <xdr:row>13</xdr:row>
      <xdr:rowOff>163886</xdr:rowOff>
    </xdr:to>
    <xdr:pic>
      <xdr:nvPicPr>
        <xdr:cNvPr id="2" name="Picture 1" descr="Screen Clipping">
          <a:extLst>
            <a:ext uri="{FF2B5EF4-FFF2-40B4-BE49-F238E27FC236}">
              <a16:creationId xmlns:a16="http://schemas.microsoft.com/office/drawing/2014/main" id="{00000000-0008-0000-0E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4409" r="23771"/>
        <a:stretch/>
      </xdr:blipFill>
      <xdr:spPr>
        <a:xfrm>
          <a:off x="0" y="2305049"/>
          <a:ext cx="5707063" cy="1010025"/>
        </a:xfrm>
        <a:prstGeom prst="rect">
          <a:avLst/>
        </a:prstGeom>
      </xdr:spPr>
    </xdr:pic>
    <xdr:clientData/>
  </xdr:twoCellAnchor>
  <xdr:twoCellAnchor editAs="oneCell">
    <xdr:from>
      <xdr:col>0</xdr:col>
      <xdr:colOff>0</xdr:colOff>
      <xdr:row>14</xdr:row>
      <xdr:rowOff>123824</xdr:rowOff>
    </xdr:from>
    <xdr:to>
      <xdr:col>2</xdr:col>
      <xdr:colOff>204788</xdr:colOff>
      <xdr:row>30</xdr:row>
      <xdr:rowOff>86738</xdr:rowOff>
    </xdr:to>
    <xdr:pic>
      <xdr:nvPicPr>
        <xdr:cNvPr id="3" name="Picture 2" descr="Screen Clipping">
          <a:extLst>
            <a:ext uri="{FF2B5EF4-FFF2-40B4-BE49-F238E27FC236}">
              <a16:creationId xmlns:a16="http://schemas.microsoft.com/office/drawing/2014/main" id="{00000000-0008-0000-0E00-000003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5233" r="6487"/>
        <a:stretch/>
      </xdr:blipFill>
      <xdr:spPr>
        <a:xfrm>
          <a:off x="0" y="3505199"/>
          <a:ext cx="5786438" cy="3169664"/>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4</xdr:col>
      <xdr:colOff>278342</xdr:colOff>
      <xdr:row>12</xdr:row>
      <xdr:rowOff>162454</xdr:rowOff>
    </xdr:from>
    <xdr:to>
      <xdr:col>15</xdr:col>
      <xdr:colOff>91182</xdr:colOff>
      <xdr:row>22</xdr:row>
      <xdr:rowOff>142874</xdr:rowOff>
    </xdr:to>
    <xdr:pic>
      <xdr:nvPicPr>
        <xdr:cNvPr id="2" name="Picture 1" descr="Screen Clipping">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07967" y="3107267"/>
          <a:ext cx="7020090" cy="272679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8</xdr:col>
      <xdr:colOff>441125</xdr:colOff>
      <xdr:row>18</xdr:row>
      <xdr:rowOff>259568</xdr:rowOff>
    </xdr:from>
    <xdr:to>
      <xdr:col>17</xdr:col>
      <xdr:colOff>250017</xdr:colOff>
      <xdr:row>26</xdr:row>
      <xdr:rowOff>79145</xdr:rowOff>
    </xdr:to>
    <xdr:pic>
      <xdr:nvPicPr>
        <xdr:cNvPr id="3" name="Picture 2" descr="Screen Clipping">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458125" y="5096151"/>
          <a:ext cx="8236960" cy="1999744"/>
        </a:xfrm>
        <a:prstGeom prst="rect">
          <a:avLst/>
        </a:prstGeom>
        <a:ln>
          <a:solidFill>
            <a:sysClr val="windowText" lastClr="000000"/>
          </a:solidFill>
        </a:ln>
      </xdr:spPr>
    </xdr:pic>
    <xdr:clientData/>
  </xdr:twoCellAnchor>
  <xdr:twoCellAnchor editAs="oneCell">
    <xdr:from>
      <xdr:col>10</xdr:col>
      <xdr:colOff>146695</xdr:colOff>
      <xdr:row>40</xdr:row>
      <xdr:rowOff>168597</xdr:rowOff>
    </xdr:from>
    <xdr:to>
      <xdr:col>22</xdr:col>
      <xdr:colOff>166871</xdr:colOff>
      <xdr:row>48</xdr:row>
      <xdr:rowOff>103343</xdr:rowOff>
    </xdr:to>
    <xdr:pic>
      <xdr:nvPicPr>
        <xdr:cNvPr id="5" name="Picture 4" descr="Screen Clipping">
          <a:extLst>
            <a:ext uri="{FF2B5EF4-FFF2-40B4-BE49-F238E27FC236}">
              <a16:creationId xmlns:a16="http://schemas.microsoft.com/office/drawing/2014/main" id="{00000000-0008-0000-11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841278" y="10455597"/>
          <a:ext cx="8698510" cy="2096236"/>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9</xdr:col>
      <xdr:colOff>28573</xdr:colOff>
      <xdr:row>36</xdr:row>
      <xdr:rowOff>9524</xdr:rowOff>
    </xdr:from>
    <xdr:to>
      <xdr:col>22</xdr:col>
      <xdr:colOff>124016</xdr:colOff>
      <xdr:row>41</xdr:row>
      <xdr:rowOff>41729</xdr:rowOff>
    </xdr:to>
    <xdr:pic>
      <xdr:nvPicPr>
        <xdr:cNvPr id="3" name="Picture 2" descr="Screen Clipping">
          <a:extLst>
            <a:ext uri="{FF2B5EF4-FFF2-40B4-BE49-F238E27FC236}">
              <a16:creationId xmlns:a16="http://schemas.microsoft.com/office/drawing/2014/main" id="{00000000-0008-0000-1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619216" y="8219167"/>
          <a:ext cx="8205301" cy="1986190"/>
        </a:xfrm>
        <a:prstGeom prst="rect">
          <a:avLst/>
        </a:prstGeom>
        <a:ln>
          <a:solidFill>
            <a:sysClr val="windowText" lastClr="000000"/>
          </a:solidFill>
        </a:ln>
      </xdr:spPr>
    </xdr:pic>
    <xdr:clientData/>
  </xdr:twoCellAnchor>
  <xdr:twoCellAnchor editAs="oneCell">
    <xdr:from>
      <xdr:col>13</xdr:col>
      <xdr:colOff>162049</xdr:colOff>
      <xdr:row>19</xdr:row>
      <xdr:rowOff>104774</xdr:rowOff>
    </xdr:from>
    <xdr:to>
      <xdr:col>24</xdr:col>
      <xdr:colOff>12700</xdr:colOff>
      <xdr:row>31</xdr:row>
      <xdr:rowOff>83563</xdr:rowOff>
    </xdr:to>
    <xdr:pic>
      <xdr:nvPicPr>
        <xdr:cNvPr id="4" name="Picture 3" descr="Screen Clipping">
          <a:extLst>
            <a:ext uri="{FF2B5EF4-FFF2-40B4-BE49-F238E27FC236}">
              <a16:creationId xmlns:a16="http://schemas.microsoft.com/office/drawing/2014/main" id="{00000000-0008-0000-1200-000004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4586" r="3835" b="6420"/>
        <a:stretch/>
      </xdr:blipFill>
      <xdr:spPr>
        <a:xfrm>
          <a:off x="12152966" y="4560357"/>
          <a:ext cx="6719234" cy="2984456"/>
        </a:xfrm>
        <a:prstGeom prst="rect">
          <a:avLst/>
        </a:prstGeom>
        <a:ln>
          <a:solidFill>
            <a:sysClr val="windowText" lastClr="000000"/>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478211</xdr:colOff>
      <xdr:row>17</xdr:row>
      <xdr:rowOff>25085</xdr:rowOff>
    </xdr:from>
    <xdr:to>
      <xdr:col>16</xdr:col>
      <xdr:colOff>182036</xdr:colOff>
      <xdr:row>52</xdr:row>
      <xdr:rowOff>134922</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949260" y="3756690"/>
          <a:ext cx="7041603" cy="8317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11037</xdr:colOff>
      <xdr:row>12</xdr:row>
      <xdr:rowOff>51557</xdr:rowOff>
    </xdr:from>
    <xdr:to>
      <xdr:col>22</xdr:col>
      <xdr:colOff>473977</xdr:colOff>
      <xdr:row>23</xdr:row>
      <xdr:rowOff>136998</xdr:rowOff>
    </xdr:to>
    <xdr:pic>
      <xdr:nvPicPr>
        <xdr:cNvPr id="2" name="Picture 1" descr="Screen Clippi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60466" y="3761771"/>
          <a:ext cx="7620298" cy="2861298"/>
        </a:xfrm>
        <a:prstGeom prst="rect">
          <a:avLst/>
        </a:prstGeom>
      </xdr:spPr>
    </xdr:pic>
    <xdr:clientData/>
  </xdr:twoCellAnchor>
  <xdr:twoCellAnchor editAs="oneCell">
    <xdr:from>
      <xdr:col>11</xdr:col>
      <xdr:colOff>54429</xdr:colOff>
      <xdr:row>23</xdr:row>
      <xdr:rowOff>95921</xdr:rowOff>
    </xdr:from>
    <xdr:to>
      <xdr:col>21</xdr:col>
      <xdr:colOff>566057</xdr:colOff>
      <xdr:row>37</xdr:row>
      <xdr:rowOff>183875</xdr:rowOff>
    </xdr:to>
    <xdr:pic>
      <xdr:nvPicPr>
        <xdr:cNvPr id="5" name="Picture 4" descr="Screen Clipping">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17629" y="5767378"/>
          <a:ext cx="6879771" cy="4775162"/>
        </a:xfrm>
        <a:prstGeom prst="rect">
          <a:avLst/>
        </a:prstGeom>
      </xdr:spPr>
    </xdr:pic>
    <xdr:clientData/>
  </xdr:twoCellAnchor>
  <xdr:twoCellAnchor editAs="oneCell">
    <xdr:from>
      <xdr:col>4</xdr:col>
      <xdr:colOff>37268</xdr:colOff>
      <xdr:row>69</xdr:row>
      <xdr:rowOff>16403</xdr:rowOff>
    </xdr:from>
    <xdr:to>
      <xdr:col>12</xdr:col>
      <xdr:colOff>478426</xdr:colOff>
      <xdr:row>88</xdr:row>
      <xdr:rowOff>75665</xdr:rowOff>
    </xdr:to>
    <xdr:pic>
      <xdr:nvPicPr>
        <xdr:cNvPr id="6" name="Picture 5" descr="Screen Clipping">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217054" y="17796403"/>
          <a:ext cx="7253800" cy="3760405"/>
        </a:xfrm>
        <a:prstGeom prst="rect">
          <a:avLst/>
        </a:prstGeom>
      </xdr:spPr>
    </xdr:pic>
    <xdr:clientData/>
  </xdr:twoCellAnchor>
  <xdr:twoCellAnchor editAs="oneCell">
    <xdr:from>
      <xdr:col>13</xdr:col>
      <xdr:colOff>560010</xdr:colOff>
      <xdr:row>68</xdr:row>
      <xdr:rowOff>78267</xdr:rowOff>
    </xdr:from>
    <xdr:to>
      <xdr:col>26</xdr:col>
      <xdr:colOff>73480</xdr:colOff>
      <xdr:row>96</xdr:row>
      <xdr:rowOff>23898</xdr:rowOff>
    </xdr:to>
    <xdr:pic>
      <xdr:nvPicPr>
        <xdr:cNvPr id="8" name="Picture 7" descr="Screen Clipping">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2142410" y="17288581"/>
          <a:ext cx="7710411" cy="5461061"/>
        </a:xfrm>
        <a:prstGeom prst="rect">
          <a:avLst/>
        </a:prstGeom>
      </xdr:spPr>
    </xdr:pic>
    <xdr:clientData/>
  </xdr:twoCellAnchor>
  <xdr:twoCellAnchor editAs="oneCell">
    <xdr:from>
      <xdr:col>11</xdr:col>
      <xdr:colOff>210004</xdr:colOff>
      <xdr:row>97</xdr:row>
      <xdr:rowOff>69367</xdr:rowOff>
    </xdr:from>
    <xdr:to>
      <xdr:col>24</xdr:col>
      <xdr:colOff>556987</xdr:colOff>
      <xdr:row>101</xdr:row>
      <xdr:rowOff>219685</xdr:rowOff>
    </xdr:to>
    <xdr:pic>
      <xdr:nvPicPr>
        <xdr:cNvPr id="9" name="Picture 8" descr="Screen Clipping">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0573204" y="22853167"/>
          <a:ext cx="8543925" cy="1177204"/>
        </a:xfrm>
        <a:prstGeom prst="rect">
          <a:avLst/>
        </a:prstGeom>
      </xdr:spPr>
    </xdr:pic>
    <xdr:clientData/>
  </xdr:twoCellAnchor>
  <xdr:twoCellAnchor editAs="oneCell">
    <xdr:from>
      <xdr:col>22</xdr:col>
      <xdr:colOff>52613</xdr:colOff>
      <xdr:row>12</xdr:row>
      <xdr:rowOff>37193</xdr:rowOff>
    </xdr:from>
    <xdr:to>
      <xdr:col>33</xdr:col>
      <xdr:colOff>603358</xdr:colOff>
      <xdr:row>23</xdr:row>
      <xdr:rowOff>356200</xdr:rowOff>
    </xdr:to>
    <xdr:pic>
      <xdr:nvPicPr>
        <xdr:cNvPr id="10" name="Picture 9" descr="Screen Clipping">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7393556" y="2943679"/>
          <a:ext cx="7256344" cy="3083978"/>
        </a:xfrm>
        <a:prstGeom prst="rect">
          <a:avLst/>
        </a:prstGeom>
      </xdr:spPr>
    </xdr:pic>
    <xdr:clientData/>
  </xdr:twoCellAnchor>
  <xdr:twoCellAnchor editAs="oneCell">
    <xdr:from>
      <xdr:col>21</xdr:col>
      <xdr:colOff>501122</xdr:colOff>
      <xdr:row>23</xdr:row>
      <xdr:rowOff>315686</xdr:rowOff>
    </xdr:from>
    <xdr:to>
      <xdr:col>34</xdr:col>
      <xdr:colOff>188915</xdr:colOff>
      <xdr:row>44</xdr:row>
      <xdr:rowOff>203965</xdr:rowOff>
    </xdr:to>
    <xdr:pic>
      <xdr:nvPicPr>
        <xdr:cNvPr id="11" name="Picture 10" descr="Screen Clipping">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17232465" y="5987143"/>
          <a:ext cx="7612592" cy="6169337"/>
        </a:xfrm>
        <a:prstGeom prst="rect">
          <a:avLst/>
        </a:prstGeom>
      </xdr:spPr>
    </xdr:pic>
    <xdr:clientData/>
  </xdr:twoCellAnchor>
  <xdr:twoCellAnchor editAs="oneCell">
    <xdr:from>
      <xdr:col>44</xdr:col>
      <xdr:colOff>382922</xdr:colOff>
      <xdr:row>11</xdr:row>
      <xdr:rowOff>287654</xdr:rowOff>
    </xdr:from>
    <xdr:to>
      <xdr:col>55</xdr:col>
      <xdr:colOff>413826</xdr:colOff>
      <xdr:row>39</xdr:row>
      <xdr:rowOff>56242</xdr:rowOff>
    </xdr:to>
    <xdr:pic>
      <xdr:nvPicPr>
        <xdr:cNvPr id="3" name="Picture 2" descr="Screen Clipping">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31135065" y="2900225"/>
          <a:ext cx="6736503" cy="7963717"/>
        </a:xfrm>
        <a:prstGeom prst="rect">
          <a:avLst/>
        </a:prstGeom>
      </xdr:spPr>
    </xdr:pic>
    <xdr:clientData/>
  </xdr:twoCellAnchor>
  <xdr:twoCellAnchor editAs="oneCell">
    <xdr:from>
      <xdr:col>33</xdr:col>
      <xdr:colOff>410644</xdr:colOff>
      <xdr:row>32</xdr:row>
      <xdr:rowOff>2</xdr:rowOff>
    </xdr:from>
    <xdr:to>
      <xdr:col>45</xdr:col>
      <xdr:colOff>82608</xdr:colOff>
      <xdr:row>39</xdr:row>
      <xdr:rowOff>163288</xdr:rowOff>
    </xdr:to>
    <xdr:pic>
      <xdr:nvPicPr>
        <xdr:cNvPr id="4" name="Picture 3" descr="Screen Clipping">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24457187" y="8545288"/>
          <a:ext cx="6987164" cy="2427514"/>
        </a:xfrm>
        <a:prstGeom prst="rect">
          <a:avLst/>
        </a:prstGeom>
      </xdr:spPr>
    </xdr:pic>
    <xdr:clientData/>
  </xdr:twoCellAnchor>
  <xdr:twoCellAnchor editAs="oneCell">
    <xdr:from>
      <xdr:col>33</xdr:col>
      <xdr:colOff>593272</xdr:colOff>
      <xdr:row>12</xdr:row>
      <xdr:rowOff>7256</xdr:rowOff>
    </xdr:from>
    <xdr:to>
      <xdr:col>44</xdr:col>
      <xdr:colOff>348342</xdr:colOff>
      <xdr:row>32</xdr:row>
      <xdr:rowOff>585</xdr:rowOff>
    </xdr:to>
    <xdr:pic>
      <xdr:nvPicPr>
        <xdr:cNvPr id="12" name="Picture 11" descr="Screen Clipping">
          <a:extLst>
            <a:ext uri="{FF2B5EF4-FFF2-40B4-BE49-F238E27FC236}">
              <a16:creationId xmlns:a16="http://schemas.microsoft.com/office/drawing/2014/main" id="{00000000-0008-0000-0300-00000C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24639815" y="2913742"/>
          <a:ext cx="6460671" cy="5632129"/>
        </a:xfrm>
        <a:prstGeom prst="rect">
          <a:avLst/>
        </a:prstGeom>
      </xdr:spPr>
    </xdr:pic>
    <xdr:clientData/>
  </xdr:twoCellAnchor>
  <xdr:twoCellAnchor editAs="oneCell">
    <xdr:from>
      <xdr:col>11</xdr:col>
      <xdr:colOff>13305</xdr:colOff>
      <xdr:row>39</xdr:row>
      <xdr:rowOff>204409</xdr:rowOff>
    </xdr:from>
    <xdr:to>
      <xdr:col>22</xdr:col>
      <xdr:colOff>41561</xdr:colOff>
      <xdr:row>49</xdr:row>
      <xdr:rowOff>178706</xdr:rowOff>
    </xdr:to>
    <xdr:pic>
      <xdr:nvPicPr>
        <xdr:cNvPr id="13" name="Picture 12" descr="Screen Clipping">
          <a:extLst>
            <a:ext uri="{FF2B5EF4-FFF2-40B4-BE49-F238E27FC236}">
              <a16:creationId xmlns:a16="http://schemas.microsoft.com/office/drawing/2014/main" id="{00000000-0008-0000-0300-00000D0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10376505" y="10622038"/>
          <a:ext cx="7005999" cy="2244875"/>
        </a:xfrm>
        <a:prstGeom prst="rect">
          <a:avLst/>
        </a:prstGeom>
      </xdr:spPr>
    </xdr:pic>
    <xdr:clientData/>
  </xdr:twoCellAnchor>
  <xdr:twoCellAnchor editAs="oneCell">
    <xdr:from>
      <xdr:col>4</xdr:col>
      <xdr:colOff>43543</xdr:colOff>
      <xdr:row>22</xdr:row>
      <xdr:rowOff>0</xdr:rowOff>
    </xdr:from>
    <xdr:to>
      <xdr:col>8</xdr:col>
      <xdr:colOff>663505</xdr:colOff>
      <xdr:row>30</xdr:row>
      <xdr:rowOff>435430</xdr:rowOff>
    </xdr:to>
    <xdr:pic>
      <xdr:nvPicPr>
        <xdr:cNvPr id="14" name="Picture 13">
          <a:extLst>
            <a:ext uri="{FF2B5EF4-FFF2-40B4-BE49-F238E27FC236}">
              <a16:creationId xmlns:a16="http://schemas.microsoft.com/office/drawing/2014/main" id="{00000000-0008-0000-0300-00000E000000}"/>
            </a:ext>
          </a:extLst>
        </xdr:cNvPr>
        <xdr:cNvPicPr>
          <a:picLocks noChangeAspect="1"/>
        </xdr:cNvPicPr>
      </xdr:nvPicPr>
      <xdr:blipFill rotWithShape="1">
        <a:blip xmlns:r="http://schemas.openxmlformats.org/officeDocument/2006/relationships" r:embed="rId12"/>
        <a:srcRect l="5812" r="12701" b="13825"/>
        <a:stretch/>
      </xdr:blipFill>
      <xdr:spPr>
        <a:xfrm>
          <a:off x="4789714" y="5475514"/>
          <a:ext cx="4533377" cy="2579916"/>
        </a:xfrm>
        <a:prstGeom prst="rect">
          <a:avLst/>
        </a:prstGeom>
      </xdr:spPr>
    </xdr:pic>
    <xdr:clientData/>
  </xdr:twoCellAnchor>
  <xdr:twoCellAnchor editAs="oneCell">
    <xdr:from>
      <xdr:col>11</xdr:col>
      <xdr:colOff>196848</xdr:colOff>
      <xdr:row>101</xdr:row>
      <xdr:rowOff>293610</xdr:rowOff>
    </xdr:from>
    <xdr:to>
      <xdr:col>23</xdr:col>
      <xdr:colOff>265286</xdr:colOff>
      <xdr:row>128</xdr:row>
      <xdr:rowOff>129146</xdr:rowOff>
    </xdr:to>
    <xdr:pic>
      <xdr:nvPicPr>
        <xdr:cNvPr id="7" name="Picture 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13"/>
        <a:stretch>
          <a:fillRect/>
        </a:stretch>
      </xdr:blipFill>
      <xdr:spPr>
        <a:xfrm>
          <a:off x="10560048" y="24068010"/>
          <a:ext cx="7655781" cy="7000152"/>
        </a:xfrm>
        <a:prstGeom prst="rect">
          <a:avLst/>
        </a:prstGeom>
      </xdr:spPr>
    </xdr:pic>
    <xdr:clientData/>
  </xdr:twoCellAnchor>
  <xdr:twoCellAnchor editAs="oneCell">
    <xdr:from>
      <xdr:col>23</xdr:col>
      <xdr:colOff>278186</xdr:colOff>
      <xdr:row>101</xdr:row>
      <xdr:rowOff>208124</xdr:rowOff>
    </xdr:from>
    <xdr:to>
      <xdr:col>33</xdr:col>
      <xdr:colOff>568716</xdr:colOff>
      <xdr:row>120</xdr:row>
      <xdr:rowOff>125186</xdr:rowOff>
    </xdr:to>
    <xdr:pic>
      <xdr:nvPicPr>
        <xdr:cNvPr id="15" name="Picture 14" descr="Screen Clipping">
          <a:extLst>
            <a:ext uri="{FF2B5EF4-FFF2-40B4-BE49-F238E27FC236}">
              <a16:creationId xmlns:a16="http://schemas.microsoft.com/office/drawing/2014/main" id="{00000000-0008-0000-0300-00000F00000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18228729" y="23982524"/>
          <a:ext cx="6386529" cy="5583077"/>
        </a:xfrm>
        <a:prstGeom prst="rect">
          <a:avLst/>
        </a:prstGeom>
      </xdr:spPr>
    </xdr:pic>
    <xdr:clientData/>
  </xdr:twoCellAnchor>
  <xdr:twoCellAnchor editAs="oneCell">
    <xdr:from>
      <xdr:col>11</xdr:col>
      <xdr:colOff>30843</xdr:colOff>
      <xdr:row>61</xdr:row>
      <xdr:rowOff>351969</xdr:rowOff>
    </xdr:from>
    <xdr:to>
      <xdr:col>22</xdr:col>
      <xdr:colOff>188011</xdr:colOff>
      <xdr:row>69</xdr:row>
      <xdr:rowOff>29027</xdr:rowOff>
    </xdr:to>
    <xdr:pic>
      <xdr:nvPicPr>
        <xdr:cNvPr id="16" name="Picture 15" descr="Screen Clipping">
          <a:extLst>
            <a:ext uri="{FF2B5EF4-FFF2-40B4-BE49-F238E27FC236}">
              <a16:creationId xmlns:a16="http://schemas.microsoft.com/office/drawing/2014/main" id="{00000000-0008-0000-0300-00001000000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10394043" y="15766140"/>
          <a:ext cx="7134911" cy="1658259"/>
        </a:xfrm>
        <a:prstGeom prst="rect">
          <a:avLst/>
        </a:prstGeom>
      </xdr:spPr>
    </xdr:pic>
    <xdr:clientData/>
  </xdr:twoCellAnchor>
  <xdr:twoCellAnchor editAs="oneCell">
    <xdr:from>
      <xdr:col>11</xdr:col>
      <xdr:colOff>27213</xdr:colOff>
      <xdr:row>49</xdr:row>
      <xdr:rowOff>131533</xdr:rowOff>
    </xdr:from>
    <xdr:to>
      <xdr:col>22</xdr:col>
      <xdr:colOff>188170</xdr:colOff>
      <xdr:row>59</xdr:row>
      <xdr:rowOff>181429</xdr:rowOff>
    </xdr:to>
    <xdr:pic>
      <xdr:nvPicPr>
        <xdr:cNvPr id="17" name="Picture 16" descr="Screen Clipping">
          <a:extLst>
            <a:ext uri="{FF2B5EF4-FFF2-40B4-BE49-F238E27FC236}">
              <a16:creationId xmlns:a16="http://schemas.microsoft.com/office/drawing/2014/main" id="{00000000-0008-0000-0300-000011000000}"/>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10390413" y="12813390"/>
          <a:ext cx="7138700" cy="289469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42</xdr:col>
      <xdr:colOff>84591</xdr:colOff>
      <xdr:row>5</xdr:row>
      <xdr:rowOff>187100</xdr:rowOff>
    </xdr:from>
    <xdr:to>
      <xdr:col>48</xdr:col>
      <xdr:colOff>205163</xdr:colOff>
      <xdr:row>26</xdr:row>
      <xdr:rowOff>180976</xdr:rowOff>
    </xdr:to>
    <xdr:pic>
      <xdr:nvPicPr>
        <xdr:cNvPr id="6" name="Picture 5" descr="Screen Clipping">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737841" y="1234850"/>
          <a:ext cx="3740072" cy="4289650"/>
        </a:xfrm>
        <a:prstGeom prst="rect">
          <a:avLst/>
        </a:prstGeom>
      </xdr:spPr>
    </xdr:pic>
    <xdr:clientData/>
  </xdr:twoCellAnchor>
  <xdr:twoCellAnchor editAs="oneCell">
    <xdr:from>
      <xdr:col>26</xdr:col>
      <xdr:colOff>15875</xdr:colOff>
      <xdr:row>7</xdr:row>
      <xdr:rowOff>103188</xdr:rowOff>
    </xdr:from>
    <xdr:to>
      <xdr:col>33</xdr:col>
      <xdr:colOff>333375</xdr:colOff>
      <xdr:row>22</xdr:row>
      <xdr:rowOff>80011</xdr:rowOff>
    </xdr:to>
    <xdr:pic>
      <xdr:nvPicPr>
        <xdr:cNvPr id="7" name="Picture 6" descr="Screen Clipping">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201275" y="1411288"/>
          <a:ext cx="4584700" cy="3024823"/>
        </a:xfrm>
        <a:prstGeom prst="rect">
          <a:avLst/>
        </a:prstGeom>
      </xdr:spPr>
    </xdr:pic>
    <xdr:clientData/>
  </xdr:twoCellAnchor>
  <xdr:twoCellAnchor editAs="oneCell">
    <xdr:from>
      <xdr:col>34</xdr:col>
      <xdr:colOff>258536</xdr:colOff>
      <xdr:row>7</xdr:row>
      <xdr:rowOff>167739</xdr:rowOff>
    </xdr:from>
    <xdr:to>
      <xdr:col>41</xdr:col>
      <xdr:colOff>571500</xdr:colOff>
      <xdr:row>28</xdr:row>
      <xdr:rowOff>136244</xdr:rowOff>
    </xdr:to>
    <xdr:pic>
      <xdr:nvPicPr>
        <xdr:cNvPr id="11" name="Picture 10" descr="Screen Clipping">
          <a:extLst>
            <a:ext uri="{FF2B5EF4-FFF2-40B4-BE49-F238E27FC236}">
              <a16:creationId xmlns:a16="http://schemas.microsoft.com/office/drawing/2014/main" id="{00000000-0008-0000-0500-00000B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5085786" y="1469489"/>
          <a:ext cx="4535714" cy="4324355"/>
        </a:xfrm>
        <a:prstGeom prst="rect">
          <a:avLst/>
        </a:prstGeom>
      </xdr:spPr>
    </xdr:pic>
    <xdr:clientData/>
  </xdr:twoCellAnchor>
  <xdr:twoCellAnchor editAs="oneCell">
    <xdr:from>
      <xdr:col>0</xdr:col>
      <xdr:colOff>0</xdr:colOff>
      <xdr:row>55</xdr:row>
      <xdr:rowOff>31749</xdr:rowOff>
    </xdr:from>
    <xdr:to>
      <xdr:col>7</xdr:col>
      <xdr:colOff>1</xdr:colOff>
      <xdr:row>74</xdr:row>
      <xdr:rowOff>127000</xdr:rowOff>
    </xdr:to>
    <xdr:pic>
      <xdr:nvPicPr>
        <xdr:cNvPr id="14" name="Picture 13" descr="Design Calculations of Venting in Atmospheric and Low-pressure Storag… - Internet Explorer">
          <a:hlinkClick xmlns:r="http://schemas.openxmlformats.org/officeDocument/2006/relationships" r:id="rId4"/>
          <a:extLst>
            <a:ext uri="{FF2B5EF4-FFF2-40B4-BE49-F238E27FC236}">
              <a16:creationId xmlns:a16="http://schemas.microsoft.com/office/drawing/2014/main" id="{00000000-0008-0000-0500-00000E000000}"/>
            </a:ext>
          </a:extLst>
        </xdr:cNvPr>
        <xdr:cNvPicPr>
          <a:picLocks noChangeAspect="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l="16090" t="24711" r="17872" b="19150"/>
        <a:stretch/>
      </xdr:blipFill>
      <xdr:spPr>
        <a:xfrm>
          <a:off x="0" y="10683874"/>
          <a:ext cx="8143876" cy="3714751"/>
        </a:xfrm>
        <a:prstGeom prst="rect">
          <a:avLst/>
        </a:prstGeom>
      </xdr:spPr>
    </xdr:pic>
    <xdr:clientData/>
  </xdr:twoCellAnchor>
  <xdr:twoCellAnchor editAs="oneCell">
    <xdr:from>
      <xdr:col>0</xdr:col>
      <xdr:colOff>0</xdr:colOff>
      <xdr:row>76</xdr:row>
      <xdr:rowOff>0</xdr:rowOff>
    </xdr:from>
    <xdr:to>
      <xdr:col>7</xdr:col>
      <xdr:colOff>28063</xdr:colOff>
      <xdr:row>96</xdr:row>
      <xdr:rowOff>63500</xdr:rowOff>
    </xdr:to>
    <xdr:pic>
      <xdr:nvPicPr>
        <xdr:cNvPr id="15" name="Picture 14" descr="Design Calculations of Venting in Atmospheric and Low-pressure Storag… - Internet Explorer">
          <a:hlinkClick xmlns:r="http://schemas.openxmlformats.org/officeDocument/2006/relationships" r:id="rId4"/>
          <a:extLst>
            <a:ext uri="{FF2B5EF4-FFF2-40B4-BE49-F238E27FC236}">
              <a16:creationId xmlns:a16="http://schemas.microsoft.com/office/drawing/2014/main" id="{00000000-0008-0000-0500-00000F000000}"/>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14803" t="24231" r="20833" b="18910"/>
        <a:stretch/>
      </xdr:blipFill>
      <xdr:spPr>
        <a:xfrm>
          <a:off x="0" y="14652625"/>
          <a:ext cx="8171938" cy="3873500"/>
        </a:xfrm>
        <a:prstGeom prst="rect">
          <a:avLst/>
        </a:prstGeom>
      </xdr:spPr>
    </xdr:pic>
    <xdr:clientData/>
  </xdr:twoCellAnchor>
  <xdr:twoCellAnchor editAs="oneCell">
    <xdr:from>
      <xdr:col>27</xdr:col>
      <xdr:colOff>381000</xdr:colOff>
      <xdr:row>30</xdr:row>
      <xdr:rowOff>15874</xdr:rowOff>
    </xdr:from>
    <xdr:to>
      <xdr:col>48</xdr:col>
      <xdr:colOff>594875</xdr:colOff>
      <xdr:row>65</xdr:row>
      <xdr:rowOff>158701</xdr:rowOff>
    </xdr:to>
    <xdr:pic>
      <xdr:nvPicPr>
        <xdr:cNvPr id="16" name="Picture 15" descr="Atmospheric Storage Tanks Venting Req Api 2000 (6th Ed 2009) [on23edy220l0] - Internet Explorer">
          <a:hlinkClick xmlns:r="http://schemas.openxmlformats.org/officeDocument/2006/relationships" r:id="rId7"/>
          <a:extLst>
            <a:ext uri="{FF2B5EF4-FFF2-40B4-BE49-F238E27FC236}">
              <a16:creationId xmlns:a16="http://schemas.microsoft.com/office/drawing/2014/main" id="{00000000-0008-0000-0500-000010000000}"/>
            </a:ext>
          </a:extLst>
        </xdr:cNvPr>
        <xdr:cNvPicPr>
          <a:picLocks noChangeAspect="1"/>
        </xdr:cNvPicPr>
      </xdr:nvPicPr>
      <xdr:blipFill rotWithShape="1">
        <a:blip xmlns:r="http://schemas.openxmlformats.org/officeDocument/2006/relationships" r:embed="rId8">
          <a:extLst>
            <a:ext uri="{28A0092B-C50C-407E-A947-70E740481C1C}">
              <a14:useLocalDpi xmlns:a14="http://schemas.microsoft.com/office/drawing/2010/main" val="0"/>
            </a:ext>
          </a:extLst>
        </a:blip>
        <a:srcRect t="12968" r="15684"/>
        <a:stretch/>
      </xdr:blipFill>
      <xdr:spPr>
        <a:xfrm>
          <a:off x="10985500" y="6000749"/>
          <a:ext cx="12882125" cy="7127875"/>
        </a:xfrm>
        <a:prstGeom prst="rect">
          <a:avLst/>
        </a:prstGeom>
      </xdr:spPr>
    </xdr:pic>
    <xdr:clientData/>
  </xdr:twoCellAnchor>
  <xdr:twoCellAnchor editAs="oneCell">
    <xdr:from>
      <xdr:col>0</xdr:col>
      <xdr:colOff>0</xdr:colOff>
      <xdr:row>97</xdr:row>
      <xdr:rowOff>15875</xdr:rowOff>
    </xdr:from>
    <xdr:to>
      <xdr:col>6</xdr:col>
      <xdr:colOff>571500</xdr:colOff>
      <xdr:row>120</xdr:row>
      <xdr:rowOff>127001</xdr:rowOff>
    </xdr:to>
    <xdr:pic>
      <xdr:nvPicPr>
        <xdr:cNvPr id="17" name="Picture 16" descr="Design Calculations of Venting in Atmospheric and Low-pressure Storag… - Internet Explorer">
          <a:hlinkClick xmlns:r="http://schemas.openxmlformats.org/officeDocument/2006/relationships" r:id="rId4"/>
          <a:extLst>
            <a:ext uri="{FF2B5EF4-FFF2-40B4-BE49-F238E27FC236}">
              <a16:creationId xmlns:a16="http://schemas.microsoft.com/office/drawing/2014/main" id="{00000000-0008-0000-0500-000011000000}"/>
            </a:ext>
          </a:extLst>
        </xdr:cNvPr>
        <xdr:cNvPicPr>
          <a:picLocks noChangeAspect="1"/>
        </xdr:cNvPicPr>
      </xdr:nvPicPr>
      <xdr:blipFill rotWithShape="1">
        <a:blip xmlns:r="http://schemas.openxmlformats.org/officeDocument/2006/relationships" r:embed="rId9">
          <a:extLst>
            <a:ext uri="{28A0092B-C50C-407E-A947-70E740481C1C}">
              <a14:useLocalDpi xmlns:a14="http://schemas.microsoft.com/office/drawing/2010/main" val="0"/>
            </a:ext>
          </a:extLst>
        </a:blip>
        <a:srcRect l="16220" t="21346" r="18001" b="12994"/>
        <a:stretch/>
      </xdr:blipFill>
      <xdr:spPr>
        <a:xfrm>
          <a:off x="0" y="18669000"/>
          <a:ext cx="8112125" cy="44926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248353</xdr:colOff>
      <xdr:row>8</xdr:row>
      <xdr:rowOff>63500</xdr:rowOff>
    </xdr:from>
    <xdr:to>
      <xdr:col>17</xdr:col>
      <xdr:colOff>250564</xdr:colOff>
      <xdr:row>25</xdr:row>
      <xdr:rowOff>149931</xdr:rowOff>
    </xdr:to>
    <xdr:pic>
      <xdr:nvPicPr>
        <xdr:cNvPr id="6" name="Picture 5" descr="Screen Clipping">
          <a:extLst>
            <a:ext uri="{FF2B5EF4-FFF2-40B4-BE49-F238E27FC236}">
              <a16:creationId xmlns:a16="http://schemas.microsoft.com/office/drawing/2014/main" id="{00000000-0008-0000-0600-000006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114" t="1698" r="6492" b="4023"/>
        <a:stretch/>
      </xdr:blipFill>
      <xdr:spPr>
        <a:xfrm>
          <a:off x="11863561" y="2030236"/>
          <a:ext cx="6264017" cy="4504972"/>
        </a:xfrm>
        <a:prstGeom prst="rect">
          <a:avLst/>
        </a:prstGeom>
        <a:ln>
          <a:solidFill>
            <a:sysClr val="windowText" lastClr="000000"/>
          </a:solidFill>
        </a:ln>
      </xdr:spPr>
    </xdr:pic>
    <xdr:clientData/>
  </xdr:twoCellAnchor>
  <xdr:twoCellAnchor editAs="oneCell">
    <xdr:from>
      <xdr:col>7</xdr:col>
      <xdr:colOff>41321</xdr:colOff>
      <xdr:row>26</xdr:row>
      <xdr:rowOff>10281</xdr:rowOff>
    </xdr:from>
    <xdr:to>
      <xdr:col>17</xdr:col>
      <xdr:colOff>215983</xdr:colOff>
      <xdr:row>40</xdr:row>
      <xdr:rowOff>105833</xdr:rowOff>
    </xdr:to>
    <xdr:pic>
      <xdr:nvPicPr>
        <xdr:cNvPr id="7" name="Picture 6" descr="Screen Clipping">
          <a:extLst>
            <a:ext uri="{FF2B5EF4-FFF2-40B4-BE49-F238E27FC236}">
              <a16:creationId xmlns:a16="http://schemas.microsoft.com/office/drawing/2014/main" id="{00000000-0008-0000-0600-000007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760" t="3020" r="5035" b="3142"/>
        <a:stretch/>
      </xdr:blipFill>
      <xdr:spPr>
        <a:xfrm>
          <a:off x="11656529" y="6633684"/>
          <a:ext cx="6436468" cy="3658608"/>
        </a:xfrm>
        <a:prstGeom prst="rect">
          <a:avLst/>
        </a:prstGeom>
        <a:ln>
          <a:solidFill>
            <a:sysClr val="windowText" lastClr="000000"/>
          </a:solidFill>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198966</xdr:colOff>
      <xdr:row>13</xdr:row>
      <xdr:rowOff>228600</xdr:rowOff>
    </xdr:from>
    <xdr:to>
      <xdr:col>15</xdr:col>
      <xdr:colOff>516467</xdr:colOff>
      <xdr:row>21</xdr:row>
      <xdr:rowOff>160866</xdr:rowOff>
    </xdr:to>
    <mc:AlternateContent xmlns:mc="http://schemas.openxmlformats.org/markup-compatibility/2006" xmlns:a14="http://schemas.microsoft.com/office/drawing/2010/main">
      <mc:Choice Requires="a14">
        <xdr:sp macro="" textlink="">
          <xdr:nvSpPr>
            <xdr:cNvPr id="4" name="TextBox 3">
              <a:extLst>
                <a:ext uri="{FF2B5EF4-FFF2-40B4-BE49-F238E27FC236}">
                  <a16:creationId xmlns:a16="http://schemas.microsoft.com/office/drawing/2014/main" id="{00000000-0008-0000-0700-000004000000}"/>
                </a:ext>
              </a:extLst>
            </xdr:cNvPr>
            <xdr:cNvSpPr txBox="1"/>
          </xdr:nvSpPr>
          <xdr:spPr>
            <a:xfrm>
              <a:off x="9834033" y="3361267"/>
              <a:ext cx="7294034" cy="21928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14:m>
                <m:oMathPara xmlns:m="http://schemas.openxmlformats.org/officeDocument/2006/math">
                  <m:oMathParaPr>
                    <m:jc m:val="centerGroup"/>
                  </m:oMathParaPr>
                  <m:oMath xmlns:m="http://schemas.openxmlformats.org/officeDocument/2006/math">
                    <m:sSub>
                      <m:sSubPr>
                        <m:ctrlPr>
                          <a:rPr lang="en-US" sz="1200" b="1" i="1">
                            <a:latin typeface="Cambria Math" panose="02040503050406030204" pitchFamily="18" charset="0"/>
                          </a:rPr>
                        </m:ctrlPr>
                      </m:sSubPr>
                      <m:e>
                        <m:r>
                          <a:rPr lang="en-US" sz="1200" b="1" i="1">
                            <a:latin typeface="Cambria Math" panose="02040503050406030204" pitchFamily="18" charset="0"/>
                          </a:rPr>
                          <m:t>𝑽</m:t>
                        </m:r>
                      </m:e>
                      <m:sub>
                        <m:r>
                          <a:rPr lang="en-US" sz="1200" b="1" i="1">
                            <a:latin typeface="Cambria Math" panose="02040503050406030204" pitchFamily="18" charset="0"/>
                          </a:rPr>
                          <m:t>𝑶𝑮𝑨</m:t>
                        </m:r>
                      </m:sub>
                    </m:sSub>
                    <m:r>
                      <a:rPr lang="en-US" sz="1200" b="1" i="1">
                        <a:latin typeface="Cambria Math" panose="02040503050406030204" pitchFamily="18" charset="0"/>
                      </a:rPr>
                      <m:t>=</m:t>
                    </m:r>
                    <m:sSub>
                      <m:sSubPr>
                        <m:ctrlPr>
                          <a:rPr lang="en-US" sz="1200" b="1" i="1">
                            <a:latin typeface="Cambria Math" panose="02040503050406030204" pitchFamily="18" charset="0"/>
                          </a:rPr>
                        </m:ctrlPr>
                      </m:sSubPr>
                      <m:e>
                        <m:r>
                          <a:rPr lang="en-US" sz="1200" b="1" i="1">
                            <a:latin typeface="Cambria Math" panose="02040503050406030204" pitchFamily="18" charset="0"/>
                          </a:rPr>
                          <m:t>𝑽</m:t>
                        </m:r>
                      </m:e>
                      <m:sub>
                        <m:r>
                          <a:rPr lang="en-US" sz="1200" b="1" i="1">
                            <a:latin typeface="Cambria Math" panose="02040503050406030204" pitchFamily="18" charset="0"/>
                          </a:rPr>
                          <m:t>𝑽𝑮𝑹</m:t>
                        </m:r>
                      </m:sub>
                    </m:sSub>
                    <m:r>
                      <a:rPr lang="en-US" sz="1200" b="1" i="1">
                        <a:latin typeface="Cambria Math" panose="02040503050406030204" pitchFamily="18" charset="0"/>
                        <a:ea typeface="Cambria Math" panose="02040503050406030204" pitchFamily="18" charset="0"/>
                      </a:rPr>
                      <m:t>×</m:t>
                    </m:r>
                    <m:r>
                      <a:rPr lang="en-US" sz="1200" b="1" i="1">
                        <a:latin typeface="Cambria Math" panose="02040503050406030204" pitchFamily="18" charset="0"/>
                        <a:ea typeface="Cambria Math" panose="02040503050406030204" pitchFamily="18" charset="0"/>
                      </a:rPr>
                      <m:t>𝒏𝒖𝒎𝒃𝒆𝒓</m:t>
                    </m:r>
                    <m:r>
                      <a:rPr lang="en-US" sz="1200" b="1" i="1">
                        <a:latin typeface="Cambria Math" panose="02040503050406030204" pitchFamily="18" charset="0"/>
                        <a:ea typeface="Cambria Math" panose="02040503050406030204" pitchFamily="18" charset="0"/>
                      </a:rPr>
                      <m:t> </m:t>
                    </m:r>
                    <m:r>
                      <a:rPr lang="en-US" sz="1200" b="1" i="1">
                        <a:latin typeface="Cambria Math" panose="02040503050406030204" pitchFamily="18" charset="0"/>
                        <a:ea typeface="Cambria Math" panose="02040503050406030204" pitchFamily="18" charset="0"/>
                      </a:rPr>
                      <m:t>𝒐𝒇</m:t>
                    </m:r>
                    <m:r>
                      <a:rPr lang="en-US" sz="1200" b="1" i="1">
                        <a:latin typeface="Cambria Math" panose="02040503050406030204" pitchFamily="18" charset="0"/>
                        <a:ea typeface="Cambria Math" panose="02040503050406030204" pitchFamily="18" charset="0"/>
                      </a:rPr>
                      <m:t> </m:t>
                    </m:r>
                    <m:r>
                      <a:rPr lang="en-US" sz="1200" b="1" i="1">
                        <a:latin typeface="Cambria Math" panose="02040503050406030204" pitchFamily="18" charset="0"/>
                        <a:ea typeface="Cambria Math" panose="02040503050406030204" pitchFamily="18" charset="0"/>
                      </a:rPr>
                      <m:t>𝒐𝒏𝒍𝒊𝒏𝒆</m:t>
                    </m:r>
                    <m:r>
                      <a:rPr lang="en-US" sz="1200" b="1" i="1">
                        <a:latin typeface="Cambria Math" panose="02040503050406030204" pitchFamily="18" charset="0"/>
                        <a:ea typeface="Cambria Math" panose="02040503050406030204" pitchFamily="18" charset="0"/>
                      </a:rPr>
                      <m:t> </m:t>
                    </m:r>
                    <m:r>
                      <a:rPr lang="en-US" sz="1200" b="1" i="1">
                        <a:latin typeface="Cambria Math" panose="02040503050406030204" pitchFamily="18" charset="0"/>
                        <a:ea typeface="Cambria Math" panose="02040503050406030204" pitchFamily="18" charset="0"/>
                      </a:rPr>
                      <m:t>𝒈𝒂𝒔</m:t>
                    </m:r>
                    <m:r>
                      <a:rPr lang="en-US" sz="1200" b="1" i="1">
                        <a:latin typeface="Cambria Math" panose="02040503050406030204" pitchFamily="18" charset="0"/>
                        <a:ea typeface="Cambria Math" panose="02040503050406030204" pitchFamily="18" charset="0"/>
                      </a:rPr>
                      <m:t> </m:t>
                    </m:r>
                    <m:r>
                      <a:rPr lang="en-US" sz="1200" b="1" i="1">
                        <a:latin typeface="Cambria Math" panose="02040503050406030204" pitchFamily="18" charset="0"/>
                        <a:ea typeface="Cambria Math" panose="02040503050406030204" pitchFamily="18" charset="0"/>
                      </a:rPr>
                      <m:t>𝒂𝒏𝒂𝒍𝒚𝒛𝒆𝒓</m:t>
                    </m:r>
                  </m:oMath>
                </m:oMathPara>
              </a14:m>
              <a:endParaRPr lang="en-US" sz="1200" b="1" i="1">
                <a:latin typeface="Times New Roman" panose="02020603050405020304" pitchFamily="18" charset="0"/>
                <a:ea typeface="Cambria Math" panose="02040503050406030204" pitchFamily="18" charset="0"/>
                <a:cs typeface="Times New Roman" panose="02020603050405020304" pitchFamily="18" charset="0"/>
              </a:endParaRPr>
            </a:p>
            <a:p>
              <a:endParaRPr lang="en-US" sz="1200" b="0" i="0">
                <a:latin typeface="Times New Roman" panose="02020603050405020304" pitchFamily="18" charset="0"/>
                <a:ea typeface="Cambria Math" panose="02040503050406030204" pitchFamily="18" charset="0"/>
                <a:cs typeface="Times New Roman" panose="02020603050405020304" pitchFamily="18" charset="0"/>
              </a:endParaRPr>
            </a:p>
            <a:p>
              <a:r>
                <a:rPr lang="en-US" sz="1200" b="0" i="0">
                  <a:latin typeface="Times New Roman" panose="02020603050405020304" pitchFamily="18" charset="0"/>
                  <a:ea typeface="Cambria Math" panose="02040503050406030204" pitchFamily="18" charset="0"/>
                  <a:cs typeface="Times New Roman" panose="02020603050405020304" pitchFamily="18" charset="0"/>
                </a:rPr>
                <a:t>Where:</a:t>
              </a:r>
            </a:p>
            <a:p>
              <a:endParaRPr lang="en-US" sz="1200" b="1" i="0">
                <a:solidFill>
                  <a:schemeClr val="dk1"/>
                </a:solidFill>
                <a:effectLst/>
                <a:latin typeface="Times New Roman" panose="02020603050405020304" pitchFamily="18" charset="0"/>
                <a:ea typeface="+mn-ea"/>
                <a:cs typeface="Times New Roman" panose="02020603050405020304" pitchFamily="18" charset="0"/>
              </a:endParaRPr>
            </a:p>
            <a:p>
              <a:r>
                <a:rPr lang="en-US" sz="1200" b="1">
                  <a:solidFill>
                    <a:schemeClr val="dk1"/>
                  </a:solidFill>
                  <a:effectLst/>
                  <a:latin typeface="Times New Roman" panose="02020603050405020304" pitchFamily="18" charset="0"/>
                  <a:ea typeface="+mn-ea"/>
                  <a:cs typeface="Times New Roman" panose="02020603050405020304" pitchFamily="18" charset="0"/>
                </a:rPr>
                <a:t>	</a:t>
              </a:r>
              <a14:m>
                <m:oMath xmlns:m="http://schemas.openxmlformats.org/officeDocument/2006/math">
                  <m:sSub>
                    <m:sSubPr>
                      <m:ctrlPr>
                        <a:rPr lang="en-US" sz="1200" b="1" i="1">
                          <a:solidFill>
                            <a:schemeClr val="dk1"/>
                          </a:solidFill>
                          <a:effectLst/>
                          <a:latin typeface="Cambria Math" panose="02040503050406030204" pitchFamily="18" charset="0"/>
                          <a:ea typeface="+mn-ea"/>
                          <a:cs typeface="+mn-cs"/>
                        </a:rPr>
                      </m:ctrlPr>
                    </m:sSubPr>
                    <m:e>
                      <m:r>
                        <a:rPr lang="en-US" sz="1200" b="1" i="1">
                          <a:solidFill>
                            <a:schemeClr val="dk1"/>
                          </a:solidFill>
                          <a:effectLst/>
                          <a:latin typeface="Cambria Math" panose="02040503050406030204" pitchFamily="18" charset="0"/>
                          <a:ea typeface="+mn-ea"/>
                          <a:cs typeface="+mn-cs"/>
                        </a:rPr>
                        <m:t>𝑽</m:t>
                      </m:r>
                    </m:e>
                    <m:sub>
                      <m:r>
                        <a:rPr lang="en-US" sz="1200" b="1" i="1">
                          <a:solidFill>
                            <a:schemeClr val="dk1"/>
                          </a:solidFill>
                          <a:effectLst/>
                          <a:latin typeface="Cambria Math" panose="02040503050406030204" pitchFamily="18" charset="0"/>
                          <a:ea typeface="+mn-ea"/>
                          <a:cs typeface="+mn-cs"/>
                        </a:rPr>
                        <m:t>𝑶𝑮𝑨</m:t>
                      </m:r>
                    </m:sub>
                  </m:sSub>
                </m:oMath>
              </a14:m>
              <a:r>
                <a:rPr lang="en-US" sz="1200" b="1">
                  <a:latin typeface="Times New Roman" panose="02020603050405020304" pitchFamily="18" charset="0"/>
                  <a:cs typeface="Times New Roman" panose="02020603050405020304" pitchFamily="18" charset="0"/>
                </a:rPr>
                <a:t>: </a:t>
              </a:r>
              <a:r>
                <a:rPr lang="en-US" sz="1200" b="0">
                  <a:latin typeface="Times New Roman" panose="02020603050405020304" pitchFamily="18" charset="0"/>
                  <a:cs typeface="Times New Roman" panose="02020603050405020304" pitchFamily="18" charset="0"/>
                </a:rPr>
                <a:t>Vent gas</a:t>
              </a:r>
              <a:r>
                <a:rPr lang="en-US" sz="1200" b="0" baseline="0">
                  <a:latin typeface="Times New Roman" panose="02020603050405020304" pitchFamily="18" charset="0"/>
                  <a:cs typeface="Times New Roman" panose="02020603050405020304" pitchFamily="18" charset="0"/>
                </a:rPr>
                <a:t> volume from online gas analyzer purge (m³).</a:t>
              </a:r>
            </a:p>
            <a:p>
              <a:endParaRPr lang="en-US" sz="1200" b="0" baseline="0">
                <a:latin typeface="Times New Roman" panose="02020603050405020304" pitchFamily="18" charset="0"/>
                <a:cs typeface="Times New Roman" panose="02020603050405020304" pitchFamily="18" charset="0"/>
              </a:endParaRPr>
            </a:p>
            <a:p>
              <a:r>
                <a:rPr lang="en-US" sz="1200" b="1">
                  <a:solidFill>
                    <a:schemeClr val="dk1"/>
                  </a:solidFill>
                  <a:effectLst/>
                  <a:latin typeface="Times New Roman" panose="02020603050405020304" pitchFamily="18" charset="0"/>
                  <a:ea typeface="+mn-ea"/>
                  <a:cs typeface="Times New Roman" panose="02020603050405020304" pitchFamily="18" charset="0"/>
                </a:rPr>
                <a:t>	</a:t>
              </a:r>
              <a14:m>
                <m:oMath xmlns:m="http://schemas.openxmlformats.org/officeDocument/2006/math">
                  <m:sSub>
                    <m:sSubPr>
                      <m:ctrlPr>
                        <a:rPr lang="en-US" sz="1200" b="1" i="1">
                          <a:solidFill>
                            <a:schemeClr val="dk1"/>
                          </a:solidFill>
                          <a:effectLst/>
                          <a:latin typeface="Cambria Math" panose="02040503050406030204" pitchFamily="18" charset="0"/>
                          <a:ea typeface="+mn-ea"/>
                          <a:cs typeface="+mn-cs"/>
                        </a:rPr>
                      </m:ctrlPr>
                    </m:sSubPr>
                    <m:e>
                      <m:r>
                        <a:rPr lang="en-US" sz="1200" b="1" i="1">
                          <a:solidFill>
                            <a:schemeClr val="dk1"/>
                          </a:solidFill>
                          <a:effectLst/>
                          <a:latin typeface="Cambria Math" panose="02040503050406030204" pitchFamily="18" charset="0"/>
                          <a:ea typeface="+mn-ea"/>
                          <a:cs typeface="+mn-cs"/>
                        </a:rPr>
                        <m:t>𝑽</m:t>
                      </m:r>
                    </m:e>
                    <m:sub>
                      <m:r>
                        <a:rPr lang="en-US" sz="1200" b="1" i="1">
                          <a:solidFill>
                            <a:schemeClr val="dk1"/>
                          </a:solidFill>
                          <a:effectLst/>
                          <a:latin typeface="Cambria Math" panose="02040503050406030204" pitchFamily="18" charset="0"/>
                          <a:ea typeface="+mn-ea"/>
                          <a:cs typeface="+mn-cs"/>
                        </a:rPr>
                        <m:t>𝑽𝑮𝑹</m:t>
                      </m:r>
                    </m:sub>
                  </m:sSub>
                </m:oMath>
              </a14:m>
              <a:r>
                <a:rPr lang="en-US" sz="1200" b="1">
                  <a:latin typeface="Times New Roman" panose="02020603050405020304" pitchFamily="18" charset="0"/>
                  <a:cs typeface="Times New Roman" panose="02020603050405020304" pitchFamily="18" charset="0"/>
                </a:rPr>
                <a:t>: </a:t>
              </a:r>
              <a:r>
                <a:rPr lang="en-US" sz="1200" b="0">
                  <a:latin typeface="Times New Roman" panose="02020603050405020304" pitchFamily="18" charset="0"/>
                  <a:cs typeface="Times New Roman" panose="02020603050405020304" pitchFamily="18" charset="0"/>
                </a:rPr>
                <a:t>Average vent gas rate from Section</a:t>
              </a:r>
              <a:r>
                <a:rPr lang="en-US" sz="1200" b="0" baseline="0">
                  <a:latin typeface="Times New Roman" panose="02020603050405020304" pitchFamily="18" charset="0"/>
                  <a:cs typeface="Times New Roman" panose="02020603050405020304" pitchFamily="18" charset="0"/>
                </a:rPr>
                <a:t> 4.1.3 (68.9 m³ vent gas/month) for each analyzer.</a:t>
              </a:r>
              <a:endParaRPr lang="en-US" sz="1200" b="0">
                <a:latin typeface="Times New Roman" panose="02020603050405020304" pitchFamily="18" charset="0"/>
                <a:cs typeface="Times New Roman" panose="02020603050405020304" pitchFamily="18" charset="0"/>
              </a:endParaRPr>
            </a:p>
            <a:p>
              <a:endParaRPr lang="en-US" sz="1100" b="1"/>
            </a:p>
          </xdr:txBody>
        </xdr:sp>
      </mc:Choice>
      <mc:Fallback xmlns="">
        <xdr:sp macro="" textlink="">
          <xdr:nvSpPr>
            <xdr:cNvPr id="4" name="TextBox 3"/>
            <xdr:cNvSpPr txBox="1"/>
          </xdr:nvSpPr>
          <xdr:spPr>
            <a:xfrm>
              <a:off x="9834033" y="3361267"/>
              <a:ext cx="7294034" cy="21928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r>
                <a:rPr lang="en-US" sz="1200" b="1" i="0">
                  <a:latin typeface="Cambria Math" panose="02040503050406030204" pitchFamily="18" charset="0"/>
                </a:rPr>
                <a:t>𝑽_𝑶𝑮𝑨=𝑽_𝑽𝑮𝑹</a:t>
              </a:r>
              <a:r>
                <a:rPr lang="en-US" sz="1200" b="1" i="0">
                  <a:latin typeface="Cambria Math" panose="02040503050406030204" pitchFamily="18" charset="0"/>
                  <a:ea typeface="Cambria Math" panose="02040503050406030204" pitchFamily="18" charset="0"/>
                </a:rPr>
                <a:t>×𝒏𝒖𝒎𝒃𝒆𝒓 𝒐𝒇 𝒐𝒏𝒍𝒊𝒏𝒆 𝒈𝒂𝒔 𝒂𝒏𝒂𝒍𝒚𝒛𝒆𝒓</a:t>
              </a:r>
              <a:endParaRPr lang="en-US" sz="1200" b="1" i="1">
                <a:latin typeface="Times New Roman" panose="02020603050405020304" pitchFamily="18" charset="0"/>
                <a:ea typeface="Cambria Math" panose="02040503050406030204" pitchFamily="18" charset="0"/>
                <a:cs typeface="Times New Roman" panose="02020603050405020304" pitchFamily="18" charset="0"/>
              </a:endParaRPr>
            </a:p>
            <a:p>
              <a:endParaRPr lang="en-US" sz="1200" b="0" i="0">
                <a:latin typeface="Times New Roman" panose="02020603050405020304" pitchFamily="18" charset="0"/>
                <a:ea typeface="Cambria Math" panose="02040503050406030204" pitchFamily="18" charset="0"/>
                <a:cs typeface="Times New Roman" panose="02020603050405020304" pitchFamily="18" charset="0"/>
              </a:endParaRPr>
            </a:p>
            <a:p>
              <a:r>
                <a:rPr lang="en-US" sz="1200" b="0" i="0">
                  <a:latin typeface="Times New Roman" panose="02020603050405020304" pitchFamily="18" charset="0"/>
                  <a:ea typeface="Cambria Math" panose="02040503050406030204" pitchFamily="18" charset="0"/>
                  <a:cs typeface="Times New Roman" panose="02020603050405020304" pitchFamily="18" charset="0"/>
                </a:rPr>
                <a:t>Where:</a:t>
              </a:r>
            </a:p>
            <a:p>
              <a:endParaRPr lang="en-US" sz="1200" b="1" i="0">
                <a:solidFill>
                  <a:schemeClr val="dk1"/>
                </a:solidFill>
                <a:effectLst/>
                <a:latin typeface="Times New Roman" panose="02020603050405020304" pitchFamily="18" charset="0"/>
                <a:ea typeface="+mn-ea"/>
                <a:cs typeface="Times New Roman" panose="02020603050405020304" pitchFamily="18" charset="0"/>
              </a:endParaRPr>
            </a:p>
            <a:p>
              <a:r>
                <a:rPr lang="en-US" sz="1200" b="1">
                  <a:solidFill>
                    <a:schemeClr val="dk1"/>
                  </a:solidFill>
                  <a:effectLst/>
                  <a:latin typeface="Times New Roman" panose="02020603050405020304" pitchFamily="18" charset="0"/>
                  <a:ea typeface="+mn-ea"/>
                  <a:cs typeface="Times New Roman" panose="02020603050405020304" pitchFamily="18" charset="0"/>
                </a:rPr>
                <a:t>	</a:t>
              </a:r>
              <a:r>
                <a:rPr lang="en-US" sz="1200" b="1" i="0">
                  <a:solidFill>
                    <a:schemeClr val="dk1"/>
                  </a:solidFill>
                  <a:effectLst/>
                  <a:latin typeface="Cambria Math" panose="02040503050406030204" pitchFamily="18" charset="0"/>
                  <a:ea typeface="+mn-ea"/>
                  <a:cs typeface="+mn-cs"/>
                </a:rPr>
                <a:t>𝑽_𝑶𝑮𝑨</a:t>
              </a:r>
              <a:r>
                <a:rPr lang="en-US" sz="1200" b="1">
                  <a:latin typeface="Times New Roman" panose="02020603050405020304" pitchFamily="18" charset="0"/>
                  <a:cs typeface="Times New Roman" panose="02020603050405020304" pitchFamily="18" charset="0"/>
                </a:rPr>
                <a:t>: </a:t>
              </a:r>
              <a:r>
                <a:rPr lang="en-US" sz="1200" b="0">
                  <a:latin typeface="Times New Roman" panose="02020603050405020304" pitchFamily="18" charset="0"/>
                  <a:cs typeface="Times New Roman" panose="02020603050405020304" pitchFamily="18" charset="0"/>
                </a:rPr>
                <a:t>Vent gas</a:t>
              </a:r>
              <a:r>
                <a:rPr lang="en-US" sz="1200" b="0" baseline="0">
                  <a:latin typeface="Times New Roman" panose="02020603050405020304" pitchFamily="18" charset="0"/>
                  <a:cs typeface="Times New Roman" panose="02020603050405020304" pitchFamily="18" charset="0"/>
                </a:rPr>
                <a:t> volume from online gas analyzer purge (m³).</a:t>
              </a:r>
            </a:p>
            <a:p>
              <a:endParaRPr lang="en-US" sz="1200" b="0" baseline="0">
                <a:latin typeface="Times New Roman" panose="02020603050405020304" pitchFamily="18" charset="0"/>
                <a:cs typeface="Times New Roman" panose="02020603050405020304" pitchFamily="18" charset="0"/>
              </a:endParaRPr>
            </a:p>
            <a:p>
              <a:r>
                <a:rPr lang="en-US" sz="1200" b="1">
                  <a:solidFill>
                    <a:schemeClr val="dk1"/>
                  </a:solidFill>
                  <a:effectLst/>
                  <a:latin typeface="Times New Roman" panose="02020603050405020304" pitchFamily="18" charset="0"/>
                  <a:ea typeface="+mn-ea"/>
                  <a:cs typeface="Times New Roman" panose="02020603050405020304" pitchFamily="18" charset="0"/>
                </a:rPr>
                <a:t>	</a:t>
              </a:r>
              <a:r>
                <a:rPr lang="en-US" sz="1200" b="1" i="0">
                  <a:solidFill>
                    <a:schemeClr val="dk1"/>
                  </a:solidFill>
                  <a:effectLst/>
                  <a:latin typeface="Cambria Math" panose="02040503050406030204" pitchFamily="18" charset="0"/>
                  <a:ea typeface="+mn-ea"/>
                  <a:cs typeface="+mn-cs"/>
                </a:rPr>
                <a:t>𝑽_𝑽𝑮𝑹</a:t>
              </a:r>
              <a:r>
                <a:rPr lang="en-US" sz="1200" b="1">
                  <a:latin typeface="Times New Roman" panose="02020603050405020304" pitchFamily="18" charset="0"/>
                  <a:cs typeface="Times New Roman" panose="02020603050405020304" pitchFamily="18" charset="0"/>
                </a:rPr>
                <a:t>: </a:t>
              </a:r>
              <a:r>
                <a:rPr lang="en-US" sz="1200" b="0">
                  <a:latin typeface="Times New Roman" panose="02020603050405020304" pitchFamily="18" charset="0"/>
                  <a:cs typeface="Times New Roman" panose="02020603050405020304" pitchFamily="18" charset="0"/>
                </a:rPr>
                <a:t>Average vent gas rate from Section</a:t>
              </a:r>
              <a:r>
                <a:rPr lang="en-US" sz="1200" b="0" baseline="0">
                  <a:latin typeface="Times New Roman" panose="02020603050405020304" pitchFamily="18" charset="0"/>
                  <a:cs typeface="Times New Roman" panose="02020603050405020304" pitchFamily="18" charset="0"/>
                </a:rPr>
                <a:t> 4.1.3 (68.9 m³ vent gas/month) for each analyzer.</a:t>
              </a:r>
              <a:endParaRPr lang="en-US" sz="1200" b="0">
                <a:latin typeface="Times New Roman" panose="02020603050405020304" pitchFamily="18" charset="0"/>
                <a:cs typeface="Times New Roman" panose="02020603050405020304" pitchFamily="18" charset="0"/>
              </a:endParaRPr>
            </a:p>
            <a:p>
              <a:endParaRPr lang="en-US" sz="1100" b="1"/>
            </a:p>
          </xdr:txBody>
        </xdr:sp>
      </mc:Fallback>
    </mc:AlternateContent>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225961</xdr:colOff>
      <xdr:row>19</xdr:row>
      <xdr:rowOff>139801</xdr:rowOff>
    </xdr:from>
    <xdr:to>
      <xdr:col>12</xdr:col>
      <xdr:colOff>99694</xdr:colOff>
      <xdr:row>30</xdr:row>
      <xdr:rowOff>18143</xdr:rowOff>
    </xdr:to>
    <xdr:pic>
      <xdr:nvPicPr>
        <xdr:cNvPr id="3" name="Picture 2" descr="Screen Clipping">
          <a:extLst>
            <a:ext uri="{FF2B5EF4-FFF2-40B4-BE49-F238E27FC236}">
              <a16:creationId xmlns:a16="http://schemas.microsoft.com/office/drawing/2014/main" id="{00000000-0008-0000-0800-000003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739" r="15768" b="9599"/>
        <a:stretch/>
      </xdr:blipFill>
      <xdr:spPr>
        <a:xfrm>
          <a:off x="8852890" y="4847872"/>
          <a:ext cx="6078590" cy="2545342"/>
        </a:xfrm>
        <a:prstGeom prst="rect">
          <a:avLst/>
        </a:prstGeom>
        <a:ln>
          <a:solidFill>
            <a:sysClr val="windowText" lastClr="000000"/>
          </a:solid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244928</xdr:colOff>
      <xdr:row>10</xdr:row>
      <xdr:rowOff>131198</xdr:rowOff>
    </xdr:from>
    <xdr:to>
      <xdr:col>12</xdr:col>
      <xdr:colOff>355297</xdr:colOff>
      <xdr:row>27</xdr:row>
      <xdr:rowOff>227761</xdr:rowOff>
    </xdr:to>
    <xdr:pic>
      <xdr:nvPicPr>
        <xdr:cNvPr id="3" name="Picture 2" descr="Screen Clipping">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88071" y="3260841"/>
          <a:ext cx="6542012" cy="4106134"/>
        </a:xfrm>
        <a:prstGeom prst="rect">
          <a:avLst/>
        </a:prstGeom>
      </xdr:spPr>
    </xdr:pic>
    <xdr:clientData/>
  </xdr:twoCellAnchor>
  <xdr:oneCellAnchor>
    <xdr:from>
      <xdr:col>5</xdr:col>
      <xdr:colOff>182939</xdr:colOff>
      <xdr:row>8</xdr:row>
      <xdr:rowOff>299358</xdr:rowOff>
    </xdr:from>
    <xdr:ext cx="5662085" cy="470963"/>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900-000005000000}"/>
                </a:ext>
              </a:extLst>
            </xdr:cNvPr>
            <xdr:cNvSpPr txBox="1"/>
          </xdr:nvSpPr>
          <xdr:spPr>
            <a:xfrm>
              <a:off x="9726082" y="2703287"/>
              <a:ext cx="5662085" cy="470963"/>
            </a:xfrm>
            <a:prstGeom prst="rect">
              <a:avLst/>
            </a:prstGeom>
            <a:noFill/>
            <a:ln w="3175"/>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b="1" i="1">
                            <a:solidFill>
                              <a:sysClr val="windowText" lastClr="000000"/>
                            </a:solidFill>
                            <a:latin typeface="Cambria Math" panose="02040503050406030204" pitchFamily="18" charset="0"/>
                          </a:rPr>
                        </m:ctrlPr>
                      </m:sSubPr>
                      <m:e>
                        <m:r>
                          <a:rPr lang="en-US" sz="1100" b="1" i="1">
                            <a:solidFill>
                              <a:sysClr val="windowText" lastClr="000000"/>
                            </a:solidFill>
                            <a:latin typeface="Cambria Math" panose="02040503050406030204" pitchFamily="18" charset="0"/>
                          </a:rPr>
                          <m:t>𝑽</m:t>
                        </m:r>
                      </m:e>
                      <m:sub>
                        <m:r>
                          <a:rPr lang="en-US" sz="1100" b="1" i="1">
                            <a:solidFill>
                              <a:sysClr val="windowText" lastClr="000000"/>
                            </a:solidFill>
                            <a:latin typeface="Cambria Math" panose="02040503050406030204" pitchFamily="18" charset="0"/>
                          </a:rPr>
                          <m:t>𝑽</m:t>
                        </m:r>
                      </m:sub>
                    </m:sSub>
                    <m:r>
                      <a:rPr lang="en-US" sz="1100" b="1" i="1">
                        <a:solidFill>
                          <a:sysClr val="windowText" lastClr="000000"/>
                        </a:solidFill>
                        <a:latin typeface="Cambria Math" panose="02040503050406030204" pitchFamily="18" charset="0"/>
                      </a:rPr>
                      <m:t>=</m:t>
                    </m:r>
                    <m:r>
                      <a:rPr lang="en-US" sz="1100" b="1" i="1">
                        <a:solidFill>
                          <a:sysClr val="windowText" lastClr="000000"/>
                        </a:solidFill>
                        <a:latin typeface="Cambria Math" panose="02040503050406030204" pitchFamily="18" charset="0"/>
                        <a:ea typeface="Cambria Math" panose="02040503050406030204" pitchFamily="18" charset="0"/>
                      </a:rPr>
                      <m:t>𝝅</m:t>
                    </m:r>
                    <m:r>
                      <a:rPr lang="en-US" sz="1100" b="1" i="1">
                        <a:solidFill>
                          <a:sysClr val="windowText" lastClr="000000"/>
                        </a:solidFill>
                        <a:latin typeface="Cambria Math" panose="02040503050406030204" pitchFamily="18" charset="0"/>
                        <a:ea typeface="Cambria Math" panose="02040503050406030204" pitchFamily="18" charset="0"/>
                      </a:rPr>
                      <m:t>×</m:t>
                    </m:r>
                    <m:sSup>
                      <m:sSupPr>
                        <m:ctrlPr>
                          <a:rPr lang="en-US" sz="1100" b="1" i="1">
                            <a:solidFill>
                              <a:sysClr val="windowText" lastClr="000000"/>
                            </a:solidFill>
                            <a:latin typeface="Cambria Math" panose="02040503050406030204" pitchFamily="18" charset="0"/>
                            <a:ea typeface="Cambria Math" panose="02040503050406030204" pitchFamily="18" charset="0"/>
                          </a:rPr>
                        </m:ctrlPr>
                      </m:sSupPr>
                      <m:e>
                        <m:d>
                          <m:dPr>
                            <m:ctrlPr>
                              <a:rPr lang="en-US" sz="1100" b="1" i="1">
                                <a:solidFill>
                                  <a:sysClr val="windowText" lastClr="000000"/>
                                </a:solidFill>
                                <a:effectLst/>
                                <a:latin typeface="Cambria Math" panose="02040503050406030204" pitchFamily="18" charset="0"/>
                                <a:ea typeface="+mn-ea"/>
                                <a:cs typeface="+mn-cs"/>
                              </a:rPr>
                            </m:ctrlPr>
                          </m:dPr>
                          <m:e>
                            <m:f>
                              <m:fPr>
                                <m:ctrlPr>
                                  <a:rPr lang="en-US" sz="1100" b="1" i="1">
                                    <a:solidFill>
                                      <a:sysClr val="windowText" lastClr="000000"/>
                                    </a:solidFill>
                                    <a:effectLst/>
                                    <a:latin typeface="Cambria Math" panose="02040503050406030204" pitchFamily="18" charset="0"/>
                                    <a:ea typeface="+mn-ea"/>
                                    <a:cs typeface="+mn-cs"/>
                                  </a:rPr>
                                </m:ctrlPr>
                              </m:fPr>
                              <m:num>
                                <m:f>
                                  <m:fPr>
                                    <m:ctrlPr>
                                      <a:rPr lang="en-US" sz="1100" b="1" i="1">
                                        <a:solidFill>
                                          <a:sysClr val="windowText" lastClr="000000"/>
                                        </a:solidFill>
                                        <a:effectLst/>
                                        <a:latin typeface="Cambria Math" panose="02040503050406030204" pitchFamily="18" charset="0"/>
                                        <a:ea typeface="+mn-ea"/>
                                        <a:cs typeface="+mn-cs"/>
                                      </a:rPr>
                                    </m:ctrlPr>
                                  </m:fPr>
                                  <m:num>
                                    <m:r>
                                      <a:rPr lang="en-US" sz="1100" b="1" i="1">
                                        <a:solidFill>
                                          <a:sysClr val="windowText" lastClr="000000"/>
                                        </a:solidFill>
                                        <a:effectLst/>
                                        <a:latin typeface="Cambria Math" panose="02040503050406030204" pitchFamily="18" charset="0"/>
                                        <a:ea typeface="+mn-ea"/>
                                        <a:cs typeface="+mn-cs"/>
                                      </a:rPr>
                                      <m:t>𝒑𝒊𝒈</m:t>
                                    </m:r>
                                    <m:r>
                                      <a:rPr lang="en-US" sz="1100" b="1" i="1">
                                        <a:solidFill>
                                          <a:sysClr val="windowText" lastClr="000000"/>
                                        </a:solidFill>
                                        <a:effectLst/>
                                        <a:latin typeface="Cambria Math" panose="02040503050406030204" pitchFamily="18" charset="0"/>
                                        <a:ea typeface="+mn-ea"/>
                                        <a:cs typeface="+mn-cs"/>
                                      </a:rPr>
                                      <m:t> </m:t>
                                    </m:r>
                                    <m:r>
                                      <a:rPr lang="en-US" sz="1100" b="1" i="1">
                                        <a:solidFill>
                                          <a:sysClr val="windowText" lastClr="000000"/>
                                        </a:solidFill>
                                        <a:effectLst/>
                                        <a:latin typeface="Cambria Math" panose="02040503050406030204" pitchFamily="18" charset="0"/>
                                        <a:ea typeface="+mn-ea"/>
                                        <a:cs typeface="+mn-cs"/>
                                      </a:rPr>
                                      <m:t>𝒕𝒓𝒂𝒑</m:t>
                                    </m:r>
                                    <m:r>
                                      <a:rPr lang="en-US" sz="1100" b="1" i="1">
                                        <a:solidFill>
                                          <a:sysClr val="windowText" lastClr="000000"/>
                                        </a:solidFill>
                                        <a:effectLst/>
                                        <a:latin typeface="Cambria Math" panose="02040503050406030204" pitchFamily="18" charset="0"/>
                                        <a:ea typeface="+mn-ea"/>
                                        <a:cs typeface="+mn-cs"/>
                                      </a:rPr>
                                      <m:t> </m:t>
                                    </m:r>
                                    <m:r>
                                      <a:rPr lang="en-US" sz="1100" b="1" i="1">
                                        <a:solidFill>
                                          <a:sysClr val="windowText" lastClr="000000"/>
                                        </a:solidFill>
                                        <a:effectLst/>
                                        <a:latin typeface="Cambria Math" panose="02040503050406030204" pitchFamily="18" charset="0"/>
                                        <a:ea typeface="+mn-ea"/>
                                        <a:cs typeface="+mn-cs"/>
                                      </a:rPr>
                                      <m:t>𝒐𝒖𝒕𝒆𝒓</m:t>
                                    </m:r>
                                    <m:r>
                                      <a:rPr lang="en-US" sz="1100" b="1" i="1">
                                        <a:solidFill>
                                          <a:sysClr val="windowText" lastClr="000000"/>
                                        </a:solidFill>
                                        <a:effectLst/>
                                        <a:latin typeface="Cambria Math" panose="02040503050406030204" pitchFamily="18" charset="0"/>
                                        <a:ea typeface="+mn-ea"/>
                                        <a:cs typeface="+mn-cs"/>
                                      </a:rPr>
                                      <m:t> </m:t>
                                    </m:r>
                                    <m:r>
                                      <a:rPr lang="en-US" sz="1100" b="1" i="1">
                                        <a:solidFill>
                                          <a:sysClr val="windowText" lastClr="000000"/>
                                        </a:solidFill>
                                        <a:effectLst/>
                                        <a:latin typeface="Cambria Math" panose="02040503050406030204" pitchFamily="18" charset="0"/>
                                        <a:ea typeface="+mn-ea"/>
                                        <a:cs typeface="+mn-cs"/>
                                      </a:rPr>
                                      <m:t>𝒅𝒊𝒂𝒎𝒆𝒕𝒆𝒓</m:t>
                                    </m:r>
                                  </m:num>
                                  <m:den>
                                    <m:r>
                                      <a:rPr lang="en-US" sz="1100" b="1" i="1">
                                        <a:solidFill>
                                          <a:sysClr val="windowText" lastClr="000000"/>
                                        </a:solidFill>
                                        <a:effectLst/>
                                        <a:latin typeface="Cambria Math" panose="02040503050406030204" pitchFamily="18" charset="0"/>
                                        <a:ea typeface="+mn-ea"/>
                                        <a:cs typeface="+mn-cs"/>
                                      </a:rPr>
                                      <m:t>𝟐</m:t>
                                    </m:r>
                                  </m:den>
                                </m:f>
                                <m:r>
                                  <a:rPr lang="en-US" sz="1100" b="1" i="1">
                                    <a:solidFill>
                                      <a:sysClr val="windowText" lastClr="000000"/>
                                    </a:solidFill>
                                    <a:effectLst/>
                                    <a:latin typeface="Cambria Math" panose="02040503050406030204" pitchFamily="18" charset="0"/>
                                    <a:ea typeface="+mn-ea"/>
                                    <a:cs typeface="+mn-cs"/>
                                  </a:rPr>
                                  <m:t>−</m:t>
                                </m:r>
                                <m:r>
                                  <a:rPr lang="en-US" sz="1100" b="1" i="1">
                                    <a:solidFill>
                                      <a:sysClr val="windowText" lastClr="000000"/>
                                    </a:solidFill>
                                    <a:effectLst/>
                                    <a:latin typeface="Cambria Math" panose="02040503050406030204" pitchFamily="18" charset="0"/>
                                    <a:ea typeface="+mn-ea"/>
                                    <a:cs typeface="+mn-cs"/>
                                  </a:rPr>
                                  <m:t>𝒑𝒊𝒈</m:t>
                                </m:r>
                                <m:r>
                                  <a:rPr lang="en-US" sz="1100" b="1" i="1">
                                    <a:solidFill>
                                      <a:sysClr val="windowText" lastClr="000000"/>
                                    </a:solidFill>
                                    <a:effectLst/>
                                    <a:latin typeface="Cambria Math" panose="02040503050406030204" pitchFamily="18" charset="0"/>
                                    <a:ea typeface="+mn-ea"/>
                                    <a:cs typeface="+mn-cs"/>
                                  </a:rPr>
                                  <m:t> </m:t>
                                </m:r>
                                <m:r>
                                  <a:rPr lang="en-US" sz="1100" b="1" i="1">
                                    <a:solidFill>
                                      <a:sysClr val="windowText" lastClr="000000"/>
                                    </a:solidFill>
                                    <a:effectLst/>
                                    <a:latin typeface="Cambria Math" panose="02040503050406030204" pitchFamily="18" charset="0"/>
                                    <a:ea typeface="+mn-ea"/>
                                    <a:cs typeface="+mn-cs"/>
                                  </a:rPr>
                                  <m:t>𝒕𝒓𝒂𝒑</m:t>
                                </m:r>
                                <m:r>
                                  <a:rPr lang="en-US" sz="1100" b="1" i="1">
                                    <a:solidFill>
                                      <a:sysClr val="windowText" lastClr="000000"/>
                                    </a:solidFill>
                                    <a:effectLst/>
                                    <a:latin typeface="Cambria Math" panose="02040503050406030204" pitchFamily="18" charset="0"/>
                                    <a:ea typeface="+mn-ea"/>
                                    <a:cs typeface="+mn-cs"/>
                                  </a:rPr>
                                  <m:t> </m:t>
                                </m:r>
                                <m:r>
                                  <a:rPr lang="en-US" sz="1100" b="1" i="1">
                                    <a:solidFill>
                                      <a:sysClr val="windowText" lastClr="000000"/>
                                    </a:solidFill>
                                    <a:effectLst/>
                                    <a:latin typeface="Cambria Math" panose="02040503050406030204" pitchFamily="18" charset="0"/>
                                    <a:ea typeface="+mn-ea"/>
                                    <a:cs typeface="+mn-cs"/>
                                  </a:rPr>
                                  <m:t>𝒘𝒂𝒍𝒍</m:t>
                                </m:r>
                                <m:r>
                                  <a:rPr lang="en-US" sz="1100" b="1" i="1">
                                    <a:solidFill>
                                      <a:sysClr val="windowText" lastClr="000000"/>
                                    </a:solidFill>
                                    <a:effectLst/>
                                    <a:latin typeface="Cambria Math" panose="02040503050406030204" pitchFamily="18" charset="0"/>
                                    <a:ea typeface="+mn-ea"/>
                                    <a:cs typeface="+mn-cs"/>
                                  </a:rPr>
                                  <m:t> </m:t>
                                </m:r>
                                <m:r>
                                  <a:rPr lang="en-US" sz="1100" b="1" i="1">
                                    <a:solidFill>
                                      <a:sysClr val="windowText" lastClr="000000"/>
                                    </a:solidFill>
                                    <a:effectLst/>
                                    <a:latin typeface="Cambria Math" panose="02040503050406030204" pitchFamily="18" charset="0"/>
                                    <a:ea typeface="+mn-ea"/>
                                    <a:cs typeface="+mn-cs"/>
                                  </a:rPr>
                                  <m:t>𝒕𝒉𝒊𝒄𝒌𝒏𝒆𝒔𝒔</m:t>
                                </m:r>
                              </m:num>
                              <m:den>
                                <m:r>
                                  <a:rPr lang="en-US" sz="1100" b="1" i="1">
                                    <a:solidFill>
                                      <a:sysClr val="windowText" lastClr="000000"/>
                                    </a:solidFill>
                                    <a:effectLst/>
                                    <a:latin typeface="Cambria Math" panose="02040503050406030204" pitchFamily="18" charset="0"/>
                                    <a:ea typeface="+mn-ea"/>
                                    <a:cs typeface="+mn-cs"/>
                                  </a:rPr>
                                  <m:t>𝟏𝟎𝟎</m:t>
                                </m:r>
                              </m:den>
                            </m:f>
                          </m:e>
                        </m:d>
                      </m:e>
                      <m:sup>
                        <m:r>
                          <a:rPr lang="en-US" sz="1100" b="1" i="1">
                            <a:solidFill>
                              <a:sysClr val="windowText" lastClr="000000"/>
                            </a:solidFill>
                            <a:latin typeface="Cambria Math" panose="02040503050406030204" pitchFamily="18" charset="0"/>
                            <a:ea typeface="Cambria Math" panose="02040503050406030204" pitchFamily="18" charset="0"/>
                          </a:rPr>
                          <m:t>𝟐</m:t>
                        </m:r>
                      </m:sup>
                    </m:sSup>
                    <m:r>
                      <a:rPr lang="en-US" sz="1100" b="1" i="1">
                        <a:solidFill>
                          <a:sysClr val="windowText" lastClr="000000"/>
                        </a:solidFill>
                        <a:latin typeface="Cambria Math" panose="02040503050406030204" pitchFamily="18" charset="0"/>
                        <a:ea typeface="Cambria Math" panose="02040503050406030204" pitchFamily="18" charset="0"/>
                      </a:rPr>
                      <m:t>×</m:t>
                    </m:r>
                    <m:r>
                      <a:rPr lang="en-US" sz="1100" b="1" i="1">
                        <a:solidFill>
                          <a:sysClr val="windowText" lastClr="000000"/>
                        </a:solidFill>
                        <a:latin typeface="Cambria Math" panose="02040503050406030204" pitchFamily="18" charset="0"/>
                        <a:ea typeface="Cambria Math" panose="02040503050406030204" pitchFamily="18" charset="0"/>
                      </a:rPr>
                      <m:t>𝒑𝒊𝒈</m:t>
                    </m:r>
                    <m:r>
                      <a:rPr lang="en-US" sz="1100" b="1" i="1">
                        <a:solidFill>
                          <a:sysClr val="windowText" lastClr="000000"/>
                        </a:solidFill>
                        <a:latin typeface="Cambria Math" panose="02040503050406030204" pitchFamily="18" charset="0"/>
                        <a:ea typeface="Cambria Math" panose="02040503050406030204" pitchFamily="18" charset="0"/>
                      </a:rPr>
                      <m:t> </m:t>
                    </m:r>
                    <m:r>
                      <a:rPr lang="en-US" sz="1100" b="1" i="1">
                        <a:solidFill>
                          <a:sysClr val="windowText" lastClr="000000"/>
                        </a:solidFill>
                        <a:latin typeface="Cambria Math" panose="02040503050406030204" pitchFamily="18" charset="0"/>
                        <a:ea typeface="Cambria Math" panose="02040503050406030204" pitchFamily="18" charset="0"/>
                      </a:rPr>
                      <m:t>𝒕𝒓𝒂𝒑</m:t>
                    </m:r>
                    <m:r>
                      <a:rPr lang="en-US" sz="1100" b="1" i="1">
                        <a:solidFill>
                          <a:sysClr val="windowText" lastClr="000000"/>
                        </a:solidFill>
                        <a:latin typeface="Cambria Math" panose="02040503050406030204" pitchFamily="18" charset="0"/>
                        <a:ea typeface="Cambria Math" panose="02040503050406030204" pitchFamily="18" charset="0"/>
                      </a:rPr>
                      <m:t> </m:t>
                    </m:r>
                    <m:r>
                      <a:rPr lang="en-US" sz="1100" b="1" i="1">
                        <a:solidFill>
                          <a:sysClr val="windowText" lastClr="000000"/>
                        </a:solidFill>
                        <a:latin typeface="Cambria Math" panose="02040503050406030204" pitchFamily="18" charset="0"/>
                        <a:ea typeface="Cambria Math" panose="02040503050406030204" pitchFamily="18" charset="0"/>
                      </a:rPr>
                      <m:t>𝒍𝒆𝒏𝒈𝒕𝒉</m:t>
                    </m:r>
                  </m:oMath>
                </m:oMathPara>
              </a14:m>
              <a:endParaRPr lang="en-US" sz="1100" b="1">
                <a:solidFill>
                  <a:sysClr val="windowText" lastClr="000000"/>
                </a:solidFill>
              </a:endParaRPr>
            </a:p>
          </xdr:txBody>
        </xdr:sp>
      </mc:Choice>
      <mc:Fallback xmlns="">
        <xdr:sp macro="" textlink="">
          <xdr:nvSpPr>
            <xdr:cNvPr id="5" name="TextBox 4"/>
            <xdr:cNvSpPr txBox="1"/>
          </xdr:nvSpPr>
          <xdr:spPr>
            <a:xfrm>
              <a:off x="9726082" y="2703287"/>
              <a:ext cx="5662085" cy="470963"/>
            </a:xfrm>
            <a:prstGeom prst="rect">
              <a:avLst/>
            </a:prstGeom>
            <a:noFill/>
            <a:ln w="3175"/>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t">
              <a:spAutoFit/>
            </a:bodyPr>
            <a:lstStyle/>
            <a:p>
              <a:pPr/>
              <a:r>
                <a:rPr lang="en-US" sz="1100" b="1" i="0">
                  <a:solidFill>
                    <a:sysClr val="windowText" lastClr="000000"/>
                  </a:solidFill>
                  <a:latin typeface="Cambria Math" panose="02040503050406030204" pitchFamily="18" charset="0"/>
                </a:rPr>
                <a:t>𝑽_𝑽=</a:t>
              </a:r>
              <a:r>
                <a:rPr lang="en-US" sz="1100" b="1" i="0">
                  <a:solidFill>
                    <a:sysClr val="windowText" lastClr="000000"/>
                  </a:solidFill>
                  <a:latin typeface="Cambria Math" panose="02040503050406030204" pitchFamily="18" charset="0"/>
                  <a:ea typeface="Cambria Math" panose="02040503050406030204" pitchFamily="18" charset="0"/>
                </a:rPr>
                <a:t>𝝅×</a:t>
              </a:r>
              <a:r>
                <a:rPr lang="en-US" sz="1100" b="1" i="0">
                  <a:solidFill>
                    <a:sysClr val="windowText" lastClr="000000"/>
                  </a:solidFill>
                  <a:effectLst/>
                  <a:latin typeface="Cambria Math" panose="02040503050406030204" pitchFamily="18" charset="0"/>
                  <a:ea typeface="+mn-ea"/>
                  <a:cs typeface="+mn-cs"/>
                </a:rPr>
                <a:t>(((𝒑𝒊𝒈 𝒕𝒓𝒂𝒑 𝒐𝒖𝒕𝒆𝒓 𝒅𝒊𝒂𝒎𝒆𝒕𝒆𝒓)/𝟐−𝒑𝒊𝒈 𝒕𝒓𝒂𝒑 𝒘𝒂𝒍𝒍 𝒕𝒉𝒊𝒄𝒌𝒏𝒆𝒔𝒔)/𝟏𝟎𝟎)</a:t>
              </a:r>
              <a:r>
                <a:rPr lang="en-US" sz="1100" b="1" i="0">
                  <a:solidFill>
                    <a:sysClr val="windowText" lastClr="000000"/>
                  </a:solidFill>
                  <a:effectLst/>
                  <a:latin typeface="Cambria Math" panose="02040503050406030204" pitchFamily="18" charset="0"/>
                  <a:ea typeface="Cambria Math" panose="02040503050406030204" pitchFamily="18" charset="0"/>
                  <a:cs typeface="+mn-cs"/>
                </a:rPr>
                <a:t>^</a:t>
              </a:r>
              <a:r>
                <a:rPr lang="en-US" sz="1100" b="1" i="0">
                  <a:solidFill>
                    <a:sysClr val="windowText" lastClr="000000"/>
                  </a:solidFill>
                  <a:latin typeface="Cambria Math" panose="02040503050406030204" pitchFamily="18" charset="0"/>
                  <a:ea typeface="Cambria Math" panose="02040503050406030204" pitchFamily="18" charset="0"/>
                </a:rPr>
                <a:t>𝟐×𝒑𝒊𝒈 𝒕𝒓𝒂𝒑 𝒍𝒆𝒏𝒈𝒕𝒉</a:t>
              </a:r>
              <a:endParaRPr lang="en-US" sz="1100" b="1">
                <a:solidFill>
                  <a:sysClr val="windowText" lastClr="000000"/>
                </a:solidFill>
              </a:endParaRPr>
            </a:p>
          </xdr:txBody>
        </xdr:sp>
      </mc:Fallback>
    </mc:AlternateContent>
    <xdr:clientData/>
  </xdr:oneCellAnchor>
</xdr:wsDr>
</file>

<file path=xl/drawings/drawing9.xml><?xml version="1.0" encoding="utf-8"?>
<xdr:wsDr xmlns:xdr="http://schemas.openxmlformats.org/drawingml/2006/spreadsheetDrawing" xmlns:a="http://schemas.openxmlformats.org/drawingml/2006/main">
  <xdr:twoCellAnchor editAs="oneCell">
    <xdr:from>
      <xdr:col>16</xdr:col>
      <xdr:colOff>200933</xdr:colOff>
      <xdr:row>13</xdr:row>
      <xdr:rowOff>178072</xdr:rowOff>
    </xdr:from>
    <xdr:to>
      <xdr:col>25</xdr:col>
      <xdr:colOff>1455598</xdr:colOff>
      <xdr:row>19</xdr:row>
      <xdr:rowOff>172357</xdr:rowOff>
    </xdr:to>
    <xdr:pic>
      <xdr:nvPicPr>
        <xdr:cNvPr id="2" name="Picture 1" descr="Screen Clipping">
          <a:extLst>
            <a:ext uri="{FF2B5EF4-FFF2-40B4-BE49-F238E27FC236}">
              <a16:creationId xmlns:a16="http://schemas.microsoft.com/office/drawing/2014/main" id="{00000000-0008-0000-0A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5330" b="18597"/>
        <a:stretch/>
      </xdr:blipFill>
      <xdr:spPr>
        <a:xfrm>
          <a:off x="11395076" y="3090001"/>
          <a:ext cx="6888022" cy="1645285"/>
        </a:xfrm>
        <a:prstGeom prst="rect">
          <a:avLst/>
        </a:prstGeom>
        <a:ln>
          <a:solidFill>
            <a:sysClr val="windowText" lastClr="000000"/>
          </a:solidFill>
        </a:ln>
      </xdr:spPr>
    </xdr:pic>
    <xdr:clientData/>
  </xdr:twoCellAnchor>
  <xdr:twoCellAnchor editAs="oneCell">
    <xdr:from>
      <xdr:col>16</xdr:col>
      <xdr:colOff>282352</xdr:colOff>
      <xdr:row>20</xdr:row>
      <xdr:rowOff>66998</xdr:rowOff>
    </xdr:from>
    <xdr:to>
      <xdr:col>25</xdr:col>
      <xdr:colOff>153367</xdr:colOff>
      <xdr:row>34</xdr:row>
      <xdr:rowOff>99786</xdr:rowOff>
    </xdr:to>
    <xdr:pic>
      <xdr:nvPicPr>
        <xdr:cNvPr id="3" name="Picture 2" descr="Screen Clipping">
          <a:extLst>
            <a:ext uri="{FF2B5EF4-FFF2-40B4-BE49-F238E27FC236}">
              <a16:creationId xmlns:a16="http://schemas.microsoft.com/office/drawing/2014/main" id="{00000000-0008-0000-0A00-000003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7733" r="1913" b="18749"/>
        <a:stretch/>
      </xdr:blipFill>
      <xdr:spPr>
        <a:xfrm>
          <a:off x="11476495" y="4865784"/>
          <a:ext cx="5504372" cy="3325716"/>
        </a:xfrm>
        <a:prstGeom prst="rect">
          <a:avLst/>
        </a:prstGeom>
        <a:ln>
          <a:solidFill>
            <a:sysClr val="windowText" lastClr="000000"/>
          </a:solidFill>
        </a:ln>
      </xdr:spPr>
    </xdr:pic>
    <xdr:clientData/>
  </xdr:twoCellAnchor>
  <xdr:twoCellAnchor editAs="oneCell">
    <xdr:from>
      <xdr:col>15</xdr:col>
      <xdr:colOff>282122</xdr:colOff>
      <xdr:row>39</xdr:row>
      <xdr:rowOff>128342</xdr:rowOff>
    </xdr:from>
    <xdr:to>
      <xdr:col>24</xdr:col>
      <xdr:colOff>226785</xdr:colOff>
      <xdr:row>59</xdr:row>
      <xdr:rowOff>155842</xdr:rowOff>
    </xdr:to>
    <xdr:pic>
      <xdr:nvPicPr>
        <xdr:cNvPr id="4" name="Picture 3" descr="Screen Clipping">
          <a:extLst>
            <a:ext uri="{FF2B5EF4-FFF2-40B4-BE49-F238E27FC236}">
              <a16:creationId xmlns:a16="http://schemas.microsoft.com/office/drawing/2014/main" id="{00000000-0008-0000-0A00-000004000000}"/>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5464" r="3948"/>
        <a:stretch/>
      </xdr:blipFill>
      <xdr:spPr>
        <a:xfrm>
          <a:off x="10850336" y="9716842"/>
          <a:ext cx="5578020" cy="5334286"/>
        </a:xfrm>
        <a:prstGeom prst="rect">
          <a:avLst/>
        </a:prstGeom>
        <a:ln>
          <a:solidFill>
            <a:sysClr val="windowText" lastClr="000000"/>
          </a:solidFill>
        </a:ln>
      </xdr:spPr>
    </xdr:pic>
    <xdr:clientData/>
  </xdr:twoCellAnchor>
  <xdr:twoCellAnchor editAs="oneCell">
    <xdr:from>
      <xdr:col>0</xdr:col>
      <xdr:colOff>18143</xdr:colOff>
      <xdr:row>74</xdr:row>
      <xdr:rowOff>83004</xdr:rowOff>
    </xdr:from>
    <xdr:to>
      <xdr:col>11</xdr:col>
      <xdr:colOff>150132</xdr:colOff>
      <xdr:row>85</xdr:row>
      <xdr:rowOff>64407</xdr:rowOff>
    </xdr:to>
    <xdr:pic>
      <xdr:nvPicPr>
        <xdr:cNvPr id="5" name="Picture 4" descr="Screen Clipping">
          <a:extLst>
            <a:ext uri="{FF2B5EF4-FFF2-40B4-BE49-F238E27FC236}">
              <a16:creationId xmlns:a16="http://schemas.microsoft.com/office/drawing/2014/main" id="{00000000-0008-0000-0A00-000005000000}"/>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8298" t="6425" r="5303" b="5636"/>
        <a:stretch/>
      </xdr:blipFill>
      <xdr:spPr>
        <a:xfrm>
          <a:off x="18143" y="16593004"/>
          <a:ext cx="8054975" cy="19952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2.bin"/><Relationship Id="rId4" Type="http://schemas.openxmlformats.org/officeDocument/2006/relationships/comments" Target="../comments11.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3.bin"/><Relationship Id="rId4" Type="http://schemas.openxmlformats.org/officeDocument/2006/relationships/comments" Target="../comments12.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4.bin"/><Relationship Id="rId4" Type="http://schemas.openxmlformats.org/officeDocument/2006/relationships/comments" Target="../comments1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5.bin"/><Relationship Id="rId4" Type="http://schemas.openxmlformats.org/officeDocument/2006/relationships/comments" Target="../comments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4.xml"/><Relationship Id="rId1" Type="http://schemas.openxmlformats.org/officeDocument/2006/relationships/printerSettings" Target="../printerSettings/printerSettings17.bin"/><Relationship Id="rId4" Type="http://schemas.openxmlformats.org/officeDocument/2006/relationships/comments" Target="../comments16.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5.xml"/><Relationship Id="rId1" Type="http://schemas.openxmlformats.org/officeDocument/2006/relationships/printerSettings" Target="../printerSettings/printerSettings18.bin"/><Relationship Id="rId4" Type="http://schemas.openxmlformats.org/officeDocument/2006/relationships/comments" Target="../comments17.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6.xml"/><Relationship Id="rId1" Type="http://schemas.openxmlformats.org/officeDocument/2006/relationships/printerSettings" Target="../printerSettings/printerSettings19.bin"/><Relationship Id="rId4" Type="http://schemas.openxmlformats.org/officeDocument/2006/relationships/comments" Target="../comments18.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42"/>
  <sheetViews>
    <sheetView zoomScale="60" zoomScaleNormal="60" workbookViewId="0">
      <selection activeCell="O27" sqref="O27:S27"/>
    </sheetView>
  </sheetViews>
  <sheetFormatPr defaultRowHeight="15" x14ac:dyDescent="0.25"/>
  <cols>
    <col min="1" max="1" width="9.140625" style="1"/>
    <col min="5" max="5" width="0.5703125" style="1" customWidth="1"/>
    <col min="6" max="6" width="9.85546875" customWidth="1"/>
    <col min="7" max="7" width="6.140625" style="1" customWidth="1"/>
    <col min="8" max="8" width="6.5703125" style="1" customWidth="1"/>
    <col min="9" max="9" width="11.5703125" style="1" customWidth="1"/>
    <col min="10" max="11" width="7.140625" style="1" customWidth="1"/>
    <col min="12" max="12" width="11.85546875" style="1" customWidth="1"/>
    <col min="13" max="13" width="9.140625" style="1"/>
    <col min="14" max="14" width="15.85546875" style="1" customWidth="1"/>
    <col min="15" max="17" width="9.140625" style="1"/>
    <col min="18" max="18" width="9.140625" style="1" customWidth="1"/>
    <col min="19" max="19" width="18" style="1" customWidth="1"/>
    <col min="24" max="24" width="7.85546875" customWidth="1"/>
    <col min="25" max="25" width="11.42578125" customWidth="1"/>
    <col min="26" max="26" width="50.42578125" style="1" bestFit="1" customWidth="1"/>
    <col min="30" max="30" width="17.140625" style="1" customWidth="1"/>
    <col min="31" max="31" width="9.140625" style="1"/>
  </cols>
  <sheetData>
    <row r="1" spans="1:43" ht="18.75" x14ac:dyDescent="0.3">
      <c r="A1" s="463" t="s">
        <v>105</v>
      </c>
      <c r="B1" s="463"/>
      <c r="C1" s="463"/>
      <c r="D1" s="463"/>
      <c r="E1" s="463"/>
      <c r="F1" s="463"/>
      <c r="G1" s="463"/>
      <c r="H1" s="463"/>
      <c r="I1" s="463"/>
      <c r="J1" s="463"/>
      <c r="K1" s="463"/>
      <c r="L1" s="463"/>
      <c r="M1" s="463"/>
      <c r="N1" s="463"/>
      <c r="O1" s="463"/>
      <c r="P1" s="463"/>
      <c r="Q1" s="463"/>
      <c r="R1" s="463"/>
      <c r="S1" s="463"/>
      <c r="T1" s="463"/>
      <c r="U1" s="463"/>
      <c r="V1" s="463"/>
      <c r="W1" s="463"/>
      <c r="X1" s="463"/>
      <c r="Y1" s="463"/>
      <c r="Z1" s="463"/>
      <c r="AA1" s="463"/>
      <c r="AB1" s="463"/>
      <c r="AC1" s="463"/>
      <c r="AD1" s="463"/>
      <c r="AE1" s="463"/>
      <c r="AF1" s="463"/>
      <c r="AG1" s="463"/>
      <c r="AH1" s="463"/>
      <c r="AI1" s="463"/>
      <c r="AJ1" s="21"/>
      <c r="AK1" s="21"/>
      <c r="AL1" s="21"/>
      <c r="AM1" s="19"/>
      <c r="AN1" s="19"/>
      <c r="AO1" s="19"/>
      <c r="AP1" s="19"/>
      <c r="AQ1" s="19"/>
    </row>
    <row r="2" spans="1:43" ht="15" customHeight="1" x14ac:dyDescent="0.25">
      <c r="A2" s="479" t="s">
        <v>755</v>
      </c>
      <c r="B2" s="479"/>
      <c r="C2" s="479"/>
      <c r="D2" s="479"/>
      <c r="E2" s="479"/>
      <c r="F2" s="479"/>
      <c r="G2" s="479"/>
      <c r="H2" s="479"/>
      <c r="I2" s="479"/>
      <c r="J2" s="479"/>
      <c r="K2" s="479"/>
      <c r="L2" s="479"/>
      <c r="M2" s="479"/>
      <c r="N2" s="479"/>
      <c r="O2" s="479"/>
      <c r="P2" s="479"/>
      <c r="Q2" s="479"/>
      <c r="R2" s="479"/>
      <c r="S2" s="479"/>
      <c r="T2" s="479"/>
      <c r="U2" s="479"/>
      <c r="V2" s="479"/>
      <c r="W2" s="479"/>
      <c r="X2" s="479"/>
      <c r="Y2" s="479"/>
      <c r="Z2" s="479"/>
      <c r="AA2" s="479"/>
      <c r="AB2" s="479"/>
      <c r="AC2" s="479"/>
      <c r="AD2" s="479"/>
      <c r="AE2" s="479"/>
      <c r="AF2" s="479"/>
      <c r="AG2" s="479"/>
      <c r="AH2" s="479"/>
      <c r="AI2" s="479"/>
      <c r="AJ2" s="41"/>
      <c r="AK2" s="41"/>
      <c r="AL2" s="41"/>
      <c r="AM2" s="19"/>
      <c r="AN2" s="19"/>
      <c r="AO2" s="19"/>
      <c r="AP2" s="19"/>
    </row>
    <row r="3" spans="1:43" ht="14.45" customHeight="1" x14ac:dyDescent="0.25">
      <c r="A3" s="479"/>
      <c r="B3" s="479"/>
      <c r="C3" s="479"/>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79"/>
      <c r="AH3" s="479"/>
      <c r="AI3" s="479"/>
      <c r="AJ3" s="41"/>
      <c r="AK3" s="41"/>
      <c r="AL3" s="41"/>
      <c r="AM3" s="19"/>
      <c r="AN3" s="19"/>
      <c r="AO3" s="19"/>
      <c r="AP3" s="19"/>
    </row>
    <row r="4" spans="1:43" ht="14.45" customHeight="1" x14ac:dyDescent="0.25">
      <c r="A4" s="479"/>
      <c r="B4" s="479"/>
      <c r="C4" s="479"/>
      <c r="D4" s="479"/>
      <c r="E4" s="479"/>
      <c r="F4" s="479"/>
      <c r="G4" s="479"/>
      <c r="H4" s="479"/>
      <c r="I4" s="479"/>
      <c r="J4" s="479"/>
      <c r="K4" s="479"/>
      <c r="L4" s="479"/>
      <c r="M4" s="479"/>
      <c r="N4" s="479"/>
      <c r="O4" s="479"/>
      <c r="P4" s="479"/>
      <c r="Q4" s="479"/>
      <c r="R4" s="479"/>
      <c r="S4" s="479"/>
      <c r="T4" s="479"/>
      <c r="U4" s="479"/>
      <c r="V4" s="479"/>
      <c r="W4" s="479"/>
      <c r="X4" s="479"/>
      <c r="Y4" s="479"/>
      <c r="Z4" s="479"/>
      <c r="AA4" s="479"/>
      <c r="AB4" s="479"/>
      <c r="AC4" s="479"/>
      <c r="AD4" s="479"/>
      <c r="AE4" s="479"/>
      <c r="AF4" s="479"/>
      <c r="AG4" s="479"/>
      <c r="AH4" s="479"/>
      <c r="AI4" s="479"/>
      <c r="AJ4" s="41"/>
      <c r="AK4" s="41"/>
      <c r="AL4" s="41"/>
      <c r="AM4" s="19"/>
      <c r="AN4" s="19"/>
      <c r="AO4" s="19"/>
      <c r="AP4" s="19"/>
    </row>
    <row r="5" spans="1:43" ht="14.45" customHeight="1" x14ac:dyDescent="0.25">
      <c r="A5" s="479"/>
      <c r="B5" s="479"/>
      <c r="C5" s="479"/>
      <c r="D5" s="479"/>
      <c r="E5" s="479"/>
      <c r="F5" s="479"/>
      <c r="G5" s="479"/>
      <c r="H5" s="479"/>
      <c r="I5" s="479"/>
      <c r="J5" s="479"/>
      <c r="K5" s="479"/>
      <c r="L5" s="479"/>
      <c r="M5" s="479"/>
      <c r="N5" s="479"/>
      <c r="O5" s="479"/>
      <c r="P5" s="479"/>
      <c r="Q5" s="479"/>
      <c r="R5" s="479"/>
      <c r="S5" s="479"/>
      <c r="T5" s="479"/>
      <c r="U5" s="479"/>
      <c r="V5" s="479"/>
      <c r="W5" s="479"/>
      <c r="X5" s="479"/>
      <c r="Y5" s="479"/>
      <c r="Z5" s="479"/>
      <c r="AA5" s="479"/>
      <c r="AB5" s="479"/>
      <c r="AC5" s="479"/>
      <c r="AD5" s="479"/>
      <c r="AE5" s="479"/>
      <c r="AF5" s="479"/>
      <c r="AG5" s="479"/>
      <c r="AH5" s="479"/>
      <c r="AI5" s="479"/>
      <c r="AJ5" s="41"/>
      <c r="AK5" s="41"/>
      <c r="AL5" s="41"/>
      <c r="AM5" s="19"/>
      <c r="AN5" s="19"/>
      <c r="AO5" s="19"/>
      <c r="AP5" s="19"/>
    </row>
    <row r="6" spans="1:43" ht="14.45" customHeight="1" x14ac:dyDescent="0.25">
      <c r="A6" s="479"/>
      <c r="B6" s="479"/>
      <c r="C6" s="479"/>
      <c r="D6" s="479"/>
      <c r="E6" s="479"/>
      <c r="F6" s="479"/>
      <c r="G6" s="479"/>
      <c r="H6" s="479"/>
      <c r="I6" s="479"/>
      <c r="J6" s="479"/>
      <c r="K6" s="479"/>
      <c r="L6" s="479"/>
      <c r="M6" s="479"/>
      <c r="N6" s="479"/>
      <c r="O6" s="479"/>
      <c r="P6" s="479"/>
      <c r="Q6" s="479"/>
      <c r="R6" s="479"/>
      <c r="S6" s="479"/>
      <c r="T6" s="479"/>
      <c r="U6" s="479"/>
      <c r="V6" s="479"/>
      <c r="W6" s="479"/>
      <c r="X6" s="479"/>
      <c r="Y6" s="479"/>
      <c r="Z6" s="479"/>
      <c r="AA6" s="479"/>
      <c r="AB6" s="479"/>
      <c r="AC6" s="479"/>
      <c r="AD6" s="479"/>
      <c r="AE6" s="479"/>
      <c r="AF6" s="479"/>
      <c r="AG6" s="479"/>
      <c r="AH6" s="479"/>
      <c r="AI6" s="479"/>
      <c r="AJ6" s="41"/>
      <c r="AK6" s="41"/>
      <c r="AL6" s="41"/>
      <c r="AM6" s="19"/>
      <c r="AN6" s="19"/>
      <c r="AO6" s="19"/>
      <c r="AP6" s="19"/>
    </row>
    <row r="7" spans="1:43" ht="14.45" customHeight="1" x14ac:dyDescent="0.25">
      <c r="A7" s="479"/>
      <c r="B7" s="479"/>
      <c r="C7" s="479"/>
      <c r="D7" s="479"/>
      <c r="E7" s="479"/>
      <c r="F7" s="479"/>
      <c r="G7" s="479"/>
      <c r="H7" s="479"/>
      <c r="I7" s="479"/>
      <c r="J7" s="479"/>
      <c r="K7" s="479"/>
      <c r="L7" s="479"/>
      <c r="M7" s="479"/>
      <c r="N7" s="479"/>
      <c r="O7" s="479"/>
      <c r="P7" s="479"/>
      <c r="Q7" s="479"/>
      <c r="R7" s="479"/>
      <c r="S7" s="479"/>
      <c r="T7" s="479"/>
      <c r="U7" s="479"/>
      <c r="V7" s="479"/>
      <c r="W7" s="479"/>
      <c r="X7" s="479"/>
      <c r="Y7" s="479"/>
      <c r="Z7" s="479"/>
      <c r="AA7" s="479"/>
      <c r="AB7" s="479"/>
      <c r="AC7" s="479"/>
      <c r="AD7" s="479"/>
      <c r="AE7" s="479"/>
      <c r="AF7" s="479"/>
      <c r="AG7" s="479"/>
      <c r="AH7" s="479"/>
      <c r="AI7" s="479"/>
      <c r="AJ7" s="41"/>
      <c r="AK7" s="41"/>
      <c r="AL7" s="41"/>
      <c r="AM7" s="19"/>
      <c r="AN7" s="19"/>
      <c r="AO7" s="19"/>
      <c r="AP7" s="19"/>
    </row>
    <row r="8" spans="1:43" ht="14.45" customHeight="1" x14ac:dyDescent="0.25">
      <c r="A8" s="479"/>
      <c r="B8" s="479"/>
      <c r="C8" s="479"/>
      <c r="D8" s="479"/>
      <c r="E8" s="479"/>
      <c r="F8" s="479"/>
      <c r="G8" s="479"/>
      <c r="H8" s="479"/>
      <c r="I8" s="479"/>
      <c r="J8" s="479"/>
      <c r="K8" s="479"/>
      <c r="L8" s="479"/>
      <c r="M8" s="479"/>
      <c r="N8" s="479"/>
      <c r="O8" s="479"/>
      <c r="P8" s="479"/>
      <c r="Q8" s="479"/>
      <c r="R8" s="479"/>
      <c r="S8" s="479"/>
      <c r="T8" s="479"/>
      <c r="U8" s="479"/>
      <c r="V8" s="479"/>
      <c r="W8" s="479"/>
      <c r="X8" s="479"/>
      <c r="Y8" s="479"/>
      <c r="Z8" s="479"/>
      <c r="AA8" s="479"/>
      <c r="AB8" s="479"/>
      <c r="AC8" s="479"/>
      <c r="AD8" s="479"/>
      <c r="AE8" s="479"/>
      <c r="AF8" s="479"/>
      <c r="AG8" s="479"/>
      <c r="AH8" s="479"/>
      <c r="AI8" s="479"/>
      <c r="AJ8" s="41"/>
      <c r="AK8" s="41"/>
      <c r="AL8" s="41"/>
      <c r="AM8" s="19"/>
      <c r="AN8" s="19"/>
      <c r="AO8" s="19"/>
      <c r="AP8" s="19"/>
    </row>
    <row r="9" spans="1:43" ht="14.45" customHeight="1" x14ac:dyDescent="0.25">
      <c r="A9" s="479"/>
      <c r="B9" s="479"/>
      <c r="C9" s="479"/>
      <c r="D9" s="479"/>
      <c r="E9" s="479"/>
      <c r="F9" s="479"/>
      <c r="G9" s="479"/>
      <c r="H9" s="479"/>
      <c r="I9" s="479"/>
      <c r="J9" s="479"/>
      <c r="K9" s="479"/>
      <c r="L9" s="479"/>
      <c r="M9" s="479"/>
      <c r="N9" s="479"/>
      <c r="O9" s="479"/>
      <c r="P9" s="479"/>
      <c r="Q9" s="479"/>
      <c r="R9" s="479"/>
      <c r="S9" s="479"/>
      <c r="T9" s="479"/>
      <c r="U9" s="479"/>
      <c r="V9" s="479"/>
      <c r="W9" s="479"/>
      <c r="X9" s="479"/>
      <c r="Y9" s="479"/>
      <c r="Z9" s="479"/>
      <c r="AA9" s="479"/>
      <c r="AB9" s="479"/>
      <c r="AC9" s="479"/>
      <c r="AD9" s="479"/>
      <c r="AE9" s="479"/>
      <c r="AF9" s="479"/>
      <c r="AG9" s="479"/>
      <c r="AH9" s="479"/>
      <c r="AI9" s="479"/>
      <c r="AJ9" s="41"/>
      <c r="AK9" s="41"/>
      <c r="AL9" s="41"/>
      <c r="AM9" s="19"/>
      <c r="AN9" s="19"/>
      <c r="AO9" s="19"/>
      <c r="AP9" s="19"/>
    </row>
    <row r="10" spans="1:43" ht="14.45" customHeight="1" x14ac:dyDescent="0.25">
      <c r="A10" s="479"/>
      <c r="B10" s="479"/>
      <c r="C10" s="479"/>
      <c r="D10" s="479"/>
      <c r="E10" s="479"/>
      <c r="F10" s="479"/>
      <c r="G10" s="479"/>
      <c r="H10" s="479"/>
      <c r="I10" s="479"/>
      <c r="J10" s="479"/>
      <c r="K10" s="479"/>
      <c r="L10" s="479"/>
      <c r="M10" s="479"/>
      <c r="N10" s="479"/>
      <c r="O10" s="479"/>
      <c r="P10" s="479"/>
      <c r="Q10" s="479"/>
      <c r="R10" s="479"/>
      <c r="S10" s="479"/>
      <c r="T10" s="479"/>
      <c r="U10" s="479"/>
      <c r="V10" s="479"/>
      <c r="W10" s="479"/>
      <c r="X10" s="479"/>
      <c r="Y10" s="479"/>
      <c r="Z10" s="479"/>
      <c r="AA10" s="479"/>
      <c r="AB10" s="479"/>
      <c r="AC10" s="479"/>
      <c r="AD10" s="479"/>
      <c r="AE10" s="479"/>
      <c r="AF10" s="479"/>
      <c r="AG10" s="479"/>
      <c r="AH10" s="479"/>
      <c r="AI10" s="479"/>
      <c r="AJ10" s="41"/>
      <c r="AK10" s="41"/>
      <c r="AL10" s="41"/>
      <c r="AM10" s="19"/>
      <c r="AN10" s="19"/>
      <c r="AO10" s="19"/>
      <c r="AP10" s="19"/>
    </row>
    <row r="11" spans="1:43" ht="15" customHeight="1" x14ac:dyDescent="0.25">
      <c r="A11" s="479"/>
      <c r="B11" s="479"/>
      <c r="C11" s="479"/>
      <c r="D11" s="479"/>
      <c r="E11" s="479"/>
      <c r="F11" s="479"/>
      <c r="G11" s="479"/>
      <c r="H11" s="479"/>
      <c r="I11" s="479"/>
      <c r="J11" s="479"/>
      <c r="K11" s="479"/>
      <c r="L11" s="479"/>
      <c r="M11" s="479"/>
      <c r="N11" s="479"/>
      <c r="O11" s="479"/>
      <c r="P11" s="479"/>
      <c r="Q11" s="479"/>
      <c r="R11" s="479"/>
      <c r="S11" s="479"/>
      <c r="T11" s="479"/>
      <c r="U11" s="479"/>
      <c r="V11" s="479"/>
      <c r="W11" s="479"/>
      <c r="X11" s="479"/>
      <c r="Y11" s="479"/>
      <c r="Z11" s="479"/>
      <c r="AA11" s="479"/>
      <c r="AB11" s="479"/>
      <c r="AC11" s="479"/>
      <c r="AD11" s="479"/>
      <c r="AE11" s="479"/>
      <c r="AF11" s="479"/>
      <c r="AG11" s="479"/>
      <c r="AH11" s="479"/>
      <c r="AI11" s="479"/>
      <c r="AJ11" s="41"/>
      <c r="AK11" s="41"/>
      <c r="AL11" s="41"/>
      <c r="AM11" s="19"/>
      <c r="AN11" s="19"/>
      <c r="AO11" s="19"/>
      <c r="AP11" s="19"/>
    </row>
    <row r="12" spans="1:43" ht="14.45" customHeight="1" x14ac:dyDescent="0.25">
      <c r="A12" s="479"/>
      <c r="B12" s="479"/>
      <c r="C12" s="479"/>
      <c r="D12" s="479"/>
      <c r="E12" s="479"/>
      <c r="F12" s="479"/>
      <c r="G12" s="479"/>
      <c r="H12" s="479"/>
      <c r="I12" s="479"/>
      <c r="J12" s="479"/>
      <c r="K12" s="479"/>
      <c r="L12" s="479"/>
      <c r="M12" s="479"/>
      <c r="N12" s="479"/>
      <c r="O12" s="479"/>
      <c r="P12" s="479"/>
      <c r="Q12" s="479"/>
      <c r="R12" s="479"/>
      <c r="S12" s="479"/>
      <c r="T12" s="479"/>
      <c r="U12" s="479"/>
      <c r="V12" s="479"/>
      <c r="W12" s="479"/>
      <c r="X12" s="479"/>
      <c r="Y12" s="479"/>
      <c r="Z12" s="479"/>
      <c r="AA12" s="479"/>
      <c r="AB12" s="479"/>
      <c r="AC12" s="479"/>
      <c r="AD12" s="479"/>
      <c r="AE12" s="479"/>
      <c r="AF12" s="479"/>
      <c r="AG12" s="479"/>
      <c r="AH12" s="479"/>
      <c r="AI12" s="479"/>
      <c r="AJ12" s="41"/>
      <c r="AK12" s="41"/>
      <c r="AL12" s="41"/>
      <c r="AM12" s="19"/>
      <c r="AN12" s="19"/>
      <c r="AO12" s="19"/>
      <c r="AP12" s="19"/>
    </row>
    <row r="13" spans="1:43" ht="14.45" customHeight="1" x14ac:dyDescent="0.25">
      <c r="A13" s="479"/>
      <c r="B13" s="479"/>
      <c r="C13" s="479"/>
      <c r="D13" s="479"/>
      <c r="E13" s="479"/>
      <c r="F13" s="479"/>
      <c r="G13" s="479"/>
      <c r="H13" s="479"/>
      <c r="I13" s="479"/>
      <c r="J13" s="479"/>
      <c r="K13" s="479"/>
      <c r="L13" s="479"/>
      <c r="M13" s="479"/>
      <c r="N13" s="479"/>
      <c r="O13" s="479"/>
      <c r="P13" s="479"/>
      <c r="Q13" s="479"/>
      <c r="R13" s="479"/>
      <c r="S13" s="479"/>
      <c r="T13" s="479"/>
      <c r="U13" s="479"/>
      <c r="V13" s="479"/>
      <c r="W13" s="479"/>
      <c r="X13" s="479"/>
      <c r="Y13" s="479"/>
      <c r="Z13" s="479"/>
      <c r="AA13" s="479"/>
      <c r="AB13" s="479"/>
      <c r="AC13" s="479"/>
      <c r="AD13" s="479"/>
      <c r="AE13" s="479"/>
      <c r="AF13" s="479"/>
      <c r="AG13" s="479"/>
      <c r="AH13" s="479"/>
      <c r="AI13" s="479"/>
      <c r="AJ13" s="41"/>
      <c r="AK13" s="41"/>
      <c r="AL13" s="41"/>
      <c r="AM13" s="19"/>
      <c r="AN13" s="19"/>
      <c r="AO13" s="19"/>
      <c r="AP13" s="19"/>
    </row>
    <row r="14" spans="1:43" ht="14.45" customHeight="1" x14ac:dyDescent="0.25">
      <c r="A14" s="479"/>
      <c r="B14" s="479"/>
      <c r="C14" s="479"/>
      <c r="D14" s="479"/>
      <c r="E14" s="479"/>
      <c r="F14" s="479"/>
      <c r="G14" s="479"/>
      <c r="H14" s="479"/>
      <c r="I14" s="479"/>
      <c r="J14" s="479"/>
      <c r="K14" s="479"/>
      <c r="L14" s="479"/>
      <c r="M14" s="479"/>
      <c r="N14" s="479"/>
      <c r="O14" s="479"/>
      <c r="P14" s="479"/>
      <c r="Q14" s="479"/>
      <c r="R14" s="479"/>
      <c r="S14" s="479"/>
      <c r="T14" s="479"/>
      <c r="U14" s="479"/>
      <c r="V14" s="479"/>
      <c r="W14" s="479"/>
      <c r="X14" s="479"/>
      <c r="Y14" s="479"/>
      <c r="Z14" s="479"/>
      <c r="AA14" s="479"/>
      <c r="AB14" s="479"/>
      <c r="AC14" s="479"/>
      <c r="AD14" s="479"/>
      <c r="AE14" s="479"/>
      <c r="AF14" s="479"/>
      <c r="AG14" s="479"/>
      <c r="AH14" s="479"/>
      <c r="AI14" s="479"/>
      <c r="AJ14" s="41"/>
      <c r="AK14" s="41"/>
      <c r="AL14" s="41"/>
      <c r="AM14" s="19"/>
      <c r="AN14" s="19"/>
      <c r="AO14" s="19"/>
      <c r="AP14" s="19"/>
    </row>
    <row r="15" spans="1:43" ht="14.45" customHeight="1" x14ac:dyDescent="0.25">
      <c r="A15" s="479"/>
      <c r="B15" s="479"/>
      <c r="C15" s="479"/>
      <c r="D15" s="479"/>
      <c r="E15" s="479"/>
      <c r="F15" s="479"/>
      <c r="G15" s="479"/>
      <c r="H15" s="479"/>
      <c r="I15" s="479"/>
      <c r="J15" s="479"/>
      <c r="K15" s="479"/>
      <c r="L15" s="479"/>
      <c r="M15" s="479"/>
      <c r="N15" s="479"/>
      <c r="O15" s="479"/>
      <c r="P15" s="479"/>
      <c r="Q15" s="479"/>
      <c r="R15" s="479"/>
      <c r="S15" s="479"/>
      <c r="T15" s="479"/>
      <c r="U15" s="479"/>
      <c r="V15" s="479"/>
      <c r="W15" s="479"/>
      <c r="X15" s="479"/>
      <c r="Y15" s="479"/>
      <c r="Z15" s="479"/>
      <c r="AA15" s="479"/>
      <c r="AB15" s="479"/>
      <c r="AC15" s="479"/>
      <c r="AD15" s="479"/>
      <c r="AE15" s="479"/>
      <c r="AF15" s="479"/>
      <c r="AG15" s="479"/>
      <c r="AH15" s="479"/>
      <c r="AI15" s="479"/>
      <c r="AJ15" s="41"/>
      <c r="AK15" s="41"/>
      <c r="AL15" s="41"/>
      <c r="AM15" s="19"/>
      <c r="AN15" s="19"/>
      <c r="AO15" s="19"/>
      <c r="AP15" s="19"/>
    </row>
    <row r="16" spans="1:43" s="1" customFormat="1" ht="14.45" customHeight="1" x14ac:dyDescent="0.25">
      <c r="A16" s="479"/>
      <c r="B16" s="479"/>
      <c r="C16" s="479"/>
      <c r="D16" s="479"/>
      <c r="E16" s="479"/>
      <c r="F16" s="479"/>
      <c r="G16" s="479"/>
      <c r="H16" s="479"/>
      <c r="I16" s="479"/>
      <c r="J16" s="479"/>
      <c r="K16" s="479"/>
      <c r="L16" s="479"/>
      <c r="M16" s="479"/>
      <c r="N16" s="479"/>
      <c r="O16" s="479"/>
      <c r="P16" s="479"/>
      <c r="Q16" s="479"/>
      <c r="R16" s="479"/>
      <c r="S16" s="479"/>
      <c r="T16" s="479"/>
      <c r="U16" s="479"/>
      <c r="V16" s="479"/>
      <c r="W16" s="479"/>
      <c r="X16" s="479"/>
      <c r="Y16" s="479"/>
      <c r="Z16" s="479"/>
      <c r="AA16" s="479"/>
      <c r="AB16" s="479"/>
      <c r="AC16" s="479"/>
      <c r="AD16" s="479"/>
      <c r="AE16" s="479"/>
      <c r="AF16" s="479"/>
      <c r="AG16" s="479"/>
      <c r="AH16" s="479"/>
      <c r="AI16" s="479"/>
      <c r="AJ16" s="38"/>
      <c r="AK16" s="38"/>
      <c r="AL16" s="38"/>
      <c r="AM16" s="37"/>
      <c r="AN16" s="37"/>
      <c r="AO16" s="37"/>
      <c r="AP16" s="37"/>
    </row>
    <row r="17" spans="1:42" s="1" customFormat="1" ht="14.45" customHeight="1" x14ac:dyDescent="0.25">
      <c r="A17" s="479"/>
      <c r="B17" s="479"/>
      <c r="C17" s="479"/>
      <c r="D17" s="479"/>
      <c r="E17" s="479"/>
      <c r="F17" s="479"/>
      <c r="G17" s="479"/>
      <c r="H17" s="479"/>
      <c r="I17" s="479"/>
      <c r="J17" s="479"/>
      <c r="K17" s="479"/>
      <c r="L17" s="479"/>
      <c r="M17" s="479"/>
      <c r="N17" s="479"/>
      <c r="O17" s="479"/>
      <c r="P17" s="479"/>
      <c r="Q17" s="479"/>
      <c r="R17" s="479"/>
      <c r="S17" s="479"/>
      <c r="T17" s="479"/>
      <c r="U17" s="479"/>
      <c r="V17" s="479"/>
      <c r="W17" s="479"/>
      <c r="X17" s="479"/>
      <c r="Y17" s="479"/>
      <c r="Z17" s="479"/>
      <c r="AA17" s="479"/>
      <c r="AB17" s="479"/>
      <c r="AC17" s="479"/>
      <c r="AD17" s="479"/>
      <c r="AE17" s="479"/>
      <c r="AF17" s="479"/>
      <c r="AG17" s="479"/>
      <c r="AH17" s="479"/>
      <c r="AI17" s="479"/>
      <c r="AJ17" s="38"/>
      <c r="AK17" s="38"/>
      <c r="AL17" s="38"/>
      <c r="AM17" s="37"/>
      <c r="AN17" s="37"/>
      <c r="AO17" s="37"/>
      <c r="AP17" s="37"/>
    </row>
    <row r="18" spans="1:42" s="1" customFormat="1" ht="55.5" customHeight="1" x14ac:dyDescent="0.25">
      <c r="A18" s="479"/>
      <c r="B18" s="479"/>
      <c r="C18" s="479"/>
      <c r="D18" s="479"/>
      <c r="E18" s="479"/>
      <c r="F18" s="479"/>
      <c r="G18" s="479"/>
      <c r="H18" s="479"/>
      <c r="I18" s="479"/>
      <c r="J18" s="479"/>
      <c r="K18" s="479"/>
      <c r="L18" s="479"/>
      <c r="M18" s="479"/>
      <c r="N18" s="479"/>
      <c r="O18" s="479"/>
      <c r="P18" s="479"/>
      <c r="Q18" s="479"/>
      <c r="R18" s="479"/>
      <c r="S18" s="479"/>
      <c r="T18" s="479"/>
      <c r="U18" s="479"/>
      <c r="V18" s="479"/>
      <c r="W18" s="479"/>
      <c r="X18" s="479"/>
      <c r="Y18" s="479"/>
      <c r="Z18" s="479"/>
      <c r="AA18" s="479"/>
      <c r="AB18" s="479"/>
      <c r="AC18" s="479"/>
      <c r="AD18" s="479"/>
      <c r="AE18" s="479"/>
      <c r="AF18" s="479"/>
      <c r="AG18" s="479"/>
      <c r="AH18" s="479"/>
      <c r="AI18" s="479"/>
      <c r="AJ18" s="38"/>
      <c r="AK18" s="38"/>
      <c r="AL18" s="38"/>
      <c r="AM18" s="37"/>
      <c r="AN18" s="37"/>
      <c r="AO18" s="37"/>
      <c r="AP18" s="37"/>
    </row>
    <row r="19" spans="1:42" s="1" customFormat="1" ht="55.5" customHeight="1" x14ac:dyDescent="0.25">
      <c r="A19" s="479" t="s">
        <v>756</v>
      </c>
      <c r="B19" s="479"/>
      <c r="C19" s="479"/>
      <c r="D19" s="479"/>
      <c r="E19" s="479"/>
      <c r="F19" s="479"/>
      <c r="G19" s="479"/>
      <c r="H19" s="479"/>
      <c r="I19" s="479"/>
      <c r="J19" s="479"/>
      <c r="K19" s="479"/>
      <c r="L19" s="479"/>
      <c r="M19" s="479"/>
      <c r="N19" s="479"/>
      <c r="O19" s="479"/>
      <c r="P19" s="479"/>
      <c r="Q19" s="479"/>
      <c r="R19" s="479"/>
      <c r="S19" s="479"/>
      <c r="T19" s="479"/>
      <c r="U19" s="479"/>
      <c r="V19" s="479"/>
      <c r="W19" s="479"/>
      <c r="X19" s="479"/>
      <c r="Y19" s="479"/>
      <c r="Z19" s="479"/>
      <c r="AA19" s="479"/>
      <c r="AB19" s="479"/>
      <c r="AC19" s="479"/>
      <c r="AD19" s="479"/>
      <c r="AE19" s="479"/>
      <c r="AF19" s="479"/>
      <c r="AG19" s="479"/>
      <c r="AH19" s="479"/>
      <c r="AI19" s="479"/>
      <c r="AJ19" s="38"/>
      <c r="AK19" s="38"/>
      <c r="AL19" s="38"/>
      <c r="AM19" s="37"/>
      <c r="AN19" s="37"/>
      <c r="AO19" s="37"/>
      <c r="AP19" s="37"/>
    </row>
    <row r="21" spans="1:42" ht="23.25" customHeight="1" x14ac:dyDescent="0.3">
      <c r="A21" s="464" t="s">
        <v>220</v>
      </c>
      <c r="B21" s="465"/>
      <c r="C21" s="465"/>
      <c r="D21" s="465"/>
      <c r="E21" s="465"/>
      <c r="F21" s="468" t="s">
        <v>757</v>
      </c>
      <c r="G21" s="469"/>
      <c r="H21" s="469"/>
      <c r="I21" s="470"/>
      <c r="J21" s="468" t="s">
        <v>163</v>
      </c>
      <c r="K21" s="469"/>
      <c r="L21" s="470"/>
      <c r="M21" s="468" t="s">
        <v>164</v>
      </c>
      <c r="N21" s="470"/>
      <c r="O21" s="468" t="s">
        <v>131</v>
      </c>
      <c r="P21" s="469"/>
      <c r="Q21" s="469"/>
      <c r="R21" s="469"/>
      <c r="S21" s="470"/>
      <c r="T21" s="468" t="s">
        <v>758</v>
      </c>
      <c r="U21" s="469"/>
      <c r="V21" s="469"/>
      <c r="W21" s="469"/>
      <c r="X21" s="469"/>
      <c r="Y21" s="470"/>
      <c r="Z21" s="439" t="s">
        <v>759</v>
      </c>
      <c r="AA21" s="464" t="s">
        <v>545</v>
      </c>
      <c r="AB21" s="465"/>
      <c r="AC21" s="465"/>
      <c r="AD21" s="491"/>
      <c r="AE21" s="459" t="s">
        <v>599</v>
      </c>
      <c r="AF21" s="459"/>
      <c r="AG21" s="459"/>
      <c r="AH21" s="459"/>
      <c r="AI21" s="459"/>
    </row>
    <row r="22" spans="1:42" ht="15" customHeight="1" x14ac:dyDescent="0.25">
      <c r="A22" s="466"/>
      <c r="B22" s="467"/>
      <c r="C22" s="467"/>
      <c r="D22" s="467"/>
      <c r="E22" s="467"/>
      <c r="F22" s="471"/>
      <c r="G22" s="472"/>
      <c r="H22" s="472"/>
      <c r="I22" s="473"/>
      <c r="J22" s="471"/>
      <c r="K22" s="472"/>
      <c r="L22" s="473"/>
      <c r="M22" s="471"/>
      <c r="N22" s="473"/>
      <c r="O22" s="471"/>
      <c r="P22" s="472"/>
      <c r="Q22" s="472"/>
      <c r="R22" s="472"/>
      <c r="S22" s="473"/>
      <c r="T22" s="471"/>
      <c r="U22" s="472"/>
      <c r="V22" s="472"/>
      <c r="W22" s="472"/>
      <c r="X22" s="472"/>
      <c r="Y22" s="473"/>
      <c r="Z22" s="296" t="s">
        <v>219</v>
      </c>
      <c r="AA22" s="466"/>
      <c r="AB22" s="467"/>
      <c r="AC22" s="467"/>
      <c r="AD22" s="492"/>
      <c r="AE22" s="459"/>
      <c r="AF22" s="459"/>
      <c r="AG22" s="459"/>
      <c r="AH22" s="459"/>
      <c r="AI22" s="459"/>
    </row>
    <row r="23" spans="1:42" ht="18.75" x14ac:dyDescent="0.3">
      <c r="A23" s="480" t="s">
        <v>160</v>
      </c>
      <c r="B23" s="481"/>
      <c r="C23" s="481"/>
      <c r="D23" s="481"/>
      <c r="E23" s="482"/>
      <c r="F23" s="480" t="s">
        <v>191</v>
      </c>
      <c r="G23" s="481"/>
      <c r="H23" s="481"/>
      <c r="I23" s="482"/>
      <c r="J23" s="480" t="s">
        <v>161</v>
      </c>
      <c r="K23" s="481"/>
      <c r="L23" s="482"/>
      <c r="M23" s="480" t="s">
        <v>162</v>
      </c>
      <c r="N23" s="482"/>
      <c r="O23" s="477" t="s">
        <v>221</v>
      </c>
      <c r="P23" s="477"/>
      <c r="Q23" s="477"/>
      <c r="R23" s="477"/>
      <c r="S23" s="478"/>
      <c r="T23" s="474" t="s">
        <v>159</v>
      </c>
      <c r="U23" s="475"/>
      <c r="V23" s="475"/>
      <c r="W23" s="475"/>
      <c r="X23" s="475"/>
      <c r="Y23" s="476"/>
      <c r="Z23" s="316" t="s">
        <v>577</v>
      </c>
      <c r="AA23" s="453" t="s">
        <v>130</v>
      </c>
      <c r="AB23" s="454"/>
      <c r="AC23" s="454"/>
      <c r="AD23" s="455"/>
      <c r="AE23" s="460">
        <v>100</v>
      </c>
      <c r="AF23" s="461"/>
      <c r="AG23" s="461"/>
      <c r="AH23" s="461"/>
      <c r="AI23" s="462"/>
    </row>
    <row r="24" spans="1:42" ht="18.75" x14ac:dyDescent="0.3">
      <c r="A24" s="483"/>
      <c r="B24" s="484"/>
      <c r="C24" s="484"/>
      <c r="D24" s="484"/>
      <c r="E24" s="485"/>
      <c r="F24" s="483"/>
      <c r="G24" s="484"/>
      <c r="H24" s="484"/>
      <c r="I24" s="485"/>
      <c r="J24" s="483"/>
      <c r="K24" s="484"/>
      <c r="L24" s="485"/>
      <c r="M24" s="483"/>
      <c r="N24" s="485"/>
      <c r="O24" s="477" t="s">
        <v>106</v>
      </c>
      <c r="P24" s="477"/>
      <c r="Q24" s="477"/>
      <c r="R24" s="477"/>
      <c r="S24" s="478"/>
      <c r="T24" s="474" t="s">
        <v>159</v>
      </c>
      <c r="U24" s="475"/>
      <c r="V24" s="475"/>
      <c r="W24" s="475"/>
      <c r="X24" s="475"/>
      <c r="Y24" s="476"/>
      <c r="Z24" s="285" t="s">
        <v>115</v>
      </c>
      <c r="AA24" s="453" t="s">
        <v>130</v>
      </c>
      <c r="AB24" s="454"/>
      <c r="AC24" s="454"/>
      <c r="AD24" s="455"/>
      <c r="AE24" s="460">
        <f>'Flashing Losses'!C29</f>
        <v>2380</v>
      </c>
      <c r="AF24" s="461"/>
      <c r="AG24" s="461"/>
      <c r="AH24" s="461"/>
      <c r="AI24" s="462"/>
    </row>
    <row r="25" spans="1:42" ht="18.75" x14ac:dyDescent="0.3">
      <c r="A25" s="483"/>
      <c r="B25" s="484"/>
      <c r="C25" s="484"/>
      <c r="D25" s="484"/>
      <c r="E25" s="485"/>
      <c r="F25" s="483"/>
      <c r="G25" s="484"/>
      <c r="H25" s="484"/>
      <c r="I25" s="485"/>
      <c r="J25" s="483"/>
      <c r="K25" s="484"/>
      <c r="L25" s="485"/>
      <c r="M25" s="483"/>
      <c r="N25" s="485"/>
      <c r="O25" s="477" t="s">
        <v>222</v>
      </c>
      <c r="P25" s="477"/>
      <c r="Q25" s="477"/>
      <c r="R25" s="477"/>
      <c r="S25" s="478"/>
      <c r="T25" s="474" t="s">
        <v>159</v>
      </c>
      <c r="U25" s="475"/>
      <c r="V25" s="475"/>
      <c r="W25" s="475"/>
      <c r="X25" s="475"/>
      <c r="Y25" s="476"/>
      <c r="Z25" s="285" t="s">
        <v>117</v>
      </c>
      <c r="AA25" s="453" t="s">
        <v>130</v>
      </c>
      <c r="AB25" s="454"/>
      <c r="AC25" s="454"/>
      <c r="AD25" s="455"/>
      <c r="AE25" s="460">
        <f>'Breathing and Working Losses'!D10</f>
        <v>5.5758861037662769E-2</v>
      </c>
      <c r="AF25" s="461"/>
      <c r="AG25" s="461"/>
      <c r="AH25" s="461"/>
      <c r="AI25" s="462"/>
    </row>
    <row r="26" spans="1:42" ht="18.75" x14ac:dyDescent="0.3">
      <c r="A26" s="483"/>
      <c r="B26" s="484"/>
      <c r="C26" s="484"/>
      <c r="D26" s="484"/>
      <c r="E26" s="485"/>
      <c r="F26" s="483"/>
      <c r="G26" s="484"/>
      <c r="H26" s="484"/>
      <c r="I26" s="485"/>
      <c r="J26" s="483"/>
      <c r="K26" s="484"/>
      <c r="L26" s="485"/>
      <c r="M26" s="483"/>
      <c r="N26" s="485"/>
      <c r="O26" s="477" t="s">
        <v>107</v>
      </c>
      <c r="P26" s="477"/>
      <c r="Q26" s="477"/>
      <c r="R26" s="477"/>
      <c r="S26" s="478"/>
      <c r="T26" s="474" t="s">
        <v>159</v>
      </c>
      <c r="U26" s="475"/>
      <c r="V26" s="475"/>
      <c r="W26" s="475"/>
      <c r="X26" s="475"/>
      <c r="Y26" s="476"/>
      <c r="Z26" s="285" t="s">
        <v>118</v>
      </c>
      <c r="AA26" s="453" t="s">
        <v>130</v>
      </c>
      <c r="AB26" s="454"/>
      <c r="AC26" s="454"/>
      <c r="AD26" s="455"/>
      <c r="AE26" s="460">
        <f>'Blanket Gas Venting-Version 2'!C29</f>
        <v>599563.72951398557</v>
      </c>
      <c r="AF26" s="461"/>
      <c r="AG26" s="461"/>
      <c r="AH26" s="461"/>
      <c r="AI26" s="462"/>
    </row>
    <row r="27" spans="1:42" ht="18.75" x14ac:dyDescent="0.3">
      <c r="A27" s="483"/>
      <c r="B27" s="484"/>
      <c r="C27" s="484"/>
      <c r="D27" s="484"/>
      <c r="E27" s="485"/>
      <c r="F27" s="483"/>
      <c r="G27" s="484"/>
      <c r="H27" s="484"/>
      <c r="I27" s="485"/>
      <c r="J27" s="483"/>
      <c r="K27" s="484"/>
      <c r="L27" s="485"/>
      <c r="M27" s="483"/>
      <c r="N27" s="485"/>
      <c r="O27" s="477" t="s">
        <v>108</v>
      </c>
      <c r="P27" s="477"/>
      <c r="Q27" s="477"/>
      <c r="R27" s="477"/>
      <c r="S27" s="478"/>
      <c r="T27" s="474" t="s">
        <v>159</v>
      </c>
      <c r="U27" s="475"/>
      <c r="V27" s="475"/>
      <c r="W27" s="475"/>
      <c r="X27" s="475"/>
      <c r="Y27" s="476"/>
      <c r="Z27" s="285" t="s">
        <v>119</v>
      </c>
      <c r="AA27" s="453" t="s">
        <v>130</v>
      </c>
      <c r="AB27" s="454"/>
      <c r="AC27" s="454"/>
      <c r="AD27" s="455"/>
      <c r="AE27" s="460">
        <f>'Hydrocarbon Liquid Loading Loss'!C27</f>
        <v>10.237145471808597</v>
      </c>
      <c r="AF27" s="461"/>
      <c r="AG27" s="461"/>
      <c r="AH27" s="461"/>
      <c r="AI27" s="462"/>
    </row>
    <row r="28" spans="1:42" ht="18.75" x14ac:dyDescent="0.3">
      <c r="A28" s="483"/>
      <c r="B28" s="484"/>
      <c r="C28" s="484"/>
      <c r="D28" s="484"/>
      <c r="E28" s="485"/>
      <c r="F28" s="483"/>
      <c r="G28" s="484"/>
      <c r="H28" s="484"/>
      <c r="I28" s="485"/>
      <c r="J28" s="483"/>
      <c r="K28" s="484"/>
      <c r="L28" s="485"/>
      <c r="M28" s="483"/>
      <c r="N28" s="485"/>
      <c r="O28" s="477" t="s">
        <v>109</v>
      </c>
      <c r="P28" s="477"/>
      <c r="Q28" s="477"/>
      <c r="R28" s="477"/>
      <c r="S28" s="478"/>
      <c r="T28" s="474" t="s">
        <v>159</v>
      </c>
      <c r="U28" s="475"/>
      <c r="V28" s="475"/>
      <c r="W28" s="475"/>
      <c r="X28" s="475"/>
      <c r="Y28" s="476"/>
      <c r="Z28" s="285" t="s">
        <v>120</v>
      </c>
      <c r="AA28" s="453" t="s">
        <v>130</v>
      </c>
      <c r="AB28" s="454"/>
      <c r="AC28" s="454"/>
      <c r="AD28" s="455"/>
      <c r="AE28" s="460">
        <f>'Online Gas Analyzer Purge Vents'!C19</f>
        <v>137.80000000000001</v>
      </c>
      <c r="AF28" s="461"/>
      <c r="AG28" s="461"/>
      <c r="AH28" s="461"/>
      <c r="AI28" s="462"/>
    </row>
    <row r="29" spans="1:42" ht="18.75" x14ac:dyDescent="0.3">
      <c r="A29" s="483"/>
      <c r="B29" s="484"/>
      <c r="C29" s="484"/>
      <c r="D29" s="484"/>
      <c r="E29" s="485"/>
      <c r="F29" s="483"/>
      <c r="G29" s="484"/>
      <c r="H29" s="484"/>
      <c r="I29" s="485"/>
      <c r="J29" s="483"/>
      <c r="K29" s="484"/>
      <c r="L29" s="485"/>
      <c r="M29" s="483"/>
      <c r="N29" s="485"/>
      <c r="O29" s="477" t="s">
        <v>600</v>
      </c>
      <c r="P29" s="477"/>
      <c r="Q29" s="477"/>
      <c r="R29" s="477"/>
      <c r="S29" s="478"/>
      <c r="T29" s="474" t="s">
        <v>159</v>
      </c>
      <c r="U29" s="475"/>
      <c r="V29" s="475"/>
      <c r="W29" s="475"/>
      <c r="X29" s="475"/>
      <c r="Y29" s="476"/>
      <c r="Z29" s="285" t="s">
        <v>121</v>
      </c>
      <c r="AA29" s="453" t="s">
        <v>130</v>
      </c>
      <c r="AB29" s="454"/>
      <c r="AC29" s="454"/>
      <c r="AD29" s="455"/>
      <c r="AE29" s="460">
        <f>'Solid Desiccant Dehydrator'!C21</f>
        <v>9.3759449143405185</v>
      </c>
      <c r="AF29" s="461"/>
      <c r="AG29" s="461"/>
      <c r="AH29" s="461"/>
      <c r="AI29" s="462"/>
    </row>
    <row r="30" spans="1:42" ht="18.75" x14ac:dyDescent="0.3">
      <c r="A30" s="483"/>
      <c r="B30" s="484"/>
      <c r="C30" s="484"/>
      <c r="D30" s="484"/>
      <c r="E30" s="485"/>
      <c r="F30" s="483"/>
      <c r="G30" s="484"/>
      <c r="H30" s="484"/>
      <c r="I30" s="485"/>
      <c r="J30" s="483"/>
      <c r="K30" s="484"/>
      <c r="L30" s="485"/>
      <c r="M30" s="483"/>
      <c r="N30" s="485"/>
      <c r="O30" s="477" t="s">
        <v>110</v>
      </c>
      <c r="P30" s="477"/>
      <c r="Q30" s="477"/>
      <c r="R30" s="477"/>
      <c r="S30" s="478"/>
      <c r="T30" s="474" t="s">
        <v>159</v>
      </c>
      <c r="U30" s="475"/>
      <c r="V30" s="475"/>
      <c r="W30" s="475"/>
      <c r="X30" s="475"/>
      <c r="Y30" s="476"/>
      <c r="Z30" s="285" t="s">
        <v>595</v>
      </c>
      <c r="AA30" s="453" t="s">
        <v>130</v>
      </c>
      <c r="AB30" s="454"/>
      <c r="AC30" s="454"/>
      <c r="AD30" s="455"/>
      <c r="AE30" s="460">
        <f>'Pneumatic Instruments'!H27</f>
        <v>39.292000000000002</v>
      </c>
      <c r="AF30" s="461"/>
      <c r="AG30" s="461"/>
      <c r="AH30" s="461"/>
      <c r="AI30" s="462"/>
    </row>
    <row r="31" spans="1:42" ht="18.75" x14ac:dyDescent="0.3">
      <c r="A31" s="483"/>
      <c r="B31" s="484"/>
      <c r="C31" s="484"/>
      <c r="D31" s="484"/>
      <c r="E31" s="485"/>
      <c r="F31" s="483"/>
      <c r="G31" s="484"/>
      <c r="H31" s="484"/>
      <c r="I31" s="485"/>
      <c r="J31" s="483"/>
      <c r="K31" s="484"/>
      <c r="L31" s="485"/>
      <c r="M31" s="483"/>
      <c r="N31" s="485"/>
      <c r="O31" s="477" t="s">
        <v>111</v>
      </c>
      <c r="P31" s="477"/>
      <c r="Q31" s="477"/>
      <c r="R31" s="477"/>
      <c r="S31" s="478"/>
      <c r="T31" s="474" t="s">
        <v>159</v>
      </c>
      <c r="U31" s="475"/>
      <c r="V31" s="475"/>
      <c r="W31" s="475"/>
      <c r="X31" s="475"/>
      <c r="Y31" s="476"/>
      <c r="Z31" s="285" t="s">
        <v>123</v>
      </c>
      <c r="AA31" s="453" t="s">
        <v>130</v>
      </c>
      <c r="AB31" s="454"/>
      <c r="AC31" s="454"/>
      <c r="AD31" s="455"/>
      <c r="AE31" s="460">
        <f>'Pneumatic Pumps'!C29</f>
        <v>362.49350399999997</v>
      </c>
      <c r="AF31" s="461"/>
      <c r="AG31" s="461"/>
      <c r="AH31" s="461"/>
      <c r="AI31" s="462"/>
    </row>
    <row r="32" spans="1:42" ht="18.75" x14ac:dyDescent="0.3">
      <c r="A32" s="483"/>
      <c r="B32" s="484"/>
      <c r="C32" s="484"/>
      <c r="D32" s="484"/>
      <c r="E32" s="485"/>
      <c r="F32" s="483"/>
      <c r="G32" s="484"/>
      <c r="H32" s="484"/>
      <c r="I32" s="485"/>
      <c r="J32" s="483"/>
      <c r="K32" s="484"/>
      <c r="L32" s="485"/>
      <c r="M32" s="483"/>
      <c r="N32" s="485"/>
      <c r="O32" s="477" t="s">
        <v>90</v>
      </c>
      <c r="P32" s="477"/>
      <c r="Q32" s="477"/>
      <c r="R32" s="477"/>
      <c r="S32" s="478"/>
      <c r="T32" s="474" t="s">
        <v>159</v>
      </c>
      <c r="U32" s="475"/>
      <c r="V32" s="475"/>
      <c r="W32" s="475"/>
      <c r="X32" s="475"/>
      <c r="Y32" s="476"/>
      <c r="Z32" s="285" t="s">
        <v>122</v>
      </c>
      <c r="AA32" s="453" t="s">
        <v>130</v>
      </c>
      <c r="AB32" s="454"/>
      <c r="AC32" s="454"/>
      <c r="AD32" s="455"/>
      <c r="AE32" s="460">
        <f>'Pig Trap Opening &amp; Purges'!C29</f>
        <v>15.166093684338215</v>
      </c>
      <c r="AF32" s="461"/>
      <c r="AG32" s="461"/>
      <c r="AH32" s="461"/>
      <c r="AI32" s="462"/>
    </row>
    <row r="33" spans="1:51" ht="18.75" x14ac:dyDescent="0.3">
      <c r="A33" s="483"/>
      <c r="B33" s="484"/>
      <c r="C33" s="484"/>
      <c r="D33" s="484"/>
      <c r="E33" s="485"/>
      <c r="F33" s="483"/>
      <c r="G33" s="484"/>
      <c r="H33" s="484"/>
      <c r="I33" s="485"/>
      <c r="J33" s="483"/>
      <c r="K33" s="484"/>
      <c r="L33" s="485"/>
      <c r="M33" s="483"/>
      <c r="N33" s="485"/>
      <c r="O33" s="477" t="s">
        <v>112</v>
      </c>
      <c r="P33" s="477"/>
      <c r="Q33" s="477"/>
      <c r="R33" s="477"/>
      <c r="S33" s="478"/>
      <c r="T33" s="474" t="s">
        <v>159</v>
      </c>
      <c r="U33" s="475"/>
      <c r="V33" s="475"/>
      <c r="W33" s="475"/>
      <c r="X33" s="475"/>
      <c r="Y33" s="476"/>
      <c r="Z33" s="285" t="s">
        <v>544</v>
      </c>
      <c r="AA33" s="453" t="s">
        <v>130</v>
      </c>
      <c r="AB33" s="454"/>
      <c r="AC33" s="454"/>
      <c r="AD33" s="455"/>
      <c r="AE33" s="460">
        <f>'Recipro. &amp; Centrif. Compressors'!D24</f>
        <v>900</v>
      </c>
      <c r="AF33" s="461"/>
      <c r="AG33" s="461"/>
      <c r="AH33" s="461"/>
      <c r="AI33" s="462"/>
    </row>
    <row r="34" spans="1:51" ht="18.75" x14ac:dyDescent="0.3">
      <c r="A34" s="483"/>
      <c r="B34" s="484"/>
      <c r="C34" s="484"/>
      <c r="D34" s="484"/>
      <c r="E34" s="485"/>
      <c r="F34" s="483"/>
      <c r="G34" s="484"/>
      <c r="H34" s="484"/>
      <c r="I34" s="485"/>
      <c r="J34" s="483"/>
      <c r="K34" s="484"/>
      <c r="L34" s="485"/>
      <c r="M34" s="483"/>
      <c r="N34" s="485"/>
      <c r="O34" s="477" t="s">
        <v>91</v>
      </c>
      <c r="P34" s="477"/>
      <c r="Q34" s="477"/>
      <c r="R34" s="477"/>
      <c r="S34" s="478"/>
      <c r="T34" s="474" t="s">
        <v>159</v>
      </c>
      <c r="U34" s="475"/>
      <c r="V34" s="475"/>
      <c r="W34" s="475"/>
      <c r="X34" s="475"/>
      <c r="Y34" s="476"/>
      <c r="Z34" s="285" t="s">
        <v>124</v>
      </c>
      <c r="AA34" s="453" t="s">
        <v>130</v>
      </c>
      <c r="AB34" s="454"/>
      <c r="AC34" s="454"/>
      <c r="AD34" s="455"/>
      <c r="AE34" s="460">
        <f>'Glycol Dehydrators'!D28</f>
        <v>5396.5515354866866</v>
      </c>
      <c r="AF34" s="461"/>
      <c r="AG34" s="461"/>
      <c r="AH34" s="461"/>
      <c r="AI34" s="462"/>
    </row>
    <row r="35" spans="1:51" ht="18.75" x14ac:dyDescent="0.3">
      <c r="A35" s="483"/>
      <c r="B35" s="484"/>
      <c r="C35" s="484"/>
      <c r="D35" s="484"/>
      <c r="E35" s="485"/>
      <c r="F35" s="483"/>
      <c r="G35" s="484"/>
      <c r="H35" s="484"/>
      <c r="I35" s="485"/>
      <c r="J35" s="483"/>
      <c r="K35" s="484"/>
      <c r="L35" s="485"/>
      <c r="M35" s="483"/>
      <c r="N35" s="485"/>
      <c r="O35" s="477" t="s">
        <v>87</v>
      </c>
      <c r="P35" s="477"/>
      <c r="Q35" s="477"/>
      <c r="R35" s="477"/>
      <c r="S35" s="478"/>
      <c r="T35" s="474" t="s">
        <v>159</v>
      </c>
      <c r="U35" s="475"/>
      <c r="V35" s="475"/>
      <c r="W35" s="475"/>
      <c r="X35" s="475"/>
      <c r="Y35" s="476"/>
      <c r="Z35" s="285" t="s">
        <v>125</v>
      </c>
      <c r="AA35" s="453" t="s">
        <v>130</v>
      </c>
      <c r="AB35" s="454"/>
      <c r="AC35" s="454"/>
      <c r="AD35" s="455"/>
      <c r="AE35" s="460">
        <f>Blowdowns!C46</f>
        <v>2109.1367562735654</v>
      </c>
      <c r="AF35" s="461"/>
      <c r="AG35" s="461"/>
      <c r="AH35" s="461"/>
      <c r="AI35" s="462"/>
    </row>
    <row r="36" spans="1:51" ht="18.75" x14ac:dyDescent="0.3">
      <c r="A36" s="483"/>
      <c r="B36" s="484"/>
      <c r="C36" s="484"/>
      <c r="D36" s="484"/>
      <c r="E36" s="485"/>
      <c r="F36" s="483"/>
      <c r="G36" s="484"/>
      <c r="H36" s="484"/>
      <c r="I36" s="485"/>
      <c r="J36" s="483"/>
      <c r="K36" s="484"/>
      <c r="L36" s="485"/>
      <c r="M36" s="483"/>
      <c r="N36" s="485"/>
      <c r="O36" s="477" t="s">
        <v>113</v>
      </c>
      <c r="P36" s="477"/>
      <c r="Q36" s="477"/>
      <c r="R36" s="477"/>
      <c r="S36" s="478"/>
      <c r="T36" s="474" t="s">
        <v>159</v>
      </c>
      <c r="U36" s="475"/>
      <c r="V36" s="475"/>
      <c r="W36" s="475"/>
      <c r="X36" s="475"/>
      <c r="Y36" s="476"/>
      <c r="Z36" s="285" t="s">
        <v>126</v>
      </c>
      <c r="AA36" s="453" t="s">
        <v>130</v>
      </c>
      <c r="AB36" s="454"/>
      <c r="AC36" s="454"/>
      <c r="AD36" s="455"/>
      <c r="AE36" s="456">
        <f>'WellTesting,Completion,Workover'!F18</f>
        <v>10</v>
      </c>
      <c r="AF36" s="457"/>
      <c r="AG36" s="457"/>
      <c r="AH36" s="457"/>
      <c r="AI36" s="458"/>
    </row>
    <row r="37" spans="1:51" ht="18.75" x14ac:dyDescent="0.3">
      <c r="A37" s="483"/>
      <c r="B37" s="484"/>
      <c r="C37" s="484"/>
      <c r="D37" s="484"/>
      <c r="E37" s="485"/>
      <c r="F37" s="483"/>
      <c r="G37" s="484"/>
      <c r="H37" s="484"/>
      <c r="I37" s="485"/>
      <c r="J37" s="483"/>
      <c r="K37" s="484"/>
      <c r="L37" s="485"/>
      <c r="M37" s="483"/>
      <c r="N37" s="485"/>
      <c r="O37" s="477" t="s">
        <v>114</v>
      </c>
      <c r="P37" s="477"/>
      <c r="Q37" s="477"/>
      <c r="R37" s="477"/>
      <c r="S37" s="478"/>
      <c r="T37" s="474" t="s">
        <v>159</v>
      </c>
      <c r="U37" s="475"/>
      <c r="V37" s="475"/>
      <c r="W37" s="475"/>
      <c r="X37" s="475"/>
      <c r="Y37" s="476"/>
      <c r="Z37" s="285" t="s">
        <v>127</v>
      </c>
      <c r="AA37" s="453" t="s">
        <v>130</v>
      </c>
      <c r="AB37" s="454"/>
      <c r="AC37" s="454"/>
      <c r="AD37" s="455"/>
      <c r="AE37" s="460">
        <f>'WellVenting Liquid Unloading'!D24</f>
        <v>925.39046632124371</v>
      </c>
      <c r="AF37" s="461"/>
      <c r="AG37" s="461"/>
      <c r="AH37" s="461"/>
      <c r="AI37" s="462"/>
    </row>
    <row r="38" spans="1:51" ht="18.75" x14ac:dyDescent="0.3">
      <c r="A38" s="483"/>
      <c r="B38" s="484"/>
      <c r="C38" s="484"/>
      <c r="D38" s="484"/>
      <c r="E38" s="485"/>
      <c r="F38" s="483"/>
      <c r="G38" s="484"/>
      <c r="H38" s="484"/>
      <c r="I38" s="485"/>
      <c r="J38" s="483"/>
      <c r="K38" s="484"/>
      <c r="L38" s="485"/>
      <c r="M38" s="483"/>
      <c r="N38" s="485"/>
      <c r="O38" s="477" t="s">
        <v>88</v>
      </c>
      <c r="P38" s="477"/>
      <c r="Q38" s="477"/>
      <c r="R38" s="477"/>
      <c r="S38" s="478"/>
      <c r="T38" s="474" t="s">
        <v>159</v>
      </c>
      <c r="U38" s="475"/>
      <c r="V38" s="475"/>
      <c r="W38" s="475"/>
      <c r="X38" s="475"/>
      <c r="Y38" s="476"/>
      <c r="Z38" s="285" t="s">
        <v>128</v>
      </c>
      <c r="AA38" s="453" t="s">
        <v>130</v>
      </c>
      <c r="AB38" s="454"/>
      <c r="AC38" s="454"/>
      <c r="AD38" s="455"/>
      <c r="AE38" s="460">
        <f>'Engine or Turbine Starts'!N34</f>
        <v>543</v>
      </c>
      <c r="AF38" s="461"/>
      <c r="AG38" s="461"/>
      <c r="AH38" s="461"/>
      <c r="AI38" s="462"/>
      <c r="AS38" s="2"/>
    </row>
    <row r="39" spans="1:51" ht="18.75" x14ac:dyDescent="0.3">
      <c r="A39" s="483"/>
      <c r="B39" s="484"/>
      <c r="C39" s="484"/>
      <c r="D39" s="484"/>
      <c r="E39" s="485"/>
      <c r="F39" s="483"/>
      <c r="G39" s="484"/>
      <c r="H39" s="484"/>
      <c r="I39" s="485"/>
      <c r="J39" s="483"/>
      <c r="K39" s="484"/>
      <c r="L39" s="485"/>
      <c r="M39" s="483"/>
      <c r="N39" s="485"/>
      <c r="O39" s="477" t="s">
        <v>92</v>
      </c>
      <c r="P39" s="477"/>
      <c r="Q39" s="477"/>
      <c r="R39" s="477"/>
      <c r="S39" s="478"/>
      <c r="T39" s="474" t="s">
        <v>159</v>
      </c>
      <c r="U39" s="475"/>
      <c r="V39" s="475"/>
      <c r="W39" s="475"/>
      <c r="X39" s="475"/>
      <c r="Y39" s="476"/>
      <c r="Z39" s="285" t="s">
        <v>129</v>
      </c>
      <c r="AA39" s="453" t="s">
        <v>130</v>
      </c>
      <c r="AB39" s="454"/>
      <c r="AC39" s="454"/>
      <c r="AD39" s="455"/>
      <c r="AE39" s="489">
        <f>'Fugitive Emissions'!I52</f>
        <v>421.28303334200001</v>
      </c>
      <c r="AF39" s="489"/>
      <c r="AG39" s="489"/>
      <c r="AH39" s="489"/>
      <c r="AI39" s="489"/>
    </row>
    <row r="40" spans="1:51" ht="19.5" thickBot="1" x14ac:dyDescent="0.35">
      <c r="A40" s="486"/>
      <c r="B40" s="487"/>
      <c r="C40" s="487"/>
      <c r="D40" s="487"/>
      <c r="E40" s="488"/>
      <c r="F40" s="486"/>
      <c r="G40" s="487"/>
      <c r="H40" s="487"/>
      <c r="I40" s="488"/>
      <c r="J40" s="486"/>
      <c r="K40" s="487"/>
      <c r="L40" s="488"/>
      <c r="M40" s="486"/>
      <c r="N40" s="488"/>
      <c r="O40" s="493" t="s">
        <v>89</v>
      </c>
      <c r="P40" s="493"/>
      <c r="Q40" s="493"/>
      <c r="R40" s="493"/>
      <c r="S40" s="494"/>
      <c r="T40" s="474" t="s">
        <v>159</v>
      </c>
      <c r="U40" s="475"/>
      <c r="V40" s="475"/>
      <c r="W40" s="475"/>
      <c r="X40" s="475"/>
      <c r="Y40" s="476"/>
      <c r="Z40" s="294" t="s">
        <v>578</v>
      </c>
      <c r="AA40" s="453" t="s">
        <v>130</v>
      </c>
      <c r="AB40" s="454"/>
      <c r="AC40" s="454"/>
      <c r="AD40" s="455"/>
      <c r="AE40" s="490">
        <v>12</v>
      </c>
      <c r="AF40" s="490"/>
      <c r="AG40" s="490"/>
      <c r="AH40" s="490"/>
      <c r="AI40" s="490"/>
      <c r="AJ40" s="2"/>
      <c r="AK40" s="2"/>
      <c r="AL40" s="2"/>
      <c r="AM40" s="2"/>
      <c r="AN40" s="2"/>
      <c r="AO40" s="2"/>
      <c r="AP40" s="2"/>
      <c r="AQ40" s="2"/>
      <c r="AR40" s="2"/>
      <c r="AS40" s="2"/>
      <c r="AT40" s="2"/>
      <c r="AU40" s="2"/>
      <c r="AV40" s="2"/>
      <c r="AW40" s="2"/>
      <c r="AX40" s="2"/>
      <c r="AY40" s="2"/>
    </row>
    <row r="41" spans="1:51" s="52" customFormat="1" ht="38.450000000000003" customHeight="1" thickBot="1" x14ac:dyDescent="0.35">
      <c r="A41" s="1"/>
      <c r="B41"/>
      <c r="C41"/>
      <c r="D41"/>
      <c r="E41" s="1"/>
      <c r="F41"/>
      <c r="G41" s="1"/>
      <c r="H41" s="1"/>
      <c r="I41" s="1"/>
      <c r="J41" s="1"/>
      <c r="K41" s="1"/>
      <c r="L41" s="1"/>
      <c r="M41" s="1"/>
      <c r="N41" s="1"/>
      <c r="O41" s="1"/>
      <c r="P41" s="1"/>
      <c r="Q41" s="1"/>
      <c r="R41" s="1"/>
      <c r="S41" s="317"/>
      <c r="T41" s="318"/>
      <c r="U41" s="318"/>
      <c r="V41" s="318"/>
      <c r="W41" s="318"/>
      <c r="X41" s="318"/>
      <c r="Y41" s="318"/>
      <c r="AA41" s="450" t="s">
        <v>601</v>
      </c>
      <c r="AB41" s="451"/>
      <c r="AC41" s="451"/>
      <c r="AD41" s="452"/>
      <c r="AE41" s="448">
        <f>SUM(AE23:AI40)/1000</f>
        <v>612.93551175234074</v>
      </c>
      <c r="AF41" s="448"/>
      <c r="AG41" s="448"/>
      <c r="AH41" s="448"/>
      <c r="AI41" s="449"/>
      <c r="AJ41" s="85"/>
      <c r="AK41" s="85"/>
      <c r="AL41" s="85"/>
      <c r="AM41" s="85"/>
      <c r="AN41" s="85"/>
      <c r="AO41" s="85"/>
      <c r="AP41" s="85"/>
      <c r="AQ41" s="85"/>
      <c r="AR41" s="85"/>
      <c r="AS41" s="85"/>
      <c r="AT41" s="85"/>
      <c r="AU41" s="85"/>
      <c r="AV41" s="85"/>
      <c r="AW41" s="85"/>
      <c r="AX41" s="12"/>
      <c r="AY41" s="12"/>
    </row>
    <row r="42" spans="1:51" x14ac:dyDescent="0.25">
      <c r="T42" s="2"/>
      <c r="U42" s="2"/>
      <c r="V42" s="2"/>
      <c r="W42" s="2"/>
      <c r="X42" s="2"/>
      <c r="Y42" s="2"/>
      <c r="AJ42" s="2"/>
      <c r="AK42" s="2"/>
      <c r="AL42" s="2"/>
      <c r="AM42" s="2"/>
      <c r="AN42" s="2"/>
      <c r="AO42" s="2"/>
      <c r="AP42" s="2"/>
      <c r="AQ42" s="2"/>
      <c r="AR42" s="2"/>
      <c r="AS42" s="2"/>
      <c r="AT42" s="2"/>
      <c r="AU42" s="2"/>
      <c r="AV42" s="2"/>
      <c r="AW42" s="2"/>
      <c r="AX42" s="2"/>
      <c r="AY42" s="2"/>
    </row>
  </sheetData>
  <mergeCells count="89">
    <mergeCell ref="O28:S28"/>
    <mergeCell ref="O40:S40"/>
    <mergeCell ref="O29:S29"/>
    <mergeCell ref="O30:S30"/>
    <mergeCell ref="O31:S31"/>
    <mergeCell ref="O33:S33"/>
    <mergeCell ref="O34:S34"/>
    <mergeCell ref="O32:S32"/>
    <mergeCell ref="A19:AI19"/>
    <mergeCell ref="O25:S25"/>
    <mergeCell ref="O26:S26"/>
    <mergeCell ref="O27:S27"/>
    <mergeCell ref="O24:S24"/>
    <mergeCell ref="AA25:AD25"/>
    <mergeCell ref="AA24:AD24"/>
    <mergeCell ref="AE24:AI24"/>
    <mergeCell ref="AE25:AI25"/>
    <mergeCell ref="AA21:AD22"/>
    <mergeCell ref="T24:Y24"/>
    <mergeCell ref="T25:Y25"/>
    <mergeCell ref="T21:Y22"/>
    <mergeCell ref="O21:S22"/>
    <mergeCell ref="AE40:AI40"/>
    <mergeCell ref="AE33:AI33"/>
    <mergeCell ref="AE34:AI34"/>
    <mergeCell ref="AE38:AI38"/>
    <mergeCell ref="O35:S35"/>
    <mergeCell ref="O36:S36"/>
    <mergeCell ref="O37:S37"/>
    <mergeCell ref="O38:S38"/>
    <mergeCell ref="O39:S39"/>
    <mergeCell ref="T40:Y40"/>
    <mergeCell ref="T33:Y33"/>
    <mergeCell ref="T34:Y34"/>
    <mergeCell ref="T35:Y35"/>
    <mergeCell ref="T36:Y36"/>
    <mergeCell ref="AE31:AI31"/>
    <mergeCell ref="AE32:AI32"/>
    <mergeCell ref="AE35:AI35"/>
    <mergeCell ref="AE37:AI37"/>
    <mergeCell ref="AA39:AD39"/>
    <mergeCell ref="AA36:AD36"/>
    <mergeCell ref="AA37:AD37"/>
    <mergeCell ref="AA38:AD38"/>
    <mergeCell ref="AE39:AI39"/>
    <mergeCell ref="AE30:AI30"/>
    <mergeCell ref="AE26:AI26"/>
    <mergeCell ref="AE27:AI27"/>
    <mergeCell ref="AE28:AI28"/>
    <mergeCell ref="AA29:AD29"/>
    <mergeCell ref="AA30:AD30"/>
    <mergeCell ref="T31:Y31"/>
    <mergeCell ref="T32:Y32"/>
    <mergeCell ref="T29:Y29"/>
    <mergeCell ref="T30:Y30"/>
    <mergeCell ref="T27:Y27"/>
    <mergeCell ref="T28:Y28"/>
    <mergeCell ref="A1:AI1"/>
    <mergeCell ref="A21:E22"/>
    <mergeCell ref="F21:I22"/>
    <mergeCell ref="T23:Y23"/>
    <mergeCell ref="O23:S23"/>
    <mergeCell ref="A2:AI18"/>
    <mergeCell ref="A23:E40"/>
    <mergeCell ref="F23:I40"/>
    <mergeCell ref="J21:L22"/>
    <mergeCell ref="J23:L40"/>
    <mergeCell ref="M21:N22"/>
    <mergeCell ref="M23:N40"/>
    <mergeCell ref="T26:Y26"/>
    <mergeCell ref="T37:Y37"/>
    <mergeCell ref="T38:Y38"/>
    <mergeCell ref="T39:Y39"/>
    <mergeCell ref="AE41:AI41"/>
    <mergeCell ref="AA41:AD41"/>
    <mergeCell ref="AA40:AD40"/>
    <mergeCell ref="AE36:AI36"/>
    <mergeCell ref="AE21:AI22"/>
    <mergeCell ref="AA23:AD23"/>
    <mergeCell ref="AE23:AI23"/>
    <mergeCell ref="AA35:AD35"/>
    <mergeCell ref="AA34:AD34"/>
    <mergeCell ref="AA31:AD31"/>
    <mergeCell ref="AA33:AD33"/>
    <mergeCell ref="AA32:AD32"/>
    <mergeCell ref="AA26:AD26"/>
    <mergeCell ref="AA27:AD27"/>
    <mergeCell ref="AA28:AD28"/>
    <mergeCell ref="AE29:AI29"/>
  </mergeCells>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43"/>
  <sheetViews>
    <sheetView topLeftCell="A16" zoomScale="70" zoomScaleNormal="70" zoomScaleSheetLayoutView="50" workbookViewId="0">
      <selection activeCell="B33" sqref="B33"/>
    </sheetView>
  </sheetViews>
  <sheetFormatPr defaultColWidth="8.85546875" defaultRowHeight="15" x14ac:dyDescent="0.25"/>
  <cols>
    <col min="1" max="1" width="24.140625" style="64" customWidth="1"/>
    <col min="2" max="2" width="53.5703125" style="64" customWidth="1"/>
    <col min="3" max="3" width="20.140625" style="64" customWidth="1"/>
    <col min="4" max="4" width="19.140625" style="64" customWidth="1"/>
    <col min="5" max="5" width="19.42578125" style="64" customWidth="1"/>
    <col min="6" max="6" width="26.42578125" style="64" customWidth="1"/>
    <col min="7" max="7" width="20.85546875" style="64" customWidth="1"/>
    <col min="8" max="13" width="8.85546875" style="64"/>
    <col min="14" max="14" width="13.140625" style="64" customWidth="1"/>
    <col min="15" max="15" width="2.5703125" style="64" hidden="1" customWidth="1"/>
    <col min="16" max="16" width="8.85546875" style="64" hidden="1" customWidth="1"/>
    <col min="17" max="16384" width="8.85546875" style="64"/>
  </cols>
  <sheetData>
    <row r="1" spans="1:16" ht="23.1" customHeight="1" x14ac:dyDescent="0.3">
      <c r="A1" s="516" t="s">
        <v>140</v>
      </c>
      <c r="B1" s="516"/>
      <c r="C1" s="516"/>
      <c r="D1" s="516"/>
      <c r="E1" s="516"/>
      <c r="F1" s="516"/>
      <c r="G1" s="516"/>
      <c r="H1" s="516"/>
      <c r="I1" s="516"/>
      <c r="J1" s="516"/>
      <c r="K1" s="516"/>
      <c r="L1" s="516"/>
      <c r="M1" s="516"/>
      <c r="N1" s="516"/>
      <c r="O1" s="84"/>
      <c r="P1" s="78"/>
    </row>
    <row r="2" spans="1:16" ht="18.75" x14ac:dyDescent="0.3">
      <c r="A2" s="920" t="s">
        <v>94</v>
      </c>
      <c r="B2" s="920"/>
      <c r="C2" s="920"/>
      <c r="D2" s="920"/>
      <c r="E2" s="920"/>
      <c r="F2" s="920"/>
      <c r="G2" s="920"/>
      <c r="H2" s="920"/>
      <c r="I2" s="920"/>
      <c r="J2" s="920"/>
      <c r="K2" s="920"/>
      <c r="L2" s="920"/>
      <c r="M2" s="920"/>
      <c r="N2" s="920"/>
      <c r="O2" s="86"/>
      <c r="P2" s="79"/>
    </row>
    <row r="3" spans="1:16" ht="18.75" customHeight="1" x14ac:dyDescent="0.25">
      <c r="A3" s="534" t="s">
        <v>658</v>
      </c>
      <c r="B3" s="534"/>
      <c r="C3" s="534"/>
      <c r="D3" s="534"/>
      <c r="E3" s="534"/>
      <c r="F3" s="534"/>
      <c r="G3" s="534"/>
      <c r="H3" s="534"/>
      <c r="I3" s="534"/>
      <c r="J3" s="534"/>
      <c r="K3" s="534"/>
      <c r="L3" s="534"/>
      <c r="M3" s="534"/>
      <c r="N3" s="534"/>
      <c r="O3" s="87"/>
      <c r="P3" s="79"/>
    </row>
    <row r="4" spans="1:16" ht="18.75" customHeight="1" x14ac:dyDescent="0.25">
      <c r="A4" s="534"/>
      <c r="B4" s="534"/>
      <c r="C4" s="534"/>
      <c r="D4" s="534"/>
      <c r="E4" s="534"/>
      <c r="F4" s="534"/>
      <c r="G4" s="534"/>
      <c r="H4" s="534"/>
      <c r="I4" s="534"/>
      <c r="J4" s="534"/>
      <c r="K4" s="534"/>
      <c r="L4" s="534"/>
      <c r="M4" s="534"/>
      <c r="N4" s="534"/>
      <c r="O4" s="87"/>
      <c r="P4" s="79"/>
    </row>
    <row r="5" spans="1:16" ht="18.75" customHeight="1" x14ac:dyDescent="0.25">
      <c r="A5" s="534"/>
      <c r="B5" s="534"/>
      <c r="C5" s="534"/>
      <c r="D5" s="534"/>
      <c r="E5" s="534"/>
      <c r="F5" s="534"/>
      <c r="G5" s="534"/>
      <c r="H5" s="534"/>
      <c r="I5" s="534"/>
      <c r="J5" s="534"/>
      <c r="K5" s="534"/>
      <c r="L5" s="534"/>
      <c r="M5" s="534"/>
      <c r="N5" s="534"/>
      <c r="O5" s="87"/>
      <c r="P5" s="79"/>
    </row>
    <row r="6" spans="1:16" ht="48.95" customHeight="1" x14ac:dyDescent="0.25">
      <c r="A6" s="534"/>
      <c r="B6" s="534"/>
      <c r="C6" s="534"/>
      <c r="D6" s="534"/>
      <c r="E6" s="534"/>
      <c r="F6" s="534"/>
      <c r="G6" s="534"/>
      <c r="H6" s="534"/>
      <c r="I6" s="534"/>
      <c r="J6" s="534"/>
      <c r="K6" s="534"/>
      <c r="L6" s="534"/>
      <c r="M6" s="534"/>
      <c r="N6" s="534"/>
      <c r="O6" s="89"/>
      <c r="P6" s="79"/>
    </row>
    <row r="7" spans="1:16" ht="18.75" customHeight="1" x14ac:dyDescent="0.25">
      <c r="A7" s="927" t="s">
        <v>249</v>
      </c>
      <c r="B7" s="927"/>
      <c r="C7" s="927"/>
      <c r="D7" s="927"/>
      <c r="E7" s="927"/>
      <c r="F7" s="927"/>
      <c r="G7" s="927"/>
      <c r="H7" s="927"/>
      <c r="I7" s="927"/>
      <c r="J7" s="927"/>
      <c r="K7" s="927"/>
      <c r="L7" s="927"/>
      <c r="M7" s="927"/>
      <c r="N7" s="927"/>
      <c r="O7" s="98"/>
      <c r="P7" s="79"/>
    </row>
    <row r="8" spans="1:16" ht="24.75" customHeight="1" x14ac:dyDescent="0.25">
      <c r="A8" s="772" t="s">
        <v>183</v>
      </c>
      <c r="B8" s="772"/>
      <c r="C8" s="772"/>
      <c r="D8" s="772"/>
      <c r="E8" s="772"/>
      <c r="F8" s="772"/>
      <c r="G8" s="772"/>
      <c r="H8" s="772"/>
      <c r="I8" s="772"/>
      <c r="J8" s="772"/>
      <c r="K8" s="772"/>
      <c r="L8" s="772"/>
      <c r="M8" s="772"/>
      <c r="N8" s="772"/>
    </row>
    <row r="9" spans="1:16" ht="24.75" customHeight="1" thickBot="1" x14ac:dyDescent="0.3">
      <c r="C9" s="65"/>
      <c r="D9" s="65"/>
      <c r="E9" s="275"/>
      <c r="F9" s="275"/>
      <c r="G9" s="275"/>
      <c r="H9" s="275"/>
      <c r="I9" s="275"/>
      <c r="J9" s="275"/>
      <c r="K9" s="275"/>
      <c r="L9" s="275"/>
      <c r="M9" s="275"/>
      <c r="N9" s="275"/>
    </row>
    <row r="10" spans="1:16" ht="33" customHeight="1" x14ac:dyDescent="0.3">
      <c r="A10" s="925" t="s">
        <v>767</v>
      </c>
      <c r="B10" s="925"/>
      <c r="C10" s="337" t="s">
        <v>160</v>
      </c>
      <c r="D10" s="887" t="s">
        <v>576</v>
      </c>
      <c r="E10" s="888"/>
      <c r="H10" s="99"/>
      <c r="I10" s="99"/>
      <c r="J10" s="99"/>
      <c r="K10" s="99"/>
    </row>
    <row r="11" spans="1:16" ht="18.75" customHeight="1" x14ac:dyDescent="0.3">
      <c r="A11" s="928" t="s">
        <v>555</v>
      </c>
      <c r="B11" s="928"/>
      <c r="C11" s="926"/>
      <c r="D11" s="889"/>
      <c r="E11" s="890"/>
      <c r="F11" s="100"/>
      <c r="G11" s="100"/>
      <c r="H11" s="100"/>
      <c r="I11" s="100"/>
      <c r="J11" s="100"/>
      <c r="K11" s="99"/>
    </row>
    <row r="12" spans="1:16" ht="18.75" customHeight="1" thickBot="1" x14ac:dyDescent="0.35">
      <c r="A12" s="928"/>
      <c r="B12" s="928"/>
      <c r="C12" s="926"/>
      <c r="D12" s="891"/>
      <c r="E12" s="892"/>
      <c r="F12" s="100"/>
      <c r="G12" s="100"/>
      <c r="H12" s="100"/>
      <c r="I12" s="100"/>
      <c r="J12" s="100"/>
      <c r="K12" s="99"/>
    </row>
    <row r="13" spans="1:16" ht="18.75" customHeight="1" x14ac:dyDescent="0.3">
      <c r="A13" s="917" t="s">
        <v>801</v>
      </c>
      <c r="B13" s="917"/>
      <c r="C13" s="403" t="s">
        <v>176</v>
      </c>
      <c r="D13" s="58"/>
      <c r="E13" s="100"/>
      <c r="F13" s="100"/>
      <c r="G13" s="100"/>
      <c r="H13" s="100"/>
      <c r="I13" s="100"/>
      <c r="J13" s="100"/>
      <c r="K13" s="99"/>
    </row>
    <row r="14" spans="1:16" ht="18.75" customHeight="1" x14ac:dyDescent="0.3">
      <c r="A14" s="917"/>
      <c r="B14" s="917"/>
      <c r="C14" s="403" t="s">
        <v>141</v>
      </c>
      <c r="D14" s="58"/>
      <c r="E14" s="58"/>
      <c r="F14" s="58"/>
      <c r="G14" s="58"/>
      <c r="H14" s="99"/>
      <c r="I14" s="99"/>
      <c r="J14" s="99"/>
      <c r="K14" s="99"/>
    </row>
    <row r="15" spans="1:16" ht="18.75" customHeight="1" x14ac:dyDescent="0.3">
      <c r="A15" s="917" t="s">
        <v>556</v>
      </c>
      <c r="B15" s="917"/>
      <c r="C15" s="924" t="s">
        <v>514</v>
      </c>
      <c r="D15" s="58"/>
      <c r="E15" s="58"/>
      <c r="F15" s="58"/>
      <c r="G15" s="58"/>
      <c r="H15" s="99"/>
      <c r="I15" s="99"/>
      <c r="J15" s="99"/>
      <c r="K15" s="99"/>
    </row>
    <row r="16" spans="1:16" ht="18.75" customHeight="1" x14ac:dyDescent="0.3">
      <c r="A16" s="917"/>
      <c r="B16" s="917"/>
      <c r="C16" s="924"/>
      <c r="D16" s="58"/>
      <c r="E16" s="58"/>
      <c r="F16" s="58"/>
      <c r="G16" s="58"/>
      <c r="H16" s="99"/>
      <c r="I16" s="99"/>
      <c r="J16" s="99"/>
      <c r="K16" s="99"/>
    </row>
    <row r="17" spans="1:11" ht="18.75" customHeight="1" x14ac:dyDescent="0.3">
      <c r="A17" s="917" t="s">
        <v>250</v>
      </c>
      <c r="B17" s="917"/>
      <c r="C17" s="924" t="s">
        <v>515</v>
      </c>
      <c r="D17" s="58"/>
      <c r="E17" s="58"/>
      <c r="F17" s="58"/>
      <c r="G17" s="58"/>
      <c r="H17" s="99"/>
      <c r="I17" s="99"/>
      <c r="J17" s="99"/>
      <c r="K17" s="99"/>
    </row>
    <row r="18" spans="1:11" ht="18.75" customHeight="1" x14ac:dyDescent="0.3">
      <c r="A18" s="917"/>
      <c r="B18" s="917"/>
      <c r="C18" s="924"/>
      <c r="D18" s="58"/>
      <c r="E18" s="58"/>
      <c r="F18" s="58"/>
      <c r="G18" s="58"/>
      <c r="H18" s="99"/>
      <c r="I18" s="99"/>
      <c r="J18" s="99"/>
      <c r="K18" s="99"/>
    </row>
    <row r="19" spans="1:11" ht="18.75" customHeight="1" x14ac:dyDescent="0.3">
      <c r="A19" s="925" t="s">
        <v>251</v>
      </c>
      <c r="B19" s="925"/>
      <c r="C19" s="404" t="s">
        <v>516</v>
      </c>
      <c r="D19" s="58"/>
      <c r="E19" s="58"/>
      <c r="F19" s="58"/>
      <c r="G19" s="58"/>
      <c r="H19" s="99"/>
      <c r="I19" s="99"/>
      <c r="J19" s="99"/>
      <c r="K19" s="99"/>
    </row>
    <row r="20" spans="1:11" ht="18.75" customHeight="1" x14ac:dyDescent="0.3">
      <c r="A20" s="925" t="s">
        <v>252</v>
      </c>
      <c r="B20" s="925"/>
      <c r="C20" s="404" t="s">
        <v>139</v>
      </c>
      <c r="D20" s="58"/>
      <c r="E20" s="58"/>
      <c r="F20" s="58"/>
      <c r="G20" s="58"/>
      <c r="H20" s="99"/>
      <c r="I20" s="99"/>
      <c r="J20" s="99"/>
      <c r="K20" s="99"/>
    </row>
    <row r="21" spans="1:11" ht="18.75" customHeight="1" x14ac:dyDescent="0.3">
      <c r="A21" s="925" t="s">
        <v>253</v>
      </c>
      <c r="B21" s="925"/>
      <c r="C21" s="404" t="s">
        <v>116</v>
      </c>
      <c r="D21" s="58"/>
      <c r="E21" s="58"/>
      <c r="F21" s="58"/>
      <c r="G21" s="58"/>
      <c r="H21" s="99"/>
      <c r="I21" s="99"/>
      <c r="J21" s="99"/>
      <c r="K21" s="99"/>
    </row>
    <row r="22" spans="1:11" ht="18.75" customHeight="1" x14ac:dyDescent="0.3">
      <c r="A22" s="917" t="s">
        <v>254</v>
      </c>
      <c r="B22" s="917"/>
      <c r="C22" s="924" t="s">
        <v>116</v>
      </c>
      <c r="D22" s="58"/>
      <c r="E22" s="58"/>
      <c r="F22" s="58"/>
      <c r="G22" s="58"/>
      <c r="H22" s="99"/>
      <c r="I22" s="99"/>
      <c r="J22" s="99"/>
      <c r="K22" s="99"/>
    </row>
    <row r="23" spans="1:11" ht="18.75" customHeight="1" x14ac:dyDescent="0.3">
      <c r="A23" s="917"/>
      <c r="B23" s="917"/>
      <c r="C23" s="924"/>
      <c r="D23" s="58"/>
      <c r="E23" s="58"/>
      <c r="F23" s="58"/>
      <c r="G23" s="58"/>
      <c r="H23" s="99"/>
      <c r="I23" s="99"/>
      <c r="J23" s="99"/>
      <c r="K23" s="99"/>
    </row>
    <row r="24" spans="1:11" ht="18.75" customHeight="1" x14ac:dyDescent="0.3">
      <c r="A24" s="925" t="s">
        <v>255</v>
      </c>
      <c r="B24" s="925"/>
      <c r="C24" s="101" t="s">
        <v>517</v>
      </c>
      <c r="D24" s="58"/>
      <c r="E24" s="58"/>
      <c r="F24" s="58"/>
      <c r="G24" s="58"/>
      <c r="H24" s="99"/>
      <c r="I24" s="99"/>
      <c r="J24" s="99"/>
      <c r="K24" s="99"/>
    </row>
    <row r="25" spans="1:11" ht="18.75" customHeight="1" x14ac:dyDescent="0.3">
      <c r="A25" s="917" t="s">
        <v>256</v>
      </c>
      <c r="B25" s="917"/>
      <c r="C25" s="923" t="s">
        <v>590</v>
      </c>
      <c r="D25" s="58"/>
      <c r="E25" s="58"/>
      <c r="F25" s="58"/>
      <c r="G25" s="58"/>
      <c r="H25" s="99"/>
      <c r="I25" s="99"/>
      <c r="J25" s="99"/>
      <c r="K25" s="99"/>
    </row>
    <row r="26" spans="1:11" ht="18.75" customHeight="1" x14ac:dyDescent="0.3">
      <c r="A26" s="917"/>
      <c r="B26" s="917"/>
      <c r="C26" s="923"/>
      <c r="D26" s="58"/>
      <c r="E26" s="58"/>
      <c r="F26" s="58"/>
      <c r="G26" s="58"/>
      <c r="H26" s="99"/>
      <c r="I26" s="99"/>
      <c r="J26" s="99"/>
      <c r="K26" s="99"/>
    </row>
    <row r="27" spans="1:11" ht="18.75" customHeight="1" x14ac:dyDescent="0.3">
      <c r="B27" s="102"/>
      <c r="C27" s="90"/>
      <c r="D27" s="58"/>
      <c r="E27" s="58"/>
      <c r="F27" s="58"/>
      <c r="G27" s="58"/>
      <c r="H27" s="99"/>
      <c r="I27" s="99"/>
      <c r="J27" s="99"/>
      <c r="K27" s="99"/>
    </row>
    <row r="28" spans="1:11" ht="18.75" x14ac:dyDescent="0.3">
      <c r="B28" s="67"/>
      <c r="C28" s="67"/>
      <c r="D28" s="67"/>
      <c r="E28" s="67"/>
      <c r="F28" s="67"/>
      <c r="G28" s="67"/>
    </row>
    <row r="29" spans="1:11" ht="41.25" x14ac:dyDescent="0.25">
      <c r="A29" s="508" t="s">
        <v>134</v>
      </c>
      <c r="B29" s="228" t="s">
        <v>802</v>
      </c>
      <c r="C29" s="912">
        <f>F31*((((273.15+D32)*(D34-D35))/((273.15+D36)*D33))+D41)</f>
        <v>15.166093684338215</v>
      </c>
      <c r="D29" s="912"/>
      <c r="E29" s="912"/>
      <c r="F29" s="912"/>
      <c r="G29" s="912"/>
    </row>
    <row r="30" spans="1:11" ht="18.75" x14ac:dyDescent="0.3">
      <c r="A30" s="508"/>
      <c r="B30" s="345" t="s">
        <v>48</v>
      </c>
      <c r="C30" s="345" t="s">
        <v>16</v>
      </c>
      <c r="D30" s="345" t="s">
        <v>367</v>
      </c>
      <c r="E30" s="345" t="s">
        <v>13</v>
      </c>
      <c r="F30" s="345" t="s">
        <v>59</v>
      </c>
      <c r="G30" s="345" t="s">
        <v>12</v>
      </c>
    </row>
    <row r="31" spans="1:11" ht="57" x14ac:dyDescent="0.35">
      <c r="A31" s="495" t="s">
        <v>160</v>
      </c>
      <c r="B31" s="401" t="s">
        <v>659</v>
      </c>
      <c r="C31" s="223" t="s">
        <v>518</v>
      </c>
      <c r="D31" s="224" t="s">
        <v>3</v>
      </c>
      <c r="E31" s="226" t="s">
        <v>37</v>
      </c>
      <c r="F31" s="235">
        <f>PI()*((((D38/2)-D39)/100)^(2))*F37</f>
        <v>3.690822326899585</v>
      </c>
      <c r="G31" s="224" t="s">
        <v>3</v>
      </c>
    </row>
    <row r="32" spans="1:11" ht="20.25" x14ac:dyDescent="0.35">
      <c r="A32" s="495"/>
      <c r="B32" s="394" t="s">
        <v>803</v>
      </c>
      <c r="C32" s="226" t="s">
        <v>519</v>
      </c>
      <c r="D32" s="97">
        <v>15</v>
      </c>
      <c r="E32" s="226" t="s">
        <v>86</v>
      </c>
      <c r="F32" s="224" t="s">
        <v>3</v>
      </c>
      <c r="G32" s="224" t="s">
        <v>3</v>
      </c>
    </row>
    <row r="33" spans="1:8" ht="20.25" x14ac:dyDescent="0.35">
      <c r="A33" s="495"/>
      <c r="B33" s="394" t="s">
        <v>661</v>
      </c>
      <c r="C33" s="226" t="s">
        <v>520</v>
      </c>
      <c r="D33" s="97">
        <v>101.325</v>
      </c>
      <c r="E33" s="226" t="s">
        <v>29</v>
      </c>
      <c r="F33" s="224" t="s">
        <v>3</v>
      </c>
      <c r="G33" s="224" t="s">
        <v>3</v>
      </c>
    </row>
    <row r="34" spans="1:8" ht="57" x14ac:dyDescent="0.35">
      <c r="A34" s="495"/>
      <c r="B34" s="401" t="s">
        <v>662</v>
      </c>
      <c r="C34" s="226" t="s">
        <v>521</v>
      </c>
      <c r="D34" s="272">
        <v>260</v>
      </c>
      <c r="E34" s="226" t="s">
        <v>28</v>
      </c>
      <c r="F34" s="224" t="s">
        <v>3</v>
      </c>
      <c r="G34" s="224" t="s">
        <v>3</v>
      </c>
    </row>
    <row r="35" spans="1:8" ht="38.25" x14ac:dyDescent="0.35">
      <c r="A35" s="495"/>
      <c r="B35" s="401" t="s">
        <v>663</v>
      </c>
      <c r="C35" s="226" t="s">
        <v>522</v>
      </c>
      <c r="D35" s="272">
        <v>50</v>
      </c>
      <c r="E35" s="226" t="s">
        <v>28</v>
      </c>
      <c r="F35" s="224" t="s">
        <v>3</v>
      </c>
      <c r="G35" s="224" t="s">
        <v>3</v>
      </c>
    </row>
    <row r="36" spans="1:8" ht="20.25" x14ac:dyDescent="0.35">
      <c r="A36" s="495"/>
      <c r="B36" s="394" t="s">
        <v>664</v>
      </c>
      <c r="C36" s="226" t="s">
        <v>528</v>
      </c>
      <c r="D36" s="272">
        <v>10</v>
      </c>
      <c r="E36" s="226" t="s">
        <v>86</v>
      </c>
      <c r="F36" s="224" t="s">
        <v>3</v>
      </c>
      <c r="G36" s="224" t="s">
        <v>3</v>
      </c>
    </row>
    <row r="37" spans="1:8" ht="18.75" x14ac:dyDescent="0.3">
      <c r="A37" s="495"/>
      <c r="B37" s="394" t="s">
        <v>665</v>
      </c>
      <c r="C37" s="224" t="s">
        <v>3</v>
      </c>
      <c r="D37" s="272">
        <v>6</v>
      </c>
      <c r="E37" s="226" t="s">
        <v>36</v>
      </c>
      <c r="F37" s="227">
        <f>D37*0.3048</f>
        <v>1.8288000000000002</v>
      </c>
      <c r="G37" s="226" t="s">
        <v>37</v>
      </c>
    </row>
    <row r="38" spans="1:8" ht="18.75" x14ac:dyDescent="0.3">
      <c r="A38" s="495"/>
      <c r="B38" s="394" t="s">
        <v>666</v>
      </c>
      <c r="C38" s="224" t="s">
        <v>3</v>
      </c>
      <c r="D38" s="272">
        <v>168.3</v>
      </c>
      <c r="E38" s="226" t="s">
        <v>35</v>
      </c>
      <c r="F38" s="224" t="s">
        <v>3</v>
      </c>
      <c r="G38" s="224" t="s">
        <v>3</v>
      </c>
    </row>
    <row r="39" spans="1:8" ht="18.75" x14ac:dyDescent="0.3">
      <c r="A39" s="495"/>
      <c r="B39" s="394" t="s">
        <v>667</v>
      </c>
      <c r="C39" s="224" t="s">
        <v>3</v>
      </c>
      <c r="D39" s="272">
        <v>4</v>
      </c>
      <c r="E39" s="226" t="s">
        <v>35</v>
      </c>
      <c r="F39" s="224" t="s">
        <v>3</v>
      </c>
      <c r="G39" s="224" t="s">
        <v>3</v>
      </c>
    </row>
    <row r="40" spans="1:8" ht="37.5" x14ac:dyDescent="0.3">
      <c r="A40" s="495"/>
      <c r="B40" s="401" t="s">
        <v>668</v>
      </c>
      <c r="C40" s="262" t="s">
        <v>33</v>
      </c>
      <c r="D40" s="224" t="s">
        <v>3</v>
      </c>
      <c r="E40" s="224" t="s">
        <v>3</v>
      </c>
      <c r="F40" s="224" t="s">
        <v>3</v>
      </c>
      <c r="G40" s="224" t="s">
        <v>3</v>
      </c>
    </row>
    <row r="41" spans="1:8" ht="37.5" x14ac:dyDescent="0.3">
      <c r="A41" s="495"/>
      <c r="B41" s="401" t="s">
        <v>669</v>
      </c>
      <c r="C41" s="262" t="s">
        <v>34</v>
      </c>
      <c r="D41" s="97">
        <v>2</v>
      </c>
      <c r="E41" s="224" t="s">
        <v>3</v>
      </c>
      <c r="F41" s="224" t="s">
        <v>3</v>
      </c>
      <c r="G41" s="224" t="s">
        <v>3</v>
      </c>
    </row>
    <row r="42" spans="1:8" ht="15.75" x14ac:dyDescent="0.25">
      <c r="B42" s="3"/>
      <c r="C42" s="7"/>
      <c r="D42" s="7"/>
      <c r="E42" s="7"/>
      <c r="F42" s="5"/>
      <c r="G42" s="7"/>
      <c r="H42" s="80"/>
    </row>
    <row r="43" spans="1:8" x14ac:dyDescent="0.25">
      <c r="B43" s="80"/>
      <c r="C43" s="80"/>
      <c r="D43" s="80"/>
      <c r="E43" s="80"/>
      <c r="F43" s="80"/>
      <c r="G43" s="80"/>
      <c r="H43" s="80"/>
    </row>
  </sheetData>
  <mergeCells count="25">
    <mergeCell ref="A13:B14"/>
    <mergeCell ref="C11:C12"/>
    <mergeCell ref="A15:B16"/>
    <mergeCell ref="C15:C16"/>
    <mergeCell ref="A3:N6"/>
    <mergeCell ref="A7:N7"/>
    <mergeCell ref="A8:N8"/>
    <mergeCell ref="A11:B12"/>
    <mergeCell ref="D10:E12"/>
    <mergeCell ref="A17:B18"/>
    <mergeCell ref="A1:N1"/>
    <mergeCell ref="A2:N2"/>
    <mergeCell ref="A31:A41"/>
    <mergeCell ref="C29:G29"/>
    <mergeCell ref="C25:C26"/>
    <mergeCell ref="C22:C23"/>
    <mergeCell ref="A29:A30"/>
    <mergeCell ref="A22:B23"/>
    <mergeCell ref="A24:B24"/>
    <mergeCell ref="A25:B26"/>
    <mergeCell ref="C17:C18"/>
    <mergeCell ref="A19:B19"/>
    <mergeCell ref="A20:B20"/>
    <mergeCell ref="A21:B21"/>
    <mergeCell ref="A10:B10"/>
  </mergeCells>
  <pageMargins left="0.7" right="0.7" top="0.75" bottom="0.75" header="0.3" footer="0.3"/>
  <pageSetup orientation="portrait"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D76"/>
  <sheetViews>
    <sheetView topLeftCell="A52" zoomScale="70" zoomScaleNormal="70" workbookViewId="0">
      <selection activeCell="A70" sqref="A70:G71"/>
    </sheetView>
  </sheetViews>
  <sheetFormatPr defaultColWidth="8.85546875" defaultRowHeight="15" x14ac:dyDescent="0.25"/>
  <cols>
    <col min="1" max="1" width="19.140625" style="64" customWidth="1"/>
    <col min="2" max="6" width="8.85546875" style="64"/>
    <col min="7" max="7" width="12.5703125" style="64" customWidth="1"/>
    <col min="8" max="8" width="12" style="64" customWidth="1"/>
    <col min="9" max="25" width="8.85546875" style="64"/>
    <col min="26" max="26" width="26.140625" style="64" customWidth="1"/>
    <col min="27" max="16384" width="8.85546875" style="64"/>
  </cols>
  <sheetData>
    <row r="1" spans="1:26" ht="21" x14ac:dyDescent="0.35">
      <c r="A1" s="1010" t="s">
        <v>143</v>
      </c>
      <c r="B1" s="1010"/>
      <c r="C1" s="1010"/>
      <c r="D1" s="1010"/>
      <c r="E1" s="1010"/>
      <c r="F1" s="1010"/>
      <c r="G1" s="1010"/>
      <c r="H1" s="1010"/>
      <c r="I1" s="1010"/>
      <c r="J1" s="1010"/>
      <c r="K1" s="1010"/>
      <c r="L1" s="1010"/>
      <c r="M1" s="1010"/>
      <c r="N1" s="1010"/>
      <c r="O1" s="1010"/>
      <c r="P1" s="1010"/>
      <c r="Q1" s="1010"/>
      <c r="R1" s="1010"/>
      <c r="S1" s="1010"/>
      <c r="T1" s="1010"/>
      <c r="U1" s="1010"/>
      <c r="V1" s="1010"/>
      <c r="W1" s="1010"/>
      <c r="X1" s="1010"/>
      <c r="Y1" s="1010"/>
      <c r="Z1" s="1010"/>
    </row>
    <row r="2" spans="1:26" ht="18.75" x14ac:dyDescent="0.3">
      <c r="A2" s="539" t="s">
        <v>94</v>
      </c>
      <c r="B2" s="539"/>
      <c r="C2" s="539"/>
      <c r="D2" s="539"/>
      <c r="E2" s="539"/>
      <c r="F2" s="539"/>
      <c r="G2" s="539"/>
      <c r="H2" s="539"/>
      <c r="I2" s="539"/>
      <c r="J2" s="539"/>
      <c r="K2" s="539"/>
      <c r="L2" s="539"/>
      <c r="M2" s="539"/>
      <c r="N2" s="539"/>
      <c r="O2" s="539"/>
      <c r="P2" s="539"/>
      <c r="Q2" s="539"/>
      <c r="R2" s="539"/>
      <c r="S2" s="539"/>
      <c r="T2" s="539"/>
      <c r="U2" s="539"/>
      <c r="V2" s="539"/>
      <c r="W2" s="539"/>
      <c r="X2" s="539"/>
      <c r="Y2" s="539"/>
      <c r="Z2" s="539"/>
    </row>
    <row r="3" spans="1:26" ht="15.75" customHeight="1" x14ac:dyDescent="0.25">
      <c r="A3" s="974" t="s">
        <v>804</v>
      </c>
      <c r="B3" s="974"/>
      <c r="C3" s="974"/>
      <c r="D3" s="974"/>
      <c r="E3" s="974"/>
      <c r="F3" s="974"/>
      <c r="G3" s="974"/>
      <c r="H3" s="974"/>
      <c r="I3" s="974"/>
      <c r="J3" s="974"/>
      <c r="K3" s="974"/>
      <c r="L3" s="974"/>
      <c r="M3" s="974"/>
      <c r="N3" s="974"/>
      <c r="O3" s="974"/>
      <c r="P3" s="974"/>
      <c r="Q3" s="974"/>
      <c r="R3" s="974"/>
      <c r="S3" s="974"/>
      <c r="T3" s="974"/>
      <c r="U3" s="974"/>
      <c r="V3" s="974"/>
      <c r="W3" s="974"/>
      <c r="X3" s="974"/>
      <c r="Y3" s="974"/>
      <c r="Z3" s="974"/>
    </row>
    <row r="4" spans="1:26" ht="15" customHeight="1" x14ac:dyDescent="0.25">
      <c r="A4" s="974"/>
      <c r="B4" s="974"/>
      <c r="C4" s="974"/>
      <c r="D4" s="974"/>
      <c r="E4" s="974"/>
      <c r="F4" s="974"/>
      <c r="G4" s="974"/>
      <c r="H4" s="974"/>
      <c r="I4" s="974"/>
      <c r="J4" s="974"/>
      <c r="K4" s="974"/>
      <c r="L4" s="974"/>
      <c r="M4" s="974"/>
      <c r="N4" s="974"/>
      <c r="O4" s="974"/>
      <c r="P4" s="974"/>
      <c r="Q4" s="974"/>
      <c r="R4" s="974"/>
      <c r="S4" s="974"/>
      <c r="T4" s="974"/>
      <c r="U4" s="974"/>
      <c r="V4" s="974"/>
      <c r="W4" s="974"/>
      <c r="X4" s="974"/>
      <c r="Y4" s="974"/>
      <c r="Z4" s="974"/>
    </row>
    <row r="5" spans="1:26" ht="15" customHeight="1" x14ac:dyDescent="0.25">
      <c r="A5" s="974"/>
      <c r="B5" s="974"/>
      <c r="C5" s="974"/>
      <c r="D5" s="974"/>
      <c r="E5" s="974"/>
      <c r="F5" s="974"/>
      <c r="G5" s="974"/>
      <c r="H5" s="974"/>
      <c r="I5" s="974"/>
      <c r="J5" s="974"/>
      <c r="K5" s="974"/>
      <c r="L5" s="974"/>
      <c r="M5" s="974"/>
      <c r="N5" s="974"/>
      <c r="O5" s="974"/>
      <c r="P5" s="974"/>
      <c r="Q5" s="974"/>
      <c r="R5" s="974"/>
      <c r="S5" s="974"/>
      <c r="T5" s="974"/>
      <c r="U5" s="974"/>
      <c r="V5" s="974"/>
      <c r="W5" s="974"/>
      <c r="X5" s="974"/>
      <c r="Y5" s="974"/>
      <c r="Z5" s="974"/>
    </row>
    <row r="6" spans="1:26" ht="15" customHeight="1" x14ac:dyDescent="0.25">
      <c r="A6" s="974"/>
      <c r="B6" s="974"/>
      <c r="C6" s="974"/>
      <c r="D6" s="974"/>
      <c r="E6" s="974"/>
      <c r="F6" s="974"/>
      <c r="G6" s="974"/>
      <c r="H6" s="974"/>
      <c r="I6" s="974"/>
      <c r="J6" s="974"/>
      <c r="K6" s="974"/>
      <c r="L6" s="974"/>
      <c r="M6" s="974"/>
      <c r="N6" s="974"/>
      <c r="O6" s="974"/>
      <c r="P6" s="974"/>
      <c r="Q6" s="974"/>
      <c r="R6" s="974"/>
      <c r="S6" s="974"/>
      <c r="T6" s="974"/>
      <c r="U6" s="974"/>
      <c r="V6" s="974"/>
      <c r="W6" s="974"/>
      <c r="X6" s="974"/>
      <c r="Y6" s="974"/>
      <c r="Z6" s="974"/>
    </row>
    <row r="7" spans="1:26" ht="15" customHeight="1" x14ac:dyDescent="0.25">
      <c r="A7" s="974"/>
      <c r="B7" s="974"/>
      <c r="C7" s="974"/>
      <c r="D7" s="974"/>
      <c r="E7" s="974"/>
      <c r="F7" s="974"/>
      <c r="G7" s="974"/>
      <c r="H7" s="974"/>
      <c r="I7" s="974"/>
      <c r="J7" s="974"/>
      <c r="K7" s="974"/>
      <c r="L7" s="974"/>
      <c r="M7" s="974"/>
      <c r="N7" s="974"/>
      <c r="O7" s="974"/>
      <c r="P7" s="974"/>
      <c r="Q7" s="974"/>
      <c r="R7" s="974"/>
      <c r="S7" s="974"/>
      <c r="T7" s="974"/>
      <c r="U7" s="974"/>
      <c r="V7" s="974"/>
      <c r="W7" s="974"/>
      <c r="X7" s="974"/>
      <c r="Y7" s="974"/>
      <c r="Z7" s="974"/>
    </row>
    <row r="8" spans="1:26" ht="33" customHeight="1" x14ac:dyDescent="0.25">
      <c r="A8" s="974"/>
      <c r="B8" s="974"/>
      <c r="C8" s="974"/>
      <c r="D8" s="974"/>
      <c r="E8" s="974"/>
      <c r="F8" s="974"/>
      <c r="G8" s="974"/>
      <c r="H8" s="974"/>
      <c r="I8" s="974"/>
      <c r="J8" s="974"/>
      <c r="K8" s="974"/>
      <c r="L8" s="974"/>
      <c r="M8" s="974"/>
      <c r="N8" s="974"/>
      <c r="O8" s="974"/>
      <c r="P8" s="974"/>
      <c r="Q8" s="974"/>
      <c r="R8" s="974"/>
      <c r="S8" s="974"/>
      <c r="T8" s="974"/>
      <c r="U8" s="974"/>
      <c r="V8" s="974"/>
      <c r="W8" s="974"/>
      <c r="X8" s="974"/>
      <c r="Y8" s="974"/>
      <c r="Z8" s="974"/>
    </row>
    <row r="9" spans="1:26" ht="21.75" customHeight="1" x14ac:dyDescent="0.25">
      <c r="A9" s="985" t="s">
        <v>184</v>
      </c>
      <c r="B9" s="985"/>
      <c r="C9" s="985"/>
      <c r="D9" s="985"/>
      <c r="E9" s="985"/>
      <c r="F9" s="985"/>
      <c r="G9" s="985"/>
      <c r="H9" s="985"/>
      <c r="I9" s="985"/>
      <c r="J9" s="985"/>
      <c r="K9" s="985"/>
      <c r="L9" s="985"/>
      <c r="M9" s="985"/>
      <c r="N9" s="985"/>
      <c r="O9" s="985"/>
      <c r="P9" s="985"/>
      <c r="Q9" s="985"/>
      <c r="R9" s="985"/>
      <c r="S9" s="985"/>
      <c r="T9" s="985"/>
      <c r="U9" s="985"/>
      <c r="V9" s="985"/>
      <c r="W9" s="985"/>
      <c r="X9" s="985"/>
      <c r="Y9" s="985"/>
      <c r="Z9" s="985"/>
    </row>
    <row r="10" spans="1:26" ht="15" customHeight="1" x14ac:dyDescent="0.25">
      <c r="A10" s="986" t="s">
        <v>277</v>
      </c>
      <c r="B10" s="986"/>
      <c r="C10" s="986"/>
      <c r="D10" s="986"/>
      <c r="E10" s="986"/>
      <c r="F10" s="986"/>
      <c r="G10" s="986"/>
      <c r="H10" s="986"/>
      <c r="I10" s="986"/>
      <c r="J10" s="986"/>
      <c r="K10" s="986"/>
      <c r="L10" s="986"/>
      <c r="M10" s="986"/>
      <c r="N10" s="986"/>
      <c r="O10" s="986"/>
      <c r="P10" s="986"/>
      <c r="Q10" s="986"/>
      <c r="R10" s="986"/>
      <c r="S10" s="986"/>
      <c r="T10" s="986"/>
      <c r="U10" s="986"/>
      <c r="V10" s="986"/>
      <c r="W10" s="986"/>
      <c r="X10" s="986"/>
      <c r="Y10" s="986"/>
      <c r="Z10" s="986"/>
    </row>
    <row r="11" spans="1:26" ht="15" customHeight="1" x14ac:dyDescent="0.25">
      <c r="A11" s="986"/>
      <c r="B11" s="986"/>
      <c r="C11" s="986"/>
      <c r="D11" s="986"/>
      <c r="E11" s="986"/>
      <c r="F11" s="986"/>
      <c r="G11" s="986"/>
      <c r="H11" s="986"/>
      <c r="I11" s="986"/>
      <c r="J11" s="986"/>
      <c r="K11" s="986"/>
      <c r="L11" s="986"/>
      <c r="M11" s="986"/>
      <c r="N11" s="986"/>
      <c r="O11" s="986"/>
      <c r="P11" s="986"/>
      <c r="Q11" s="986"/>
      <c r="R11" s="986"/>
      <c r="S11" s="986"/>
      <c r="T11" s="986"/>
      <c r="U11" s="986"/>
      <c r="V11" s="986"/>
      <c r="W11" s="986"/>
      <c r="X11" s="986"/>
      <c r="Y11" s="986"/>
      <c r="Z11" s="986"/>
    </row>
    <row r="12" spans="1:26" ht="15" customHeight="1" x14ac:dyDescent="0.25">
      <c r="A12" s="277"/>
      <c r="B12" s="277"/>
      <c r="C12" s="277"/>
      <c r="D12" s="277"/>
      <c r="E12" s="277"/>
      <c r="F12" s="277"/>
      <c r="G12" s="277"/>
      <c r="H12" s="277"/>
      <c r="I12" s="277"/>
      <c r="J12" s="277"/>
      <c r="K12" s="277"/>
      <c r="L12" s="277"/>
      <c r="M12" s="277"/>
      <c r="N12" s="277"/>
      <c r="O12" s="277"/>
      <c r="P12" s="277"/>
      <c r="Q12" s="277"/>
      <c r="R12" s="277"/>
      <c r="S12" s="277"/>
      <c r="T12" s="277"/>
      <c r="U12" s="277"/>
      <c r="V12" s="277"/>
      <c r="W12" s="277"/>
      <c r="X12" s="277"/>
      <c r="Y12" s="277"/>
      <c r="Z12" s="277"/>
    </row>
    <row r="13" spans="1:26" ht="15" customHeight="1" x14ac:dyDescent="0.25">
      <c r="H13" s="277"/>
      <c r="I13" s="277"/>
      <c r="J13" s="277"/>
      <c r="K13" s="277"/>
      <c r="L13" s="277"/>
      <c r="Q13" s="277"/>
      <c r="R13" s="277"/>
      <c r="S13" s="277"/>
      <c r="T13" s="277"/>
      <c r="U13" s="277"/>
      <c r="V13" s="277"/>
      <c r="W13" s="277"/>
      <c r="X13" s="277"/>
      <c r="Y13" s="277"/>
      <c r="Z13" s="277"/>
    </row>
    <row r="14" spans="1:26" ht="15" customHeight="1" thickBot="1" x14ac:dyDescent="0.3">
      <c r="H14" s="103"/>
      <c r="I14" s="103"/>
      <c r="J14" s="103"/>
      <c r="K14" s="103"/>
      <c r="L14" s="103"/>
      <c r="Q14" s="103"/>
      <c r="R14" s="103"/>
      <c r="S14" s="103"/>
      <c r="T14" s="103"/>
      <c r="U14" s="103"/>
      <c r="V14" s="103"/>
      <c r="W14" s="103"/>
      <c r="X14" s="103"/>
    </row>
    <row r="15" spans="1:26" ht="21.6" customHeight="1" x14ac:dyDescent="0.3">
      <c r="A15" s="967" t="s">
        <v>257</v>
      </c>
      <c r="B15" s="968"/>
      <c r="C15" s="968"/>
      <c r="D15" s="968"/>
      <c r="E15" s="968"/>
      <c r="F15" s="968"/>
      <c r="G15" s="969"/>
      <c r="H15" s="970" t="s">
        <v>160</v>
      </c>
      <c r="I15" s="971"/>
      <c r="J15" s="971"/>
      <c r="K15" s="971"/>
      <c r="L15" s="887" t="s">
        <v>576</v>
      </c>
      <c r="M15" s="921"/>
      <c r="N15" s="888"/>
      <c r="O15" s="405"/>
      <c r="P15" s="405"/>
      <c r="Q15" s="405"/>
      <c r="R15" s="405"/>
      <c r="S15" s="112"/>
      <c r="T15" s="112"/>
      <c r="U15" s="112"/>
    </row>
    <row r="16" spans="1:26" ht="35.450000000000003" customHeight="1" thickBot="1" x14ac:dyDescent="0.35">
      <c r="A16" s="987" t="s">
        <v>258</v>
      </c>
      <c r="B16" s="988"/>
      <c r="C16" s="988"/>
      <c r="D16" s="988"/>
      <c r="E16" s="988"/>
      <c r="F16" s="988"/>
      <c r="G16" s="989"/>
      <c r="H16" s="972"/>
      <c r="I16" s="973"/>
      <c r="J16" s="973"/>
      <c r="K16" s="973"/>
      <c r="L16" s="891"/>
      <c r="M16" s="922"/>
      <c r="N16" s="892"/>
      <c r="O16" s="405"/>
      <c r="P16" s="405"/>
      <c r="Q16" s="405"/>
      <c r="R16" s="405"/>
      <c r="S16" s="112"/>
      <c r="T16" s="112"/>
      <c r="U16" s="112"/>
    </row>
    <row r="17" spans="1:18" ht="15" customHeight="1" x14ac:dyDescent="0.25">
      <c r="A17" s="941" t="s">
        <v>558</v>
      </c>
      <c r="B17" s="942"/>
      <c r="C17" s="942"/>
      <c r="D17" s="942"/>
      <c r="E17" s="942"/>
      <c r="F17" s="942"/>
      <c r="G17" s="943"/>
      <c r="H17" s="850" t="s">
        <v>259</v>
      </c>
      <c r="I17" s="936"/>
      <c r="J17" s="936"/>
      <c r="K17" s="851"/>
      <c r="M17" s="9"/>
      <c r="N17" s="9"/>
      <c r="O17" s="9"/>
      <c r="P17" s="9"/>
      <c r="Q17" s="9"/>
      <c r="R17" s="9"/>
    </row>
    <row r="18" spans="1:18" ht="21.6" customHeight="1" x14ac:dyDescent="0.25">
      <c r="A18" s="944"/>
      <c r="B18" s="945"/>
      <c r="C18" s="945"/>
      <c r="D18" s="945"/>
      <c r="E18" s="945"/>
      <c r="F18" s="945"/>
      <c r="G18" s="946"/>
      <c r="H18" s="854"/>
      <c r="I18" s="937"/>
      <c r="J18" s="937"/>
      <c r="K18" s="855"/>
      <c r="M18" s="9"/>
      <c r="N18" s="9"/>
      <c r="O18" s="9"/>
      <c r="P18" s="9"/>
      <c r="Q18" s="9"/>
      <c r="R18" s="9"/>
    </row>
    <row r="19" spans="1:18" ht="21.6" customHeight="1" x14ac:dyDescent="0.25">
      <c r="A19" s="941" t="s">
        <v>559</v>
      </c>
      <c r="B19" s="942"/>
      <c r="C19" s="942"/>
      <c r="D19" s="942"/>
      <c r="E19" s="942"/>
      <c r="F19" s="942"/>
      <c r="G19" s="943"/>
      <c r="H19" s="951" t="s">
        <v>260</v>
      </c>
      <c r="I19" s="952"/>
      <c r="J19" s="952"/>
      <c r="K19" s="953"/>
      <c r="M19" s="9"/>
      <c r="N19" s="9"/>
      <c r="O19" s="9"/>
      <c r="P19" s="9"/>
      <c r="Q19" s="9"/>
      <c r="R19" s="9"/>
    </row>
    <row r="20" spans="1:18" ht="18.600000000000001" customHeight="1" x14ac:dyDescent="0.25">
      <c r="A20" s="944"/>
      <c r="B20" s="945"/>
      <c r="C20" s="945"/>
      <c r="D20" s="945"/>
      <c r="E20" s="945"/>
      <c r="F20" s="945"/>
      <c r="G20" s="946"/>
      <c r="H20" s="954"/>
      <c r="I20" s="955"/>
      <c r="J20" s="955"/>
      <c r="K20" s="956"/>
      <c r="M20" s="9"/>
      <c r="N20" s="9"/>
      <c r="O20" s="9"/>
      <c r="P20" s="9"/>
      <c r="Q20" s="9"/>
      <c r="R20" s="9"/>
    </row>
    <row r="21" spans="1:18" ht="18.75" x14ac:dyDescent="0.3">
      <c r="A21" s="947" t="s">
        <v>261</v>
      </c>
      <c r="B21" s="948"/>
      <c r="C21" s="948"/>
      <c r="D21" s="948"/>
      <c r="E21" s="948"/>
      <c r="F21" s="948"/>
      <c r="G21" s="949"/>
      <c r="H21" s="870" t="s">
        <v>262</v>
      </c>
      <c r="I21" s="950"/>
      <c r="J21" s="950"/>
      <c r="K21" s="871"/>
    </row>
    <row r="22" spans="1:18" ht="15.75" customHeight="1" x14ac:dyDescent="0.25">
      <c r="A22" s="1016" t="s">
        <v>263</v>
      </c>
      <c r="B22" s="1017"/>
      <c r="C22" s="1017"/>
      <c r="D22" s="1017"/>
      <c r="E22" s="1017"/>
      <c r="F22" s="1017"/>
      <c r="G22" s="1018"/>
      <c r="H22" s="1028" t="s">
        <v>264</v>
      </c>
      <c r="I22" s="1029"/>
      <c r="J22" s="1029"/>
      <c r="K22" s="1030"/>
    </row>
    <row r="23" spans="1:18" ht="21.95" customHeight="1" x14ac:dyDescent="0.25">
      <c r="A23" s="1019"/>
      <c r="B23" s="1020"/>
      <c r="C23" s="1020"/>
      <c r="D23" s="1020"/>
      <c r="E23" s="1020"/>
      <c r="F23" s="1020"/>
      <c r="G23" s="1021"/>
      <c r="H23" s="1031"/>
      <c r="I23" s="1032"/>
      <c r="J23" s="1032"/>
      <c r="K23" s="1033"/>
    </row>
    <row r="24" spans="1:18" ht="15.75" customHeight="1" x14ac:dyDescent="0.25">
      <c r="A24" s="1016" t="s">
        <v>265</v>
      </c>
      <c r="B24" s="1017"/>
      <c r="C24" s="1017"/>
      <c r="D24" s="1017"/>
      <c r="E24" s="1017"/>
      <c r="F24" s="1017"/>
      <c r="G24" s="1018"/>
      <c r="H24" s="1022" t="s">
        <v>266</v>
      </c>
      <c r="I24" s="1023"/>
      <c r="J24" s="1023"/>
      <c r="K24" s="1024"/>
    </row>
    <row r="25" spans="1:18" ht="21.6" customHeight="1" x14ac:dyDescent="0.25">
      <c r="A25" s="1019"/>
      <c r="B25" s="1020"/>
      <c r="C25" s="1020"/>
      <c r="D25" s="1020"/>
      <c r="E25" s="1020"/>
      <c r="F25" s="1020"/>
      <c r="G25" s="1021"/>
      <c r="H25" s="1025"/>
      <c r="I25" s="1026"/>
      <c r="J25" s="1026"/>
      <c r="K25" s="1027"/>
    </row>
    <row r="26" spans="1:18" ht="15.75" x14ac:dyDescent="0.25">
      <c r="B26" s="104"/>
      <c r="C26" s="90"/>
      <c r="D26" s="90"/>
      <c r="E26" s="90"/>
      <c r="F26" s="90"/>
      <c r="G26" s="90"/>
      <c r="H26" s="90"/>
      <c r="I26" s="105"/>
      <c r="J26" s="105"/>
      <c r="K26" s="105"/>
      <c r="L26" s="105"/>
      <c r="M26" s="82"/>
    </row>
    <row r="27" spans="1:18" ht="17.45" customHeight="1" x14ac:dyDescent="0.25">
      <c r="A27" s="1011" t="s">
        <v>134</v>
      </c>
      <c r="B27" s="957" t="s">
        <v>686</v>
      </c>
      <c r="C27" s="957"/>
      <c r="D27" s="957"/>
      <c r="E27" s="957"/>
      <c r="F27" s="957"/>
      <c r="G27" s="958"/>
      <c r="H27" s="961">
        <f>K32*K33*K34</f>
        <v>39.292000000000002</v>
      </c>
      <c r="I27" s="962"/>
      <c r="J27" s="962"/>
      <c r="K27" s="962"/>
      <c r="L27" s="962"/>
      <c r="M27" s="962"/>
      <c r="N27" s="963"/>
    </row>
    <row r="28" spans="1:18" ht="20.45" customHeight="1" x14ac:dyDescent="0.25">
      <c r="A28" s="1012"/>
      <c r="B28" s="959"/>
      <c r="C28" s="959"/>
      <c r="D28" s="959"/>
      <c r="E28" s="959"/>
      <c r="F28" s="959"/>
      <c r="G28" s="960"/>
      <c r="H28" s="964"/>
      <c r="I28" s="965"/>
      <c r="J28" s="965"/>
      <c r="K28" s="965"/>
      <c r="L28" s="965"/>
      <c r="M28" s="965"/>
      <c r="N28" s="966"/>
    </row>
    <row r="29" spans="1:18" ht="18.75" x14ac:dyDescent="0.3">
      <c r="A29" s="495" t="s">
        <v>160</v>
      </c>
      <c r="B29" s="929" t="s">
        <v>48</v>
      </c>
      <c r="C29" s="930"/>
      <c r="D29" s="930"/>
      <c r="E29" s="930"/>
      <c r="F29" s="930"/>
      <c r="G29" s="931"/>
      <c r="H29" s="929" t="s">
        <v>144</v>
      </c>
      <c r="I29" s="930"/>
      <c r="J29" s="931"/>
      <c r="K29" s="929" t="s">
        <v>367</v>
      </c>
      <c r="L29" s="931"/>
      <c r="M29" s="929" t="s">
        <v>81</v>
      </c>
      <c r="N29" s="931"/>
    </row>
    <row r="30" spans="1:18" ht="18.75" x14ac:dyDescent="0.3">
      <c r="A30" s="495"/>
      <c r="B30" s="938" t="s">
        <v>687</v>
      </c>
      <c r="C30" s="939"/>
      <c r="D30" s="939"/>
      <c r="E30" s="939"/>
      <c r="F30" s="939"/>
      <c r="G30" s="940"/>
      <c r="H30" s="474" t="s">
        <v>157</v>
      </c>
      <c r="I30" s="475"/>
      <c r="J30" s="476"/>
      <c r="K30" s="978" t="s">
        <v>3</v>
      </c>
      <c r="L30" s="979"/>
      <c r="M30" s="474" t="s">
        <v>552</v>
      </c>
      <c r="N30" s="476"/>
    </row>
    <row r="31" spans="1:18" ht="18.75" x14ac:dyDescent="0.3">
      <c r="A31" s="495"/>
      <c r="B31" s="938" t="s">
        <v>688</v>
      </c>
      <c r="C31" s="939"/>
      <c r="D31" s="939"/>
      <c r="E31" s="939"/>
      <c r="F31" s="939"/>
      <c r="G31" s="940"/>
      <c r="H31" s="474" t="s">
        <v>156</v>
      </c>
      <c r="I31" s="475"/>
      <c r="J31" s="476"/>
      <c r="K31" s="978" t="s">
        <v>3</v>
      </c>
      <c r="L31" s="979"/>
      <c r="M31" s="474" t="s">
        <v>552</v>
      </c>
      <c r="N31" s="476"/>
    </row>
    <row r="32" spans="1:18" ht="18.75" x14ac:dyDescent="0.3">
      <c r="A32" s="495"/>
      <c r="B32" s="938" t="s">
        <v>146</v>
      </c>
      <c r="C32" s="939"/>
      <c r="D32" s="939"/>
      <c r="E32" s="939"/>
      <c r="F32" s="939"/>
      <c r="G32" s="940"/>
      <c r="H32" s="975" t="s">
        <v>27</v>
      </c>
      <c r="I32" s="976"/>
      <c r="J32" s="977"/>
      <c r="K32" s="980">
        <v>1.9E-3</v>
      </c>
      <c r="L32" s="981"/>
      <c r="M32" s="474" t="s">
        <v>44</v>
      </c>
      <c r="N32" s="476"/>
    </row>
    <row r="33" spans="1:30" ht="18.75" x14ac:dyDescent="0.3">
      <c r="A33" s="495"/>
      <c r="B33" s="938" t="s">
        <v>147</v>
      </c>
      <c r="C33" s="939"/>
      <c r="D33" s="939"/>
      <c r="E33" s="939"/>
      <c r="F33" s="939"/>
      <c r="G33" s="940"/>
      <c r="H33" s="474" t="s">
        <v>39</v>
      </c>
      <c r="I33" s="475"/>
      <c r="J33" s="476"/>
      <c r="K33" s="1000">
        <v>206.8</v>
      </c>
      <c r="L33" s="1001"/>
      <c r="M33" s="474" t="s">
        <v>149</v>
      </c>
      <c r="N33" s="476"/>
    </row>
    <row r="34" spans="1:30" ht="18.75" x14ac:dyDescent="0.3">
      <c r="A34" s="495"/>
      <c r="B34" s="982" t="s">
        <v>689</v>
      </c>
      <c r="C34" s="982"/>
      <c r="D34" s="982"/>
      <c r="E34" s="982"/>
      <c r="F34" s="982"/>
      <c r="G34" s="982"/>
      <c r="H34" s="983" t="s">
        <v>168</v>
      </c>
      <c r="I34" s="983"/>
      <c r="J34" s="983"/>
      <c r="K34" s="984">
        <v>100</v>
      </c>
      <c r="L34" s="984"/>
      <c r="M34" s="983" t="s">
        <v>596</v>
      </c>
      <c r="N34" s="983"/>
    </row>
    <row r="35" spans="1:30" ht="15.75" thickBot="1" x14ac:dyDescent="0.3">
      <c r="B35" s="106"/>
      <c r="C35" s="106"/>
      <c r="D35" s="106"/>
      <c r="E35" s="106"/>
      <c r="F35" s="106"/>
      <c r="G35" s="106"/>
      <c r="H35" s="106"/>
      <c r="I35" s="106"/>
      <c r="J35" s="106"/>
      <c r="K35" s="106"/>
      <c r="L35" s="106"/>
      <c r="M35" s="106"/>
      <c r="N35" s="106"/>
      <c r="O35" s="106"/>
      <c r="P35" s="106"/>
      <c r="Q35" s="106"/>
      <c r="R35" s="106"/>
      <c r="S35" s="106"/>
      <c r="T35" s="106"/>
      <c r="U35" s="106"/>
      <c r="V35" s="106"/>
      <c r="W35" s="106"/>
      <c r="X35" s="106"/>
      <c r="Y35" s="106"/>
      <c r="Z35" s="106"/>
    </row>
    <row r="36" spans="1:30" ht="33" customHeight="1" thickTop="1" x14ac:dyDescent="0.25">
      <c r="A36" s="107"/>
      <c r="B36" s="108"/>
      <c r="C36" s="108"/>
      <c r="D36" s="108"/>
      <c r="E36" s="108"/>
      <c r="F36" s="108"/>
      <c r="G36" s="108"/>
      <c r="H36" s="108"/>
      <c r="I36" s="108"/>
      <c r="J36" s="108"/>
      <c r="K36" s="108"/>
      <c r="L36" s="108"/>
      <c r="M36" s="108"/>
      <c r="N36" s="108"/>
      <c r="O36" s="108"/>
      <c r="P36" s="108"/>
      <c r="Q36" s="108"/>
      <c r="R36" s="108"/>
      <c r="S36" s="108"/>
      <c r="T36" s="108"/>
      <c r="U36" s="108"/>
      <c r="V36" s="108"/>
      <c r="W36" s="108"/>
      <c r="X36" s="108"/>
      <c r="Y36" s="108"/>
      <c r="Z36" s="108"/>
    </row>
    <row r="37" spans="1:30" x14ac:dyDescent="0.25">
      <c r="B37" s="80"/>
      <c r="C37" s="80"/>
      <c r="D37" s="80"/>
      <c r="E37" s="80"/>
      <c r="F37" s="80"/>
      <c r="G37" s="80"/>
      <c r="H37" s="80"/>
      <c r="I37" s="80"/>
      <c r="J37" s="80"/>
      <c r="K37" s="80"/>
      <c r="L37" s="80"/>
      <c r="M37" s="80"/>
      <c r="N37" s="80"/>
      <c r="O37" s="80"/>
      <c r="P37" s="80"/>
      <c r="Q37" s="80"/>
      <c r="R37" s="80"/>
      <c r="S37" s="80"/>
      <c r="T37" s="80"/>
      <c r="U37" s="80"/>
      <c r="V37" s="80"/>
      <c r="W37" s="80"/>
      <c r="X37" s="80"/>
      <c r="Y37" s="80"/>
      <c r="Z37" s="80"/>
    </row>
    <row r="38" spans="1:30" s="42" customFormat="1" ht="18.75" customHeight="1" x14ac:dyDescent="0.25">
      <c r="A38" s="1002" t="s">
        <v>807</v>
      </c>
      <c r="B38" s="1002"/>
      <c r="C38" s="1002"/>
      <c r="D38" s="1002"/>
      <c r="E38" s="1002"/>
      <c r="F38" s="1002"/>
      <c r="G38" s="1002"/>
      <c r="H38" s="1002"/>
      <c r="I38" s="1002"/>
      <c r="J38" s="1002"/>
      <c r="K38" s="1002"/>
      <c r="L38" s="1002"/>
      <c r="M38" s="1002"/>
      <c r="N38" s="1002"/>
      <c r="O38" s="1002"/>
      <c r="P38" s="1002"/>
      <c r="Q38" s="1002"/>
      <c r="R38" s="1002"/>
      <c r="S38" s="1002"/>
      <c r="T38" s="1002"/>
      <c r="U38" s="1002"/>
      <c r="V38" s="1002"/>
      <c r="W38" s="1002"/>
      <c r="X38" s="1002"/>
      <c r="Y38" s="1002"/>
      <c r="Z38" s="1002"/>
    </row>
    <row r="39" spans="1:30" s="42" customFormat="1" ht="33.950000000000003" customHeight="1" x14ac:dyDescent="0.25">
      <c r="A39" s="1002"/>
      <c r="B39" s="1002"/>
      <c r="C39" s="1002"/>
      <c r="D39" s="1002"/>
      <c r="E39" s="1002"/>
      <c r="F39" s="1002"/>
      <c r="G39" s="1002"/>
      <c r="H39" s="1002"/>
      <c r="I39" s="1002"/>
      <c r="J39" s="1002"/>
      <c r="K39" s="1002"/>
      <c r="L39" s="1002"/>
      <c r="M39" s="1002"/>
      <c r="N39" s="1002"/>
      <c r="O39" s="1002"/>
      <c r="P39" s="1002"/>
      <c r="Q39" s="1002"/>
      <c r="R39" s="1002"/>
      <c r="S39" s="1002"/>
      <c r="T39" s="1002"/>
      <c r="U39" s="1002"/>
      <c r="V39" s="1002"/>
      <c r="W39" s="1002"/>
      <c r="X39" s="1002"/>
      <c r="Y39" s="1002"/>
      <c r="Z39" s="1002"/>
    </row>
    <row r="40" spans="1:30" s="42" customFormat="1" ht="18.75" customHeight="1" x14ac:dyDescent="0.25">
      <c r="H40" s="278"/>
      <c r="I40" s="278"/>
      <c r="J40" s="278"/>
      <c r="K40" s="278"/>
      <c r="L40" s="278"/>
      <c r="M40" s="278"/>
      <c r="N40" s="278"/>
      <c r="O40" s="278"/>
      <c r="P40" s="278"/>
      <c r="Q40" s="278"/>
      <c r="R40" s="278"/>
      <c r="S40" s="278"/>
      <c r="T40" s="278"/>
      <c r="U40" s="278"/>
      <c r="V40" s="278"/>
      <c r="W40" s="278"/>
      <c r="X40" s="278"/>
      <c r="Y40" s="278"/>
      <c r="Z40" s="278"/>
    </row>
    <row r="41" spans="1:30" s="42" customFormat="1" ht="14.45" customHeight="1" thickBot="1" x14ac:dyDescent="0.3"/>
    <row r="42" spans="1:30" s="42" customFormat="1" ht="18.95" customHeight="1" thickBot="1" x14ac:dyDescent="0.35">
      <c r="A42" s="932" t="s">
        <v>805</v>
      </c>
      <c r="B42" s="932"/>
      <c r="C42" s="932"/>
      <c r="D42" s="932"/>
      <c r="E42" s="932"/>
      <c r="F42" s="932"/>
      <c r="G42" s="933"/>
      <c r="H42" s="934" t="s">
        <v>160</v>
      </c>
      <c r="I42" s="935"/>
      <c r="J42" s="935"/>
      <c r="K42" s="935"/>
      <c r="L42" s="542" t="s">
        <v>576</v>
      </c>
      <c r="M42" s="512"/>
      <c r="N42" s="512"/>
      <c r="O42" s="513"/>
      <c r="P42" s="304"/>
      <c r="Q42" s="304"/>
      <c r="R42" s="304"/>
      <c r="S42" s="406"/>
      <c r="T42" s="406"/>
      <c r="U42" s="406"/>
      <c r="V42" s="406"/>
      <c r="W42" s="406"/>
      <c r="X42" s="406"/>
    </row>
    <row r="43" spans="1:30" s="42" customFormat="1" ht="18.95" customHeight="1" thickTop="1" thickBot="1" x14ac:dyDescent="0.3">
      <c r="A43" s="862" t="s">
        <v>809</v>
      </c>
      <c r="B43" s="863"/>
      <c r="C43" s="863"/>
      <c r="D43" s="863"/>
      <c r="E43" s="863"/>
      <c r="F43" s="863"/>
      <c r="G43" s="864"/>
      <c r="H43" s="850" t="s">
        <v>267</v>
      </c>
      <c r="I43" s="936"/>
      <c r="J43" s="936"/>
      <c r="K43" s="936"/>
      <c r="L43" s="546"/>
      <c r="M43" s="514"/>
      <c r="N43" s="514"/>
      <c r="O43" s="515"/>
      <c r="P43" s="304"/>
      <c r="Q43" s="304"/>
      <c r="R43" s="304"/>
      <c r="S43" s="406"/>
      <c r="T43" s="406"/>
      <c r="U43" s="406"/>
      <c r="V43" s="406"/>
      <c r="W43" s="406"/>
      <c r="X43" s="406"/>
      <c r="Z43" s="1053" t="s">
        <v>268</v>
      </c>
      <c r="AA43" s="1054"/>
      <c r="AB43" s="1054"/>
      <c r="AC43" s="1054"/>
      <c r="AD43" s="1055"/>
    </row>
    <row r="44" spans="1:30" s="42" customFormat="1" ht="21.95" customHeight="1" x14ac:dyDescent="0.25">
      <c r="A44" s="865"/>
      <c r="B44" s="866"/>
      <c r="C44" s="866"/>
      <c r="D44" s="866"/>
      <c r="E44" s="866"/>
      <c r="F44" s="866"/>
      <c r="G44" s="867"/>
      <c r="H44" s="854"/>
      <c r="I44" s="937"/>
      <c r="J44" s="937"/>
      <c r="K44" s="855"/>
      <c r="P44" s="406"/>
      <c r="Q44" s="406"/>
      <c r="R44" s="406"/>
      <c r="S44" s="406"/>
      <c r="T44" s="406"/>
      <c r="U44" s="406"/>
      <c r="V44" s="406"/>
      <c r="W44" s="406"/>
      <c r="X44" s="406"/>
      <c r="Z44" s="1056"/>
      <c r="AA44" s="1057"/>
      <c r="AB44" s="1057"/>
      <c r="AC44" s="1057"/>
      <c r="AD44" s="1058"/>
    </row>
    <row r="45" spans="1:30" s="42" customFormat="1" ht="26.1" customHeight="1" x14ac:dyDescent="0.25">
      <c r="A45" s="862" t="s">
        <v>808</v>
      </c>
      <c r="B45" s="863"/>
      <c r="C45" s="863"/>
      <c r="D45" s="863"/>
      <c r="E45" s="863"/>
      <c r="F45" s="863"/>
      <c r="G45" s="864"/>
      <c r="H45" s="850" t="s">
        <v>269</v>
      </c>
      <c r="I45" s="936"/>
      <c r="J45" s="936"/>
      <c r="K45" s="851"/>
      <c r="Z45" s="1056"/>
      <c r="AA45" s="1057"/>
      <c r="AB45" s="1057"/>
      <c r="AC45" s="1057"/>
      <c r="AD45" s="1058"/>
    </row>
    <row r="46" spans="1:30" s="42" customFormat="1" ht="30.95" customHeight="1" x14ac:dyDescent="0.25">
      <c r="A46" s="865"/>
      <c r="B46" s="866"/>
      <c r="C46" s="866"/>
      <c r="D46" s="866"/>
      <c r="E46" s="866"/>
      <c r="F46" s="866"/>
      <c r="G46" s="867"/>
      <c r="H46" s="854"/>
      <c r="I46" s="937"/>
      <c r="J46" s="937"/>
      <c r="K46" s="855"/>
      <c r="Z46" s="1056"/>
      <c r="AA46" s="1057"/>
      <c r="AB46" s="1057"/>
      <c r="AC46" s="1057"/>
      <c r="AD46" s="1058"/>
    </row>
    <row r="47" spans="1:30" s="42" customFormat="1" ht="22.5" customHeight="1" x14ac:dyDescent="0.25">
      <c r="A47" s="1034" t="s">
        <v>270</v>
      </c>
      <c r="B47" s="1035"/>
      <c r="C47" s="1035"/>
      <c r="D47" s="1035"/>
      <c r="E47" s="1035"/>
      <c r="F47" s="1035"/>
      <c r="G47" s="1036"/>
      <c r="H47" s="893" t="s">
        <v>271</v>
      </c>
      <c r="I47" s="1006"/>
      <c r="J47" s="1006"/>
      <c r="K47" s="894"/>
      <c r="M47" s="314"/>
      <c r="N47" s="314"/>
      <c r="O47" s="314"/>
      <c r="Z47" s="1056"/>
      <c r="AA47" s="1057"/>
      <c r="AB47" s="1057"/>
      <c r="AC47" s="1057"/>
      <c r="AD47" s="1058"/>
    </row>
    <row r="48" spans="1:30" s="42" customFormat="1" ht="30" customHeight="1" x14ac:dyDescent="0.25">
      <c r="A48" s="1037" t="s">
        <v>272</v>
      </c>
      <c r="B48" s="1038"/>
      <c r="C48" s="1038"/>
      <c r="D48" s="1038"/>
      <c r="E48" s="1038"/>
      <c r="F48" s="1038"/>
      <c r="G48" s="1039"/>
      <c r="H48" s="850" t="s">
        <v>273</v>
      </c>
      <c r="I48" s="936"/>
      <c r="J48" s="936"/>
      <c r="K48" s="851"/>
      <c r="M48" s="315"/>
      <c r="N48" s="315"/>
      <c r="O48" s="315"/>
      <c r="Z48" s="1056"/>
      <c r="AA48" s="1057"/>
      <c r="AB48" s="1057"/>
      <c r="AC48" s="1057"/>
      <c r="AD48" s="1058"/>
    </row>
    <row r="49" spans="1:30" s="42" customFormat="1" ht="30" customHeight="1" x14ac:dyDescent="0.25">
      <c r="A49" s="1040"/>
      <c r="B49" s="1041"/>
      <c r="C49" s="1041"/>
      <c r="D49" s="1041"/>
      <c r="E49" s="1041"/>
      <c r="F49" s="1041"/>
      <c r="G49" s="1042"/>
      <c r="H49" s="854"/>
      <c r="I49" s="937"/>
      <c r="J49" s="937"/>
      <c r="K49" s="855"/>
      <c r="M49" s="315"/>
      <c r="N49" s="315"/>
      <c r="O49" s="315"/>
      <c r="Z49" s="1056"/>
      <c r="AA49" s="1057"/>
      <c r="AB49" s="1057"/>
      <c r="AC49" s="1057"/>
      <c r="AD49" s="1058"/>
    </row>
    <row r="50" spans="1:30" s="42" customFormat="1" ht="15" customHeight="1" x14ac:dyDescent="0.25">
      <c r="A50" s="1043" t="s">
        <v>263</v>
      </c>
      <c r="B50" s="1044"/>
      <c r="C50" s="1044"/>
      <c r="D50" s="1044"/>
      <c r="E50" s="1044"/>
      <c r="F50" s="1044"/>
      <c r="G50" s="1045"/>
      <c r="H50" s="924" t="s">
        <v>264</v>
      </c>
      <c r="I50" s="924"/>
      <c r="J50" s="924"/>
      <c r="K50" s="924"/>
      <c r="Z50" s="1056"/>
      <c r="AA50" s="1057"/>
      <c r="AB50" s="1057"/>
      <c r="AC50" s="1057"/>
      <c r="AD50" s="1058"/>
    </row>
    <row r="51" spans="1:30" s="42" customFormat="1" ht="22.5" customHeight="1" thickBot="1" x14ac:dyDescent="0.3">
      <c r="A51" s="1046"/>
      <c r="B51" s="1047"/>
      <c r="C51" s="1047"/>
      <c r="D51" s="1047"/>
      <c r="E51" s="1047"/>
      <c r="F51" s="1047"/>
      <c r="G51" s="1048"/>
      <c r="H51" s="924"/>
      <c r="I51" s="924"/>
      <c r="J51" s="924"/>
      <c r="K51" s="924"/>
      <c r="L51" s="1003"/>
      <c r="M51" s="1003"/>
      <c r="N51" s="1003"/>
      <c r="Z51" s="1059"/>
      <c r="AA51" s="1060"/>
      <c r="AB51" s="1060"/>
      <c r="AC51" s="1060"/>
      <c r="AD51" s="1061"/>
    </row>
    <row r="52" spans="1:30" s="42" customFormat="1" ht="19.5" thickTop="1" x14ac:dyDescent="0.3">
      <c r="A52" s="1049" t="s">
        <v>274</v>
      </c>
      <c r="B52" s="1050"/>
      <c r="C52" s="1050"/>
      <c r="D52" s="1050"/>
      <c r="E52" s="1050"/>
      <c r="F52" s="1050"/>
      <c r="G52" s="1051"/>
      <c r="H52" s="1052" t="s">
        <v>275</v>
      </c>
      <c r="I52" s="1052"/>
      <c r="J52" s="1052"/>
      <c r="K52" s="1052"/>
      <c r="L52" s="1003"/>
      <c r="M52" s="1003"/>
      <c r="N52" s="1003"/>
    </row>
    <row r="53" spans="1:30" s="42" customFormat="1" x14ac:dyDescent="0.25"/>
    <row r="54" spans="1:30" s="42" customFormat="1" ht="20.45" customHeight="1" x14ac:dyDescent="0.3">
      <c r="A54" s="407" t="s">
        <v>134</v>
      </c>
      <c r="B54" s="1063" t="s">
        <v>151</v>
      </c>
      <c r="C54" s="1063"/>
      <c r="D54" s="1063"/>
      <c r="E54" s="1063"/>
      <c r="F54" s="1063"/>
      <c r="G54" s="1064"/>
      <c r="H54" s="1007">
        <f>K58/K59</f>
        <v>221.52631578947367</v>
      </c>
      <c r="I54" s="1008"/>
      <c r="J54" s="1008"/>
      <c r="K54" s="1008"/>
      <c r="L54" s="1008"/>
      <c r="M54" s="1008"/>
      <c r="N54" s="1009"/>
    </row>
    <row r="55" spans="1:30" s="42" customFormat="1" ht="18.75" x14ac:dyDescent="0.3">
      <c r="A55" s="1013" t="s">
        <v>160</v>
      </c>
      <c r="B55" s="930" t="s">
        <v>48</v>
      </c>
      <c r="C55" s="930"/>
      <c r="D55" s="930"/>
      <c r="E55" s="930"/>
      <c r="F55" s="930"/>
      <c r="G55" s="931"/>
      <c r="H55" s="929" t="s">
        <v>144</v>
      </c>
      <c r="I55" s="930"/>
      <c r="J55" s="931"/>
      <c r="K55" s="929" t="s">
        <v>367</v>
      </c>
      <c r="L55" s="931"/>
      <c r="M55" s="929" t="s">
        <v>81</v>
      </c>
      <c r="N55" s="931"/>
    </row>
    <row r="56" spans="1:30" s="42" customFormat="1" ht="18.75" x14ac:dyDescent="0.3">
      <c r="A56" s="1014"/>
      <c r="B56" s="475" t="s">
        <v>148</v>
      </c>
      <c r="C56" s="475"/>
      <c r="D56" s="475"/>
      <c r="E56" s="475"/>
      <c r="F56" s="475"/>
      <c r="G56" s="476"/>
      <c r="H56" s="474" t="s">
        <v>155</v>
      </c>
      <c r="I56" s="475"/>
      <c r="J56" s="476"/>
      <c r="K56" s="978" t="s">
        <v>3</v>
      </c>
      <c r="L56" s="979"/>
      <c r="M56" s="474" t="s">
        <v>552</v>
      </c>
      <c r="N56" s="476"/>
    </row>
    <row r="57" spans="1:30" s="42" customFormat="1" ht="18.75" x14ac:dyDescent="0.3">
      <c r="A57" s="1014"/>
      <c r="B57" s="475" t="s">
        <v>145</v>
      </c>
      <c r="C57" s="475"/>
      <c r="D57" s="475"/>
      <c r="E57" s="475"/>
      <c r="F57" s="475"/>
      <c r="G57" s="476"/>
      <c r="H57" s="474" t="s">
        <v>156</v>
      </c>
      <c r="I57" s="475"/>
      <c r="J57" s="476"/>
      <c r="K57" s="978" t="s">
        <v>3</v>
      </c>
      <c r="L57" s="979"/>
      <c r="M57" s="474" t="s">
        <v>552</v>
      </c>
      <c r="N57" s="476"/>
    </row>
    <row r="58" spans="1:30" s="42" customFormat="1" ht="18.75" x14ac:dyDescent="0.3">
      <c r="A58" s="1014"/>
      <c r="B58" s="1065" t="s">
        <v>152</v>
      </c>
      <c r="C58" s="1065"/>
      <c r="D58" s="1065"/>
      <c r="E58" s="1065"/>
      <c r="F58" s="1065"/>
      <c r="G58" s="1066"/>
      <c r="H58" s="975" t="s">
        <v>153</v>
      </c>
      <c r="I58" s="976"/>
      <c r="J58" s="977"/>
      <c r="K58" s="980">
        <v>0.4209</v>
      </c>
      <c r="L58" s="981"/>
      <c r="M58" s="474" t="s">
        <v>154</v>
      </c>
      <c r="N58" s="476"/>
    </row>
    <row r="59" spans="1:30" s="42" customFormat="1" ht="18.75" x14ac:dyDescent="0.3">
      <c r="A59" s="1015"/>
      <c r="B59" s="475" t="s">
        <v>146</v>
      </c>
      <c r="C59" s="475"/>
      <c r="D59" s="475"/>
      <c r="E59" s="475"/>
      <c r="F59" s="475"/>
      <c r="G59" s="476"/>
      <c r="H59" s="975" t="s">
        <v>27</v>
      </c>
      <c r="I59" s="976"/>
      <c r="J59" s="977"/>
      <c r="K59" s="980">
        <v>1.9E-3</v>
      </c>
      <c r="L59" s="981"/>
      <c r="M59" s="474" t="s">
        <v>44</v>
      </c>
      <c r="N59" s="476"/>
    </row>
    <row r="60" spans="1:30" s="42" customFormat="1" ht="15.75" thickBot="1" x14ac:dyDescent="0.3">
      <c r="B60" s="106"/>
      <c r="C60" s="106"/>
      <c r="D60" s="106"/>
      <c r="E60" s="106"/>
      <c r="F60" s="106"/>
      <c r="G60" s="106"/>
      <c r="H60" s="106"/>
      <c r="I60" s="106"/>
      <c r="J60" s="106"/>
      <c r="K60" s="106"/>
      <c r="L60" s="106"/>
      <c r="M60" s="106"/>
      <c r="N60" s="106"/>
      <c r="O60" s="43"/>
      <c r="P60" s="43"/>
      <c r="Q60" s="43"/>
      <c r="R60" s="43"/>
      <c r="S60" s="43"/>
      <c r="T60" s="43"/>
      <c r="U60" s="43"/>
      <c r="V60" s="43"/>
      <c r="W60" s="43"/>
      <c r="X60" s="43"/>
      <c r="Y60" s="43"/>
      <c r="Z60" s="43"/>
    </row>
    <row r="61" spans="1:30" s="42" customFormat="1" ht="38.450000000000003" customHeight="1" thickTop="1" x14ac:dyDescent="0.25">
      <c r="A61" s="48"/>
      <c r="B61" s="108"/>
      <c r="C61" s="108"/>
      <c r="D61" s="108"/>
      <c r="E61" s="108"/>
      <c r="F61" s="108"/>
      <c r="G61" s="108"/>
      <c r="H61" s="108"/>
      <c r="I61" s="108"/>
      <c r="J61" s="108"/>
      <c r="K61" s="108"/>
      <c r="L61" s="108"/>
      <c r="M61" s="108"/>
      <c r="N61" s="108"/>
      <c r="O61" s="49"/>
      <c r="P61" s="49"/>
      <c r="Q61" s="49"/>
      <c r="R61" s="49"/>
      <c r="S61" s="49"/>
      <c r="T61" s="49"/>
      <c r="U61" s="49"/>
      <c r="V61" s="49"/>
      <c r="W61" s="49"/>
      <c r="X61" s="49"/>
      <c r="Y61" s="49"/>
      <c r="Z61" s="49"/>
    </row>
    <row r="62" spans="1:30" x14ac:dyDescent="0.25">
      <c r="B62" s="80"/>
      <c r="C62" s="80"/>
      <c r="D62" s="80"/>
      <c r="E62" s="80"/>
      <c r="F62" s="80"/>
      <c r="G62" s="80"/>
      <c r="H62" s="80"/>
      <c r="I62" s="80"/>
      <c r="J62" s="80"/>
      <c r="K62" s="80"/>
      <c r="L62" s="80"/>
      <c r="M62" s="80"/>
      <c r="N62" s="80"/>
      <c r="O62" s="80"/>
      <c r="P62" s="80"/>
      <c r="Q62" s="80"/>
      <c r="R62" s="80"/>
      <c r="S62" s="80"/>
      <c r="T62" s="80"/>
      <c r="U62" s="80"/>
      <c r="V62" s="80"/>
      <c r="W62" s="80"/>
      <c r="X62" s="80"/>
      <c r="Y62" s="80"/>
      <c r="Z62" s="80"/>
    </row>
    <row r="63" spans="1:30" ht="15" customHeight="1" x14ac:dyDescent="0.25">
      <c r="A63" s="1062" t="s">
        <v>806</v>
      </c>
      <c r="B63" s="1062"/>
      <c r="C63" s="1062"/>
      <c r="D63" s="1062"/>
      <c r="E63" s="1062"/>
      <c r="F63" s="1062"/>
      <c r="G63" s="1062"/>
      <c r="H63" s="1062"/>
      <c r="I63" s="1062"/>
      <c r="J63" s="1062"/>
      <c r="K63" s="1062"/>
      <c r="L63" s="1062"/>
      <c r="M63" s="1062"/>
      <c r="N63" s="1062"/>
      <c r="O63" s="1062"/>
      <c r="P63" s="1062"/>
      <c r="Q63" s="1062"/>
      <c r="R63" s="1062"/>
      <c r="S63" s="1062"/>
      <c r="T63" s="1062"/>
      <c r="U63" s="1062"/>
      <c r="V63" s="1062"/>
      <c r="W63" s="1062"/>
      <c r="X63" s="1062"/>
      <c r="Y63" s="1062"/>
      <c r="Z63" s="1062"/>
    </row>
    <row r="64" spans="1:30" ht="15" customHeight="1" x14ac:dyDescent="0.25">
      <c r="A64" s="1062"/>
      <c r="B64" s="1062"/>
      <c r="C64" s="1062"/>
      <c r="D64" s="1062"/>
      <c r="E64" s="1062"/>
      <c r="F64" s="1062"/>
      <c r="G64" s="1062"/>
      <c r="H64" s="1062"/>
      <c r="I64" s="1062"/>
      <c r="J64" s="1062"/>
      <c r="K64" s="1062"/>
      <c r="L64" s="1062"/>
      <c r="M64" s="1062"/>
      <c r="N64" s="1062"/>
      <c r="O64" s="1062"/>
      <c r="P64" s="1062"/>
      <c r="Q64" s="1062"/>
      <c r="R64" s="1062"/>
      <c r="S64" s="1062"/>
      <c r="T64" s="1062"/>
      <c r="U64" s="1062"/>
      <c r="V64" s="1062"/>
      <c r="W64" s="1062"/>
      <c r="X64" s="1062"/>
      <c r="Y64" s="1062"/>
      <c r="Z64" s="1062"/>
    </row>
    <row r="65" spans="1:26" ht="18.75" customHeight="1" x14ac:dyDescent="0.25">
      <c r="A65" s="1062"/>
      <c r="B65" s="1062"/>
      <c r="C65" s="1062"/>
      <c r="D65" s="1062"/>
      <c r="E65" s="1062"/>
      <c r="F65" s="1062"/>
      <c r="G65" s="1062"/>
      <c r="H65" s="1062"/>
      <c r="I65" s="1062"/>
      <c r="J65" s="1062"/>
      <c r="K65" s="1062"/>
      <c r="L65" s="1062"/>
      <c r="M65" s="1062"/>
      <c r="N65" s="1062"/>
      <c r="O65" s="1062"/>
      <c r="P65" s="1062"/>
      <c r="Q65" s="1062"/>
      <c r="R65" s="1062"/>
      <c r="S65" s="1062"/>
      <c r="T65" s="1062"/>
      <c r="U65" s="1062"/>
      <c r="V65" s="1062"/>
      <c r="W65" s="1062"/>
      <c r="X65" s="1062"/>
      <c r="Y65" s="1062"/>
      <c r="Z65" s="1062"/>
    </row>
    <row r="66" spans="1:26" ht="14.45" customHeight="1" thickBot="1" x14ac:dyDescent="0.3"/>
    <row r="67" spans="1:26" ht="18.75" x14ac:dyDescent="0.3">
      <c r="A67" s="503" t="s">
        <v>557</v>
      </c>
      <c r="B67" s="503"/>
      <c r="C67" s="503"/>
      <c r="D67" s="503"/>
      <c r="E67" s="503"/>
      <c r="F67" s="503"/>
      <c r="G67" s="879"/>
      <c r="H67" s="1004" t="s">
        <v>160</v>
      </c>
      <c r="I67" s="1005"/>
      <c r="J67" s="1005"/>
      <c r="K67" s="1005"/>
      <c r="L67" s="542" t="s">
        <v>576</v>
      </c>
      <c r="M67" s="512"/>
      <c r="N67" s="512"/>
      <c r="O67" s="512"/>
      <c r="P67" s="512"/>
      <c r="Q67" s="512"/>
      <c r="R67" s="513"/>
    </row>
    <row r="68" spans="1:26" ht="20.100000000000001" customHeight="1" thickBot="1" x14ac:dyDescent="0.3">
      <c r="A68" s="862" t="s">
        <v>809</v>
      </c>
      <c r="B68" s="863"/>
      <c r="C68" s="863"/>
      <c r="D68" s="863"/>
      <c r="E68" s="863"/>
      <c r="F68" s="863"/>
      <c r="G68" s="864"/>
      <c r="H68" s="850" t="s">
        <v>259</v>
      </c>
      <c r="I68" s="936"/>
      <c r="J68" s="936"/>
      <c r="K68" s="936"/>
      <c r="L68" s="546"/>
      <c r="M68" s="514"/>
      <c r="N68" s="514"/>
      <c r="O68" s="514"/>
      <c r="P68" s="514"/>
      <c r="Q68" s="514"/>
      <c r="R68" s="515"/>
    </row>
    <row r="69" spans="1:26" ht="21.6" customHeight="1" x14ac:dyDescent="0.25">
      <c r="A69" s="865"/>
      <c r="B69" s="866"/>
      <c r="C69" s="866"/>
      <c r="D69" s="866"/>
      <c r="E69" s="866"/>
      <c r="F69" s="866"/>
      <c r="G69" s="867"/>
      <c r="H69" s="854"/>
      <c r="I69" s="937"/>
      <c r="J69" s="937"/>
      <c r="K69" s="855"/>
    </row>
    <row r="70" spans="1:26" ht="18.600000000000001" customHeight="1" x14ac:dyDescent="0.25">
      <c r="A70" s="862" t="s">
        <v>276</v>
      </c>
      <c r="B70" s="863"/>
      <c r="C70" s="863"/>
      <c r="D70" s="863"/>
      <c r="E70" s="863"/>
      <c r="F70" s="863"/>
      <c r="G70" s="864"/>
      <c r="H70" s="990" t="s">
        <v>158</v>
      </c>
      <c r="I70" s="991"/>
      <c r="J70" s="991"/>
      <c r="K70" s="992"/>
    </row>
    <row r="71" spans="1:26" ht="16.5" customHeight="1" x14ac:dyDescent="0.25">
      <c r="A71" s="865"/>
      <c r="B71" s="866"/>
      <c r="C71" s="866"/>
      <c r="D71" s="866"/>
      <c r="E71" s="866"/>
      <c r="F71" s="866"/>
      <c r="G71" s="867"/>
      <c r="H71" s="993"/>
      <c r="I71" s="994"/>
      <c r="J71" s="994"/>
      <c r="K71" s="995"/>
    </row>
    <row r="72" spans="1:26" ht="15.75" x14ac:dyDescent="0.25">
      <c r="B72" s="11"/>
      <c r="C72" s="11"/>
      <c r="D72" s="11"/>
      <c r="E72" s="11"/>
      <c r="F72" s="11"/>
      <c r="G72" s="11"/>
      <c r="H72" s="11"/>
      <c r="I72" s="109"/>
      <c r="J72" s="109"/>
      <c r="K72" s="109"/>
      <c r="L72" s="109"/>
    </row>
    <row r="73" spans="1:26" ht="21" customHeight="1" x14ac:dyDescent="0.3">
      <c r="A73" s="996" t="s">
        <v>165</v>
      </c>
      <c r="B73" s="997"/>
      <c r="C73" s="998"/>
      <c r="D73" s="999"/>
      <c r="E73" s="88"/>
      <c r="F73" s="88"/>
      <c r="G73" s="88"/>
      <c r="H73" s="88"/>
      <c r="I73" s="110"/>
      <c r="J73" s="110"/>
      <c r="K73" s="110"/>
      <c r="L73" s="110"/>
    </row>
    <row r="74" spans="1:26" ht="21" customHeight="1" x14ac:dyDescent="0.3">
      <c r="A74" s="996" t="s">
        <v>164</v>
      </c>
      <c r="B74" s="997"/>
      <c r="C74" s="998"/>
      <c r="D74" s="999"/>
      <c r="E74" s="88"/>
      <c r="F74" s="88"/>
      <c r="G74" s="88"/>
      <c r="H74" s="88"/>
      <c r="I74" s="110"/>
      <c r="J74" s="110"/>
      <c r="K74" s="110"/>
      <c r="L74" s="110"/>
    </row>
    <row r="75" spans="1:26" ht="15" customHeight="1" x14ac:dyDescent="0.25">
      <c r="B75" s="88"/>
      <c r="C75" s="88"/>
      <c r="D75" s="88"/>
      <c r="E75" s="88"/>
      <c r="F75" s="88"/>
      <c r="G75" s="88"/>
      <c r="H75" s="88"/>
      <c r="I75" s="46"/>
      <c r="J75" s="46"/>
      <c r="K75" s="46"/>
      <c r="L75" s="46"/>
    </row>
    <row r="76" spans="1:26" ht="15" customHeight="1" x14ac:dyDescent="0.25">
      <c r="B76" s="88"/>
      <c r="C76" s="88"/>
      <c r="D76" s="88"/>
      <c r="E76" s="88"/>
      <c r="F76" s="88"/>
      <c r="G76" s="88"/>
      <c r="H76" s="88"/>
      <c r="I76" s="46"/>
      <c r="J76" s="46"/>
      <c r="K76" s="46"/>
      <c r="L76" s="46"/>
    </row>
  </sheetData>
  <mergeCells count="101">
    <mergeCell ref="H52:K52"/>
    <mergeCell ref="Z43:AD51"/>
    <mergeCell ref="H56:J56"/>
    <mergeCell ref="K56:L56"/>
    <mergeCell ref="M56:N56"/>
    <mergeCell ref="H55:J55"/>
    <mergeCell ref="K55:L55"/>
    <mergeCell ref="A63:Z65"/>
    <mergeCell ref="K59:L59"/>
    <mergeCell ref="B55:G55"/>
    <mergeCell ref="B54:G54"/>
    <mergeCell ref="B57:G57"/>
    <mergeCell ref="H58:J58"/>
    <mergeCell ref="B58:G58"/>
    <mergeCell ref="L15:N16"/>
    <mergeCell ref="M59:N59"/>
    <mergeCell ref="H57:J57"/>
    <mergeCell ref="K57:L57"/>
    <mergeCell ref="M57:N57"/>
    <mergeCell ref="A2:Z2"/>
    <mergeCell ref="A1:Z1"/>
    <mergeCell ref="A27:A28"/>
    <mergeCell ref="A55:A59"/>
    <mergeCell ref="A22:G23"/>
    <mergeCell ref="A24:G25"/>
    <mergeCell ref="H24:K25"/>
    <mergeCell ref="H22:K23"/>
    <mergeCell ref="A43:G44"/>
    <mergeCell ref="A45:G46"/>
    <mergeCell ref="A47:G47"/>
    <mergeCell ref="A48:G49"/>
    <mergeCell ref="A50:G51"/>
    <mergeCell ref="A52:G52"/>
    <mergeCell ref="M33:N33"/>
    <mergeCell ref="H50:K51"/>
    <mergeCell ref="H48:K49"/>
    <mergeCell ref="H43:K44"/>
    <mergeCell ref="H33:J33"/>
    <mergeCell ref="A70:G71"/>
    <mergeCell ref="H68:K69"/>
    <mergeCell ref="H70:K71"/>
    <mergeCell ref="A74:B74"/>
    <mergeCell ref="A73:B73"/>
    <mergeCell ref="A68:G69"/>
    <mergeCell ref="C73:D73"/>
    <mergeCell ref="C74:D74"/>
    <mergeCell ref="K33:L33"/>
    <mergeCell ref="B59:G59"/>
    <mergeCell ref="H59:J59"/>
    <mergeCell ref="K58:L58"/>
    <mergeCell ref="L42:O43"/>
    <mergeCell ref="A38:Z39"/>
    <mergeCell ref="B33:G33"/>
    <mergeCell ref="M58:N58"/>
    <mergeCell ref="L67:R68"/>
    <mergeCell ref="L51:N52"/>
    <mergeCell ref="A67:G67"/>
    <mergeCell ref="H67:K67"/>
    <mergeCell ref="H47:K47"/>
    <mergeCell ref="H54:N54"/>
    <mergeCell ref="M55:N55"/>
    <mergeCell ref="B56:G56"/>
    <mergeCell ref="A15:G15"/>
    <mergeCell ref="H15:K15"/>
    <mergeCell ref="H16:K16"/>
    <mergeCell ref="A3:Z8"/>
    <mergeCell ref="M29:N29"/>
    <mergeCell ref="M30:N30"/>
    <mergeCell ref="M31:N31"/>
    <mergeCell ref="M32:N32"/>
    <mergeCell ref="B30:G30"/>
    <mergeCell ref="K29:L29"/>
    <mergeCell ref="H31:J31"/>
    <mergeCell ref="H32:J32"/>
    <mergeCell ref="H29:J29"/>
    <mergeCell ref="K30:L30"/>
    <mergeCell ref="K31:L31"/>
    <mergeCell ref="K32:L32"/>
    <mergeCell ref="A29:A34"/>
    <mergeCell ref="B34:G34"/>
    <mergeCell ref="H34:J34"/>
    <mergeCell ref="K34:L34"/>
    <mergeCell ref="M34:N34"/>
    <mergeCell ref="A9:Z9"/>
    <mergeCell ref="A10:Z11"/>
    <mergeCell ref="A16:G16"/>
    <mergeCell ref="B29:G29"/>
    <mergeCell ref="A42:G42"/>
    <mergeCell ref="H42:K42"/>
    <mergeCell ref="H45:K46"/>
    <mergeCell ref="B31:G31"/>
    <mergeCell ref="B32:G32"/>
    <mergeCell ref="A17:G18"/>
    <mergeCell ref="A19:G20"/>
    <mergeCell ref="A21:G21"/>
    <mergeCell ref="H21:K21"/>
    <mergeCell ref="H19:K20"/>
    <mergeCell ref="H17:K18"/>
    <mergeCell ref="B27:G28"/>
    <mergeCell ref="H27:N28"/>
    <mergeCell ref="H30:J30"/>
  </mergeCells>
  <pageMargins left="0.7" right="0.7" top="0.75" bottom="0.75" header="0.3" footer="0.3"/>
  <pageSetup orientation="portrait"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W96"/>
  <sheetViews>
    <sheetView topLeftCell="A55" zoomScale="70" zoomScaleNormal="70" workbookViewId="0">
      <selection activeCell="B71" sqref="B71"/>
    </sheetView>
  </sheetViews>
  <sheetFormatPr defaultColWidth="8.85546875" defaultRowHeight="15" x14ac:dyDescent="0.25"/>
  <cols>
    <col min="1" max="1" width="19.85546875" style="64" customWidth="1"/>
    <col min="2" max="2" width="51.7109375" style="64" customWidth="1"/>
    <col min="3" max="3" width="18.5703125" style="64" customWidth="1"/>
    <col min="4" max="4" width="25.85546875" style="64" customWidth="1"/>
    <col min="5" max="5" width="31" style="64" customWidth="1"/>
    <col min="6" max="6" width="26.85546875" style="64" customWidth="1"/>
    <col min="7" max="7" width="31.5703125" style="64" customWidth="1"/>
    <col min="8" max="8" width="8.85546875" style="64"/>
    <col min="9" max="9" width="13.85546875" style="64" customWidth="1"/>
    <col min="10" max="16384" width="8.85546875" style="64"/>
  </cols>
  <sheetData>
    <row r="1" spans="1:23" ht="21" x14ac:dyDescent="0.35">
      <c r="A1" s="1081" t="s">
        <v>150</v>
      </c>
      <c r="B1" s="1081"/>
      <c r="C1" s="1081"/>
      <c r="D1" s="1081"/>
      <c r="E1" s="1081"/>
      <c r="F1" s="1081"/>
      <c r="G1" s="1081"/>
      <c r="H1" s="1081"/>
      <c r="I1" s="1081"/>
      <c r="J1" s="1081"/>
      <c r="K1" s="1081"/>
      <c r="L1" s="1081"/>
      <c r="M1" s="1081"/>
      <c r="N1" s="1081"/>
      <c r="O1" s="1081"/>
      <c r="P1" s="1081"/>
      <c r="Q1" s="1081"/>
    </row>
    <row r="2" spans="1:23" ht="18.75" x14ac:dyDescent="0.3">
      <c r="A2" s="517" t="s">
        <v>94</v>
      </c>
      <c r="B2" s="517"/>
      <c r="C2" s="517"/>
      <c r="D2" s="517"/>
      <c r="E2" s="517"/>
      <c r="F2" s="517"/>
      <c r="G2" s="517"/>
      <c r="H2" s="517"/>
      <c r="I2" s="517"/>
      <c r="J2" s="517"/>
      <c r="K2" s="517"/>
      <c r="L2" s="517"/>
      <c r="M2" s="517"/>
      <c r="N2" s="517"/>
      <c r="O2" s="517"/>
      <c r="P2" s="517"/>
      <c r="Q2" s="517"/>
    </row>
    <row r="3" spans="1:23" ht="18.75" customHeight="1" x14ac:dyDescent="0.25">
      <c r="A3" s="534" t="s">
        <v>811</v>
      </c>
      <c r="B3" s="534"/>
      <c r="C3" s="534"/>
      <c r="D3" s="534"/>
      <c r="E3" s="534"/>
      <c r="F3" s="534"/>
      <c r="G3" s="534"/>
      <c r="H3" s="534"/>
      <c r="I3" s="534"/>
      <c r="J3" s="534"/>
      <c r="K3" s="534"/>
      <c r="L3" s="534"/>
      <c r="M3" s="534"/>
      <c r="N3" s="534"/>
      <c r="O3" s="534"/>
      <c r="P3" s="534"/>
      <c r="Q3" s="534"/>
    </row>
    <row r="4" spans="1:23" ht="18.75" customHeight="1" x14ac:dyDescent="0.25">
      <c r="A4" s="534"/>
      <c r="B4" s="534"/>
      <c r="C4" s="534"/>
      <c r="D4" s="534"/>
      <c r="E4" s="534"/>
      <c r="F4" s="534"/>
      <c r="G4" s="534"/>
      <c r="H4" s="534"/>
      <c r="I4" s="534"/>
      <c r="J4" s="534"/>
      <c r="K4" s="534"/>
      <c r="L4" s="534"/>
      <c r="M4" s="534"/>
      <c r="N4" s="534"/>
      <c r="O4" s="534"/>
      <c r="P4" s="534"/>
      <c r="Q4" s="534"/>
    </row>
    <row r="5" spans="1:23" ht="18.75" customHeight="1" x14ac:dyDescent="0.25">
      <c r="A5" s="534"/>
      <c r="B5" s="534"/>
      <c r="C5" s="534"/>
      <c r="D5" s="534"/>
      <c r="E5" s="534"/>
      <c r="F5" s="534"/>
      <c r="G5" s="534"/>
      <c r="H5" s="534"/>
      <c r="I5" s="534"/>
      <c r="J5" s="534"/>
      <c r="K5" s="534"/>
      <c r="L5" s="534"/>
      <c r="M5" s="534"/>
      <c r="N5" s="534"/>
      <c r="O5" s="534"/>
      <c r="P5" s="534"/>
      <c r="Q5" s="534"/>
    </row>
    <row r="6" spans="1:23" ht="18.75" customHeight="1" x14ac:dyDescent="0.25">
      <c r="A6" s="534"/>
      <c r="B6" s="534"/>
      <c r="C6" s="534"/>
      <c r="D6" s="534"/>
      <c r="E6" s="534"/>
      <c r="F6" s="534"/>
      <c r="G6" s="534"/>
      <c r="H6" s="534"/>
      <c r="I6" s="534"/>
      <c r="J6" s="534"/>
      <c r="K6" s="534"/>
      <c r="L6" s="534"/>
      <c r="M6" s="534"/>
      <c r="N6" s="534"/>
      <c r="O6" s="534"/>
      <c r="P6" s="534"/>
      <c r="Q6" s="534"/>
    </row>
    <row r="7" spans="1:23" ht="24" customHeight="1" x14ac:dyDescent="0.25">
      <c r="A7" s="534"/>
      <c r="B7" s="534"/>
      <c r="C7" s="534"/>
      <c r="D7" s="534"/>
      <c r="E7" s="534"/>
      <c r="F7" s="534"/>
      <c r="G7" s="534"/>
      <c r="H7" s="534"/>
      <c r="I7" s="534"/>
      <c r="J7" s="534"/>
      <c r="K7" s="534"/>
      <c r="L7" s="534"/>
      <c r="M7" s="534"/>
      <c r="N7" s="534"/>
      <c r="O7" s="534"/>
      <c r="P7" s="534"/>
      <c r="Q7" s="534"/>
    </row>
    <row r="8" spans="1:23" ht="68.45" customHeight="1" x14ac:dyDescent="0.25">
      <c r="A8" s="534"/>
      <c r="B8" s="534"/>
      <c r="C8" s="534"/>
      <c r="D8" s="534"/>
      <c r="E8" s="534"/>
      <c r="F8" s="534"/>
      <c r="G8" s="534"/>
      <c r="H8" s="534"/>
      <c r="I8" s="534"/>
      <c r="J8" s="534"/>
      <c r="K8" s="534"/>
      <c r="L8" s="534"/>
      <c r="M8" s="534"/>
      <c r="N8" s="534"/>
      <c r="O8" s="534"/>
      <c r="P8" s="534"/>
      <c r="Q8" s="534"/>
    </row>
    <row r="9" spans="1:23" ht="21" x14ac:dyDescent="0.25">
      <c r="A9" s="1080" t="s">
        <v>185</v>
      </c>
      <c r="B9" s="1080"/>
      <c r="C9" s="1080"/>
      <c r="D9" s="1080"/>
      <c r="E9" s="1080"/>
      <c r="F9" s="1080"/>
      <c r="G9" s="1080"/>
      <c r="H9" s="1080"/>
      <c r="I9" s="1080"/>
      <c r="J9" s="1080"/>
      <c r="K9" s="1080"/>
      <c r="L9" s="1080"/>
      <c r="M9" s="1080"/>
      <c r="N9" s="1080"/>
      <c r="O9" s="1080"/>
      <c r="P9" s="1080"/>
      <c r="Q9" s="1080"/>
      <c r="R9" s="111"/>
      <c r="S9" s="111"/>
      <c r="T9" s="111"/>
      <c r="U9" s="111"/>
      <c r="V9" s="111"/>
      <c r="W9" s="111"/>
    </row>
    <row r="10" spans="1:23" ht="15.75" x14ac:dyDescent="0.25">
      <c r="B10" s="27"/>
      <c r="C10" s="27"/>
      <c r="D10" s="27"/>
      <c r="E10" s="27"/>
      <c r="F10" s="27"/>
      <c r="I10" s="112"/>
      <c r="J10" s="112"/>
      <c r="K10" s="112"/>
      <c r="L10" s="112"/>
    </row>
    <row r="11" spans="1:23" ht="15.75" customHeight="1" x14ac:dyDescent="0.35">
      <c r="A11" s="1086" t="s">
        <v>278</v>
      </c>
      <c r="B11" s="1086"/>
      <c r="C11" s="1086"/>
      <c r="D11" s="1086"/>
      <c r="E11" s="1086"/>
      <c r="F11" s="1086"/>
      <c r="G11" s="1086"/>
      <c r="H11" s="1086"/>
      <c r="I11" s="1086"/>
      <c r="J11" s="1086"/>
      <c r="K11" s="1086"/>
      <c r="L11" s="1086"/>
      <c r="M11" s="1086"/>
    </row>
    <row r="12" spans="1:23" ht="21.6" customHeight="1" thickBot="1" x14ac:dyDescent="0.4">
      <c r="A12" s="304"/>
      <c r="B12" s="304"/>
      <c r="C12" s="304"/>
      <c r="D12" s="304"/>
      <c r="E12" s="304"/>
      <c r="F12" s="304"/>
      <c r="G12" s="304"/>
      <c r="H12" s="279"/>
      <c r="I12" s="279"/>
      <c r="J12" s="279"/>
      <c r="K12" s="279"/>
      <c r="L12" s="279"/>
      <c r="M12" s="279"/>
    </row>
    <row r="13" spans="1:23" ht="20.100000000000001" customHeight="1" x14ac:dyDescent="0.3">
      <c r="A13" s="916" t="s">
        <v>761</v>
      </c>
      <c r="B13" s="916"/>
      <c r="C13" s="1082" t="s">
        <v>160</v>
      </c>
      <c r="D13" s="1082"/>
      <c r="E13" s="1083"/>
      <c r="F13" s="1067" t="s">
        <v>576</v>
      </c>
      <c r="G13" s="304"/>
      <c r="I13" s="112"/>
      <c r="J13" s="112"/>
      <c r="K13" s="112"/>
      <c r="L13" s="112"/>
    </row>
    <row r="14" spans="1:23" ht="40.5" customHeight="1" thickBot="1" x14ac:dyDescent="0.35">
      <c r="A14" s="915" t="s">
        <v>561</v>
      </c>
      <c r="B14" s="915"/>
      <c r="C14" s="1084"/>
      <c r="D14" s="1084"/>
      <c r="E14" s="1085"/>
      <c r="F14" s="1069"/>
      <c r="G14" s="304"/>
      <c r="I14" s="112"/>
      <c r="J14" s="112"/>
      <c r="K14" s="112"/>
      <c r="L14" s="112"/>
    </row>
    <row r="15" spans="1:23" ht="18.75" x14ac:dyDescent="0.3">
      <c r="A15" s="925" t="s">
        <v>703</v>
      </c>
      <c r="B15" s="925"/>
      <c r="C15" s="548" t="s">
        <v>279</v>
      </c>
      <c r="D15" s="548"/>
      <c r="E15" s="548"/>
      <c r="F15" s="27"/>
      <c r="G15" s="82"/>
      <c r="I15" s="112"/>
      <c r="J15" s="112"/>
      <c r="K15" s="112"/>
      <c r="L15" s="112"/>
    </row>
    <row r="16" spans="1:23" ht="18.75" x14ac:dyDescent="0.3">
      <c r="A16" s="916" t="s">
        <v>280</v>
      </c>
      <c r="B16" s="916"/>
      <c r="C16" s="548" t="s">
        <v>281</v>
      </c>
      <c r="D16" s="548"/>
      <c r="E16" s="548"/>
      <c r="F16" s="27"/>
      <c r="I16" s="112"/>
      <c r="J16" s="112"/>
      <c r="K16" s="112"/>
      <c r="L16" s="112"/>
    </row>
    <row r="17" spans="1:12" ht="36.950000000000003" customHeight="1" x14ac:dyDescent="0.3">
      <c r="A17" s="925" t="s">
        <v>698</v>
      </c>
      <c r="B17" s="925"/>
      <c r="C17" s="1079" t="s">
        <v>282</v>
      </c>
      <c r="D17" s="1079"/>
      <c r="E17" s="1079"/>
      <c r="F17" s="27"/>
      <c r="I17" s="112"/>
      <c r="J17" s="112"/>
      <c r="K17" s="112"/>
      <c r="L17" s="112"/>
    </row>
    <row r="18" spans="1:12" ht="39.950000000000003" customHeight="1" x14ac:dyDescent="0.3">
      <c r="A18" s="917" t="s">
        <v>699</v>
      </c>
      <c r="B18" s="917"/>
      <c r="C18" s="1079" t="s">
        <v>283</v>
      </c>
      <c r="D18" s="1079"/>
      <c r="E18" s="1079"/>
      <c r="F18" s="27"/>
      <c r="I18" s="112"/>
      <c r="J18" s="112"/>
      <c r="K18" s="112"/>
      <c r="L18" s="112"/>
    </row>
    <row r="19" spans="1:12" ht="18.75" x14ac:dyDescent="0.3">
      <c r="A19" s="916" t="s">
        <v>284</v>
      </c>
      <c r="B19" s="916"/>
      <c r="C19" s="548" t="s">
        <v>116</v>
      </c>
      <c r="D19" s="548"/>
      <c r="E19" s="548"/>
      <c r="F19" s="27"/>
      <c r="I19" s="112"/>
      <c r="J19" s="112"/>
      <c r="K19" s="112"/>
      <c r="L19" s="112"/>
    </row>
    <row r="20" spans="1:12" ht="18.75" x14ac:dyDescent="0.3">
      <c r="A20" s="916" t="s">
        <v>700</v>
      </c>
      <c r="B20" s="916"/>
      <c r="C20" s="548" t="s">
        <v>262</v>
      </c>
      <c r="D20" s="548"/>
      <c r="E20" s="548"/>
      <c r="F20" s="27"/>
      <c r="I20" s="112"/>
      <c r="J20" s="112"/>
      <c r="K20" s="112"/>
      <c r="L20" s="112"/>
    </row>
    <row r="21" spans="1:12" ht="18.75" x14ac:dyDescent="0.3">
      <c r="A21" s="916" t="s">
        <v>701</v>
      </c>
      <c r="B21" s="916"/>
      <c r="C21" s="548" t="s">
        <v>285</v>
      </c>
      <c r="D21" s="548"/>
      <c r="E21" s="548"/>
      <c r="F21" s="27"/>
      <c r="I21" s="112"/>
      <c r="J21" s="112"/>
      <c r="K21" s="112"/>
      <c r="L21" s="112"/>
    </row>
    <row r="22" spans="1:12" ht="15.75" customHeight="1" x14ac:dyDescent="0.25">
      <c r="A22" s="917" t="s">
        <v>702</v>
      </c>
      <c r="B22" s="917"/>
      <c r="C22" s="918" t="s">
        <v>286</v>
      </c>
      <c r="D22" s="918"/>
      <c r="E22" s="918"/>
      <c r="F22" s="27"/>
      <c r="I22" s="112"/>
      <c r="J22" s="112"/>
      <c r="K22" s="112"/>
      <c r="L22" s="112"/>
    </row>
    <row r="23" spans="1:12" ht="21" customHeight="1" x14ac:dyDescent="0.25">
      <c r="A23" s="917"/>
      <c r="B23" s="917"/>
      <c r="C23" s="918"/>
      <c r="D23" s="918"/>
      <c r="E23" s="918"/>
      <c r="F23" s="74"/>
      <c r="I23" s="112"/>
      <c r="J23" s="112"/>
      <c r="K23" s="112"/>
      <c r="L23" s="112"/>
    </row>
    <row r="24" spans="1:12" ht="23.1" customHeight="1" x14ac:dyDescent="0.25">
      <c r="A24" s="925" t="s">
        <v>287</v>
      </c>
      <c r="B24" s="925"/>
      <c r="C24" s="547" t="s">
        <v>288</v>
      </c>
      <c r="D24" s="547"/>
      <c r="E24" s="547"/>
      <c r="F24" s="74"/>
      <c r="I24" s="112"/>
      <c r="J24" s="112"/>
      <c r="K24" s="112"/>
      <c r="L24" s="112"/>
    </row>
    <row r="25" spans="1:12" ht="15.75" customHeight="1" x14ac:dyDescent="0.25">
      <c r="A25" s="915" t="s">
        <v>289</v>
      </c>
      <c r="B25" s="915"/>
      <c r="C25" s="918" t="s">
        <v>591</v>
      </c>
      <c r="D25" s="918"/>
      <c r="E25" s="918"/>
      <c r="F25" s="74"/>
      <c r="I25" s="112"/>
      <c r="J25" s="112"/>
      <c r="K25" s="112"/>
      <c r="L25" s="112"/>
    </row>
    <row r="26" spans="1:12" ht="18.600000000000001" customHeight="1" x14ac:dyDescent="0.25">
      <c r="A26" s="915"/>
      <c r="B26" s="915"/>
      <c r="C26" s="918"/>
      <c r="D26" s="918"/>
      <c r="E26" s="918"/>
      <c r="F26" s="28"/>
      <c r="I26" s="112"/>
      <c r="J26" s="112"/>
      <c r="K26" s="112"/>
      <c r="L26" s="112"/>
    </row>
    <row r="27" spans="1:12" ht="15.75" x14ac:dyDescent="0.25">
      <c r="A27" s="27"/>
      <c r="B27" s="27"/>
      <c r="C27" s="113"/>
      <c r="D27" s="113"/>
      <c r="E27" s="113"/>
      <c r="F27" s="28"/>
      <c r="I27" s="112"/>
      <c r="J27" s="112"/>
      <c r="K27" s="112"/>
      <c r="L27" s="112"/>
    </row>
    <row r="28" spans="1:12" ht="18.75" x14ac:dyDescent="0.3">
      <c r="B28" s="74"/>
      <c r="C28" s="74"/>
      <c r="D28" s="74"/>
      <c r="E28" s="74"/>
      <c r="F28" s="74"/>
      <c r="G28" s="114"/>
      <c r="I28" s="112"/>
      <c r="J28" s="112"/>
      <c r="K28" s="112"/>
      <c r="L28" s="112"/>
    </row>
    <row r="29" spans="1:12" ht="20.25" x14ac:dyDescent="0.3">
      <c r="A29" s="508" t="s">
        <v>134</v>
      </c>
      <c r="B29" s="293" t="s">
        <v>303</v>
      </c>
      <c r="C29" s="1087">
        <f>F32*D39</f>
        <v>362.49350399999997</v>
      </c>
      <c r="D29" s="1087"/>
      <c r="E29" s="1087"/>
      <c r="F29" s="1087"/>
      <c r="G29" s="6"/>
      <c r="I29" s="112"/>
      <c r="J29" s="112"/>
      <c r="K29" s="112"/>
      <c r="L29" s="112"/>
    </row>
    <row r="30" spans="1:12" ht="18.75" x14ac:dyDescent="0.3">
      <c r="A30" s="508"/>
      <c r="B30" s="345" t="s">
        <v>48</v>
      </c>
      <c r="C30" s="345" t="s">
        <v>16</v>
      </c>
      <c r="D30" s="345" t="s">
        <v>367</v>
      </c>
      <c r="E30" s="345" t="s">
        <v>13</v>
      </c>
      <c r="F30" s="345" t="s">
        <v>59</v>
      </c>
      <c r="G30" s="10"/>
    </row>
    <row r="31" spans="1:12" ht="18.75" x14ac:dyDescent="0.3">
      <c r="A31" s="495" t="s">
        <v>160</v>
      </c>
      <c r="B31" s="394" t="s">
        <v>166</v>
      </c>
      <c r="C31" s="295" t="s">
        <v>167</v>
      </c>
      <c r="D31" s="330" t="s">
        <v>3</v>
      </c>
      <c r="E31" s="330" t="s">
        <v>3</v>
      </c>
      <c r="F31" s="330" t="s">
        <v>3</v>
      </c>
      <c r="G31" s="10"/>
    </row>
    <row r="32" spans="1:12" ht="37.5" x14ac:dyDescent="0.3">
      <c r="A32" s="495"/>
      <c r="B32" s="401" t="s">
        <v>690</v>
      </c>
      <c r="C32" s="295" t="s">
        <v>215</v>
      </c>
      <c r="D32" s="330" t="s">
        <v>3</v>
      </c>
      <c r="E32" s="295" t="s">
        <v>100</v>
      </c>
      <c r="F32" s="235">
        <f>(D33*D34)+(D35*D36)+(D37*D38)</f>
        <v>0.5034632</v>
      </c>
      <c r="G32" s="80"/>
    </row>
    <row r="33" spans="1:18" ht="18.75" x14ac:dyDescent="0.3">
      <c r="A33" s="495"/>
      <c r="B33" s="394" t="s">
        <v>691</v>
      </c>
      <c r="C33" s="295" t="s">
        <v>38</v>
      </c>
      <c r="D33" s="331">
        <v>2.9999999999999997E-4</v>
      </c>
      <c r="E33" s="295" t="s">
        <v>44</v>
      </c>
      <c r="F33" s="330" t="s">
        <v>3</v>
      </c>
      <c r="G33" s="80"/>
    </row>
    <row r="34" spans="1:18" ht="18.75" x14ac:dyDescent="0.3">
      <c r="A34" s="495"/>
      <c r="B34" s="394" t="s">
        <v>147</v>
      </c>
      <c r="C34" s="295" t="s">
        <v>39</v>
      </c>
      <c r="D34" s="331">
        <v>206.8</v>
      </c>
      <c r="E34" s="295" t="s">
        <v>19</v>
      </c>
      <c r="F34" s="330" t="s">
        <v>3</v>
      </c>
      <c r="G34" s="7"/>
    </row>
    <row r="35" spans="1:18" ht="37.5" x14ac:dyDescent="0.3">
      <c r="A35" s="495"/>
      <c r="B35" s="401" t="s">
        <v>692</v>
      </c>
      <c r="C35" s="295" t="s">
        <v>40</v>
      </c>
      <c r="D35" s="332">
        <v>3.4E-5</v>
      </c>
      <c r="E35" s="295" t="s">
        <v>44</v>
      </c>
      <c r="F35" s="330" t="s">
        <v>3</v>
      </c>
      <c r="G35" s="80"/>
    </row>
    <row r="36" spans="1:18" ht="18.75" x14ac:dyDescent="0.3">
      <c r="A36" s="495"/>
      <c r="B36" s="394" t="s">
        <v>560</v>
      </c>
      <c r="C36" s="295" t="s">
        <v>41</v>
      </c>
      <c r="D36" s="331">
        <v>6894.8</v>
      </c>
      <c r="E36" s="295" t="s">
        <v>19</v>
      </c>
      <c r="F36" s="330" t="s">
        <v>3</v>
      </c>
      <c r="G36" s="7"/>
    </row>
    <row r="37" spans="1:18" ht="18.75" x14ac:dyDescent="0.3">
      <c r="A37" s="495"/>
      <c r="B37" s="394" t="s">
        <v>693</v>
      </c>
      <c r="C37" s="295" t="s">
        <v>42</v>
      </c>
      <c r="D37" s="331">
        <v>2.07E-2</v>
      </c>
      <c r="E37" s="295" t="s">
        <v>45</v>
      </c>
      <c r="F37" s="330" t="s">
        <v>3</v>
      </c>
      <c r="G37" s="80"/>
    </row>
    <row r="38" spans="1:18" ht="18.75" x14ac:dyDescent="0.3">
      <c r="A38" s="495"/>
      <c r="B38" s="394" t="s">
        <v>694</v>
      </c>
      <c r="C38" s="295" t="s">
        <v>43</v>
      </c>
      <c r="D38" s="331">
        <v>10</v>
      </c>
      <c r="E38" s="295" t="s">
        <v>46</v>
      </c>
      <c r="F38" s="330" t="s">
        <v>3</v>
      </c>
      <c r="G38" s="7"/>
    </row>
    <row r="39" spans="1:18" ht="18.75" x14ac:dyDescent="0.3">
      <c r="A39" s="495"/>
      <c r="B39" s="394" t="s">
        <v>695</v>
      </c>
      <c r="C39" s="295" t="s">
        <v>168</v>
      </c>
      <c r="D39" s="331">
        <v>720</v>
      </c>
      <c r="E39" s="295" t="s">
        <v>47</v>
      </c>
      <c r="F39" s="330" t="s">
        <v>3</v>
      </c>
      <c r="G39" s="80"/>
    </row>
    <row r="40" spans="1:18" x14ac:dyDescent="0.25">
      <c r="A40" s="80"/>
      <c r="B40" s="80"/>
      <c r="C40" s="80"/>
      <c r="D40" s="80"/>
      <c r="E40" s="80"/>
      <c r="F40" s="80"/>
      <c r="G40" s="80"/>
      <c r="H40" s="80"/>
      <c r="I40" s="80"/>
      <c r="J40" s="80"/>
      <c r="K40" s="80"/>
      <c r="L40" s="80"/>
    </row>
    <row r="41" spans="1:18" x14ac:dyDescent="0.25">
      <c r="A41" s="115"/>
      <c r="B41" s="115"/>
      <c r="C41" s="115"/>
      <c r="D41" s="115"/>
      <c r="E41" s="115"/>
      <c r="F41" s="115"/>
      <c r="G41" s="115"/>
      <c r="H41" s="115"/>
      <c r="I41" s="115"/>
      <c r="J41" s="115"/>
      <c r="K41" s="115"/>
      <c r="L41" s="115"/>
      <c r="M41" s="115"/>
      <c r="N41" s="115"/>
      <c r="O41" s="115"/>
      <c r="P41" s="115"/>
      <c r="Q41" s="115"/>
      <c r="R41" s="115"/>
    </row>
    <row r="42" spans="1:18" ht="31.5" x14ac:dyDescent="0.5">
      <c r="A42" s="1092" t="s">
        <v>696</v>
      </c>
      <c r="B42" s="1092"/>
      <c r="C42" s="1092"/>
      <c r="D42" s="1092"/>
      <c r="E42" s="1092"/>
      <c r="F42" s="1092"/>
      <c r="G42" s="1092"/>
      <c r="H42" s="1092"/>
      <c r="I42" s="1092"/>
      <c r="J42" s="1092"/>
      <c r="K42" s="1092"/>
    </row>
    <row r="43" spans="1:18" ht="18.75" x14ac:dyDescent="0.3">
      <c r="A43" s="1071" t="s">
        <v>291</v>
      </c>
      <c r="B43" s="1071"/>
    </row>
    <row r="44" spans="1:18" ht="26.45" customHeight="1" thickBot="1" x14ac:dyDescent="0.3"/>
    <row r="45" spans="1:18" ht="18.600000000000001" customHeight="1" x14ac:dyDescent="0.3">
      <c r="A45" s="878" t="s">
        <v>761</v>
      </c>
      <c r="B45" s="879"/>
      <c r="C45" s="1004" t="s">
        <v>160</v>
      </c>
      <c r="D45" s="1005"/>
      <c r="E45" s="1067" t="s">
        <v>576</v>
      </c>
      <c r="F45" s="304"/>
      <c r="G45" s="112"/>
      <c r="H45" s="112"/>
    </row>
    <row r="46" spans="1:18" ht="38.1" customHeight="1" x14ac:dyDescent="0.3">
      <c r="A46" s="1093" t="s">
        <v>810</v>
      </c>
      <c r="B46" s="1094"/>
      <c r="C46" s="1090"/>
      <c r="D46" s="1091"/>
      <c r="E46" s="1068"/>
      <c r="F46" s="304"/>
      <c r="G46" s="112"/>
      <c r="H46" s="112"/>
    </row>
    <row r="47" spans="1:18" ht="19.5" thickBot="1" x14ac:dyDescent="0.35">
      <c r="A47" s="1077" t="s">
        <v>812</v>
      </c>
      <c r="B47" s="1078"/>
      <c r="C47" s="1072" t="s">
        <v>292</v>
      </c>
      <c r="D47" s="1073"/>
      <c r="E47" s="1069"/>
      <c r="F47" s="112"/>
      <c r="G47" s="112"/>
      <c r="H47" s="112"/>
    </row>
    <row r="48" spans="1:18" ht="18.75" x14ac:dyDescent="0.3">
      <c r="A48" s="878" t="s">
        <v>293</v>
      </c>
      <c r="B48" s="503"/>
      <c r="C48" s="409" t="s">
        <v>294</v>
      </c>
      <c r="D48" s="410"/>
      <c r="E48" s="53"/>
      <c r="F48" s="80"/>
    </row>
    <row r="49" spans="1:10" ht="39.6" customHeight="1" x14ac:dyDescent="0.3">
      <c r="A49" s="1077" t="s">
        <v>704</v>
      </c>
      <c r="B49" s="1089"/>
      <c r="C49" s="1074" t="s">
        <v>295</v>
      </c>
      <c r="D49" s="1075"/>
      <c r="E49" s="53"/>
      <c r="F49" s="80"/>
    </row>
    <row r="50" spans="1:10" ht="18.75" x14ac:dyDescent="0.3">
      <c r="A50" s="878" t="s">
        <v>706</v>
      </c>
      <c r="B50" s="503"/>
      <c r="C50" s="870" t="s">
        <v>296</v>
      </c>
      <c r="D50" s="871"/>
      <c r="E50" s="53"/>
    </row>
    <row r="51" spans="1:10" ht="18.75" x14ac:dyDescent="0.3">
      <c r="A51" s="503" t="s">
        <v>707</v>
      </c>
      <c r="B51" s="503"/>
      <c r="C51" s="870" t="s">
        <v>297</v>
      </c>
      <c r="D51" s="871"/>
      <c r="E51" s="53"/>
    </row>
    <row r="52" spans="1:10" ht="18.75" x14ac:dyDescent="0.3">
      <c r="A52" s="503" t="s">
        <v>708</v>
      </c>
      <c r="B52" s="503"/>
      <c r="C52" s="870" t="s">
        <v>298</v>
      </c>
      <c r="D52" s="871"/>
      <c r="E52" s="53"/>
    </row>
    <row r="53" spans="1:10" ht="18.75" x14ac:dyDescent="0.3">
      <c r="A53" s="878" t="s">
        <v>705</v>
      </c>
      <c r="B53" s="503"/>
      <c r="C53" s="870" t="s">
        <v>299</v>
      </c>
      <c r="D53" s="871"/>
      <c r="E53" s="53"/>
    </row>
    <row r="54" spans="1:10" ht="36.6" customHeight="1" x14ac:dyDescent="0.25">
      <c r="A54" s="1076" t="s">
        <v>709</v>
      </c>
      <c r="B54" s="497"/>
      <c r="C54" s="1022" t="s">
        <v>300</v>
      </c>
      <c r="D54" s="1024"/>
      <c r="E54" s="46"/>
    </row>
    <row r="55" spans="1:10" ht="21" customHeight="1" x14ac:dyDescent="0.3">
      <c r="A55" s="878" t="s">
        <v>301</v>
      </c>
      <c r="B55" s="879"/>
      <c r="C55" s="870" t="s">
        <v>302</v>
      </c>
      <c r="D55" s="871"/>
      <c r="E55" s="46"/>
    </row>
    <row r="56" spans="1:10" ht="21.6" customHeight="1" x14ac:dyDescent="0.25">
      <c r="A56" s="872" t="s">
        <v>710</v>
      </c>
      <c r="B56" s="874"/>
      <c r="C56" s="1022" t="s">
        <v>290</v>
      </c>
      <c r="D56" s="1024"/>
      <c r="E56" s="46"/>
    </row>
    <row r="57" spans="1:10" ht="15.75" customHeight="1" x14ac:dyDescent="0.25">
      <c r="A57" s="875"/>
      <c r="B57" s="877"/>
      <c r="C57" s="1025"/>
      <c r="D57" s="1027"/>
      <c r="E57" s="46"/>
    </row>
    <row r="58" spans="1:10" ht="15.75" x14ac:dyDescent="0.25">
      <c r="B58" s="1088"/>
      <c r="C58" s="1088"/>
      <c r="D58" s="1088"/>
      <c r="E58" s="1088"/>
      <c r="F58" s="1088"/>
      <c r="G58" s="17"/>
    </row>
    <row r="59" spans="1:10" ht="20.25" x14ac:dyDescent="0.3">
      <c r="A59" s="508" t="s">
        <v>134</v>
      </c>
      <c r="B59" s="293" t="s">
        <v>303</v>
      </c>
      <c r="C59" s="1087">
        <f>F61*D70</f>
        <v>72.674999999999997</v>
      </c>
      <c r="D59" s="1087"/>
      <c r="E59" s="1087"/>
      <c r="F59" s="1087"/>
      <c r="G59" s="1087"/>
    </row>
    <row r="60" spans="1:10" ht="18.75" x14ac:dyDescent="0.25">
      <c r="A60" s="508"/>
      <c r="B60" s="440" t="s">
        <v>48</v>
      </c>
      <c r="C60" s="440" t="s">
        <v>16</v>
      </c>
      <c r="D60" s="440" t="s">
        <v>0</v>
      </c>
      <c r="E60" s="440" t="s">
        <v>13</v>
      </c>
      <c r="F60" s="440" t="s">
        <v>373</v>
      </c>
      <c r="G60" s="440" t="s">
        <v>12</v>
      </c>
      <c r="I60" s="5"/>
      <c r="J60" s="5"/>
    </row>
    <row r="61" spans="1:10" ht="20.25" x14ac:dyDescent="0.3">
      <c r="A61" s="495" t="s">
        <v>160</v>
      </c>
      <c r="B61" s="394" t="s">
        <v>813</v>
      </c>
      <c r="C61" s="231" t="s">
        <v>304</v>
      </c>
      <c r="D61" s="305" t="s">
        <v>3</v>
      </c>
      <c r="E61" s="224" t="s">
        <v>3</v>
      </c>
      <c r="F61" s="223">
        <f>(D67*((D64)^(2)))+(D68*D64)+D69</f>
        <v>4.8449999999999998</v>
      </c>
      <c r="G61" s="225" t="s">
        <v>98</v>
      </c>
      <c r="I61" s="5"/>
      <c r="J61" s="5"/>
    </row>
    <row r="62" spans="1:10" ht="18.75" x14ac:dyDescent="0.3">
      <c r="A62" s="495"/>
      <c r="B62" s="394" t="s">
        <v>65</v>
      </c>
      <c r="C62" s="233" t="s">
        <v>3</v>
      </c>
      <c r="D62" s="97" t="s">
        <v>49</v>
      </c>
      <c r="E62" s="224" t="s">
        <v>3</v>
      </c>
      <c r="F62" s="240" t="s">
        <v>3</v>
      </c>
      <c r="G62" s="224" t="s">
        <v>3</v>
      </c>
    </row>
    <row r="63" spans="1:10" ht="18.75" x14ac:dyDescent="0.3">
      <c r="A63" s="495"/>
      <c r="B63" s="394" t="s">
        <v>50</v>
      </c>
      <c r="C63" s="233" t="s">
        <v>3</v>
      </c>
      <c r="D63" s="97" t="s">
        <v>51</v>
      </c>
      <c r="E63" s="224" t="s">
        <v>3</v>
      </c>
      <c r="F63" s="240" t="s">
        <v>3</v>
      </c>
      <c r="G63" s="224" t="s">
        <v>3</v>
      </c>
    </row>
    <row r="64" spans="1:10" ht="18.75" x14ac:dyDescent="0.3">
      <c r="A64" s="495"/>
      <c r="B64" s="394" t="s">
        <v>52</v>
      </c>
      <c r="C64" s="241" t="s">
        <v>53</v>
      </c>
      <c r="D64" s="306">
        <v>10000</v>
      </c>
      <c r="E64" s="226" t="s">
        <v>19</v>
      </c>
      <c r="F64" s="240" t="s">
        <v>3</v>
      </c>
      <c r="G64" s="224" t="s">
        <v>3</v>
      </c>
    </row>
    <row r="65" spans="1:17" ht="18.75" x14ac:dyDescent="0.3">
      <c r="A65" s="495"/>
      <c r="B65" s="394" t="s">
        <v>54</v>
      </c>
      <c r="C65" s="233" t="s">
        <v>3</v>
      </c>
      <c r="D65" s="97">
        <v>0.25</v>
      </c>
      <c r="E65" s="226" t="s">
        <v>99</v>
      </c>
      <c r="F65" s="240" t="s">
        <v>3</v>
      </c>
      <c r="G65" s="224" t="s">
        <v>3</v>
      </c>
    </row>
    <row r="66" spans="1:17" ht="18.75" x14ac:dyDescent="0.3">
      <c r="A66" s="495"/>
      <c r="B66" s="394" t="s">
        <v>55</v>
      </c>
      <c r="C66" s="233" t="s">
        <v>3</v>
      </c>
      <c r="D66" s="97">
        <v>1</v>
      </c>
      <c r="E66" s="226" t="s">
        <v>99</v>
      </c>
      <c r="F66" s="240" t="s">
        <v>3</v>
      </c>
      <c r="G66" s="224" t="s">
        <v>3</v>
      </c>
    </row>
    <row r="67" spans="1:17" ht="18.75" x14ac:dyDescent="0.3">
      <c r="A67" s="495"/>
      <c r="B67" s="394" t="s">
        <v>814</v>
      </c>
      <c r="C67" s="241" t="s">
        <v>31</v>
      </c>
      <c r="D67" s="97">
        <v>0</v>
      </c>
      <c r="E67" s="226" t="s">
        <v>552</v>
      </c>
      <c r="F67" s="240" t="s">
        <v>3</v>
      </c>
      <c r="G67" s="224" t="s">
        <v>3</v>
      </c>
    </row>
    <row r="68" spans="1:17" ht="18.75" x14ac:dyDescent="0.3">
      <c r="A68" s="495"/>
      <c r="B68" s="394" t="s">
        <v>815</v>
      </c>
      <c r="C68" s="241" t="s">
        <v>32</v>
      </c>
      <c r="D68" s="97">
        <v>2.4499999999999999E-5</v>
      </c>
      <c r="E68" s="226" t="s">
        <v>552</v>
      </c>
      <c r="F68" s="240" t="s">
        <v>3</v>
      </c>
      <c r="G68" s="224" t="s">
        <v>3</v>
      </c>
    </row>
    <row r="69" spans="1:17" ht="18.75" x14ac:dyDescent="0.3">
      <c r="A69" s="495"/>
      <c r="B69" s="394" t="s">
        <v>816</v>
      </c>
      <c r="C69" s="241" t="s">
        <v>101</v>
      </c>
      <c r="D69" s="272">
        <v>4.5999999999999996</v>
      </c>
      <c r="E69" s="226" t="s">
        <v>552</v>
      </c>
      <c r="F69" s="240" t="s">
        <v>3</v>
      </c>
      <c r="G69" s="224" t="s">
        <v>3</v>
      </c>
    </row>
    <row r="70" spans="1:17" ht="18.75" x14ac:dyDescent="0.3">
      <c r="A70" s="495"/>
      <c r="B70" s="394" t="s">
        <v>817</v>
      </c>
      <c r="C70" s="241" t="s">
        <v>56</v>
      </c>
      <c r="D70" s="97">
        <v>15</v>
      </c>
      <c r="E70" s="226" t="s">
        <v>57</v>
      </c>
      <c r="F70" s="240" t="s">
        <v>3</v>
      </c>
      <c r="G70" s="224" t="s">
        <v>3</v>
      </c>
    </row>
    <row r="71" spans="1:17" x14ac:dyDescent="0.25">
      <c r="A71" s="45"/>
    </row>
    <row r="72" spans="1:17" x14ac:dyDescent="0.25">
      <c r="A72" s="60"/>
      <c r="B72" s="60"/>
      <c r="C72" s="60"/>
      <c r="D72" s="60"/>
      <c r="E72" s="60"/>
      <c r="F72" s="60"/>
      <c r="G72" s="60"/>
      <c r="H72" s="60"/>
      <c r="I72" s="60"/>
      <c r="J72" s="60"/>
      <c r="K72" s="60"/>
      <c r="L72" s="60"/>
      <c r="M72" s="60"/>
      <c r="N72" s="60"/>
      <c r="O72" s="60"/>
      <c r="P72" s="60"/>
      <c r="Q72" s="60"/>
    </row>
    <row r="73" spans="1:17" x14ac:dyDescent="0.25">
      <c r="A73" s="46"/>
      <c r="B73" s="112"/>
      <c r="C73" s="112"/>
      <c r="D73" s="112"/>
      <c r="E73" s="112"/>
      <c r="F73" s="112"/>
      <c r="G73" s="112"/>
      <c r="H73" s="112"/>
      <c r="I73" s="112"/>
      <c r="J73" s="112"/>
      <c r="K73" s="112"/>
      <c r="L73" s="112"/>
    </row>
    <row r="74" spans="1:17" ht="28.5" x14ac:dyDescent="0.25">
      <c r="A74" s="1070" t="s">
        <v>697</v>
      </c>
      <c r="B74" s="1070"/>
      <c r="C74" s="1070"/>
      <c r="D74" s="1070"/>
      <c r="E74" s="1070"/>
      <c r="F74" s="1070"/>
      <c r="G74" s="1070"/>
      <c r="H74" s="1070"/>
      <c r="I74" s="1070"/>
      <c r="J74" s="1070"/>
      <c r="K74" s="1070"/>
      <c r="L74" s="1070"/>
      <c r="M74" s="1070"/>
      <c r="N74" s="1070"/>
      <c r="O74" s="1070"/>
      <c r="P74" s="1070"/>
      <c r="Q74" s="1070"/>
    </row>
    <row r="75" spans="1:17" x14ac:dyDescent="0.25">
      <c r="A75" s="45"/>
    </row>
    <row r="76" spans="1:17" x14ac:dyDescent="0.25">
      <c r="A76" s="45"/>
    </row>
    <row r="77" spans="1:17" x14ac:dyDescent="0.25">
      <c r="A77" s="45"/>
    </row>
    <row r="78" spans="1:17" x14ac:dyDescent="0.25">
      <c r="A78" s="45"/>
    </row>
    <row r="79" spans="1:17" ht="15.75" x14ac:dyDescent="0.25">
      <c r="B79" s="17"/>
      <c r="C79" s="17"/>
      <c r="D79" s="17"/>
      <c r="E79" s="17"/>
      <c r="F79" s="17"/>
      <c r="G79" s="17"/>
    </row>
    <row r="80" spans="1:17" ht="15.75" x14ac:dyDescent="0.25">
      <c r="B80" s="17"/>
      <c r="C80" s="17"/>
      <c r="D80" s="17"/>
      <c r="E80" s="17"/>
      <c r="F80" s="17"/>
      <c r="G80" s="17"/>
    </row>
    <row r="81" spans="2:7" ht="15.75" x14ac:dyDescent="0.25">
      <c r="B81" s="17"/>
      <c r="C81" s="17"/>
      <c r="D81" s="17"/>
      <c r="E81" s="17"/>
      <c r="F81" s="17"/>
      <c r="G81" s="17"/>
    </row>
    <row r="82" spans="2:7" ht="15.75" x14ac:dyDescent="0.25">
      <c r="B82" s="17"/>
      <c r="C82" s="17"/>
      <c r="D82" s="17"/>
      <c r="E82" s="17"/>
      <c r="F82" s="17"/>
      <c r="G82" s="17"/>
    </row>
    <row r="83" spans="2:7" ht="15.75" x14ac:dyDescent="0.25">
      <c r="B83" s="17"/>
      <c r="C83" s="17"/>
      <c r="D83" s="17"/>
      <c r="E83" s="17"/>
      <c r="F83" s="17"/>
      <c r="G83" s="17"/>
    </row>
    <row r="84" spans="2:7" ht="15.75" x14ac:dyDescent="0.25">
      <c r="B84" s="17"/>
      <c r="C84" s="17"/>
      <c r="D84" s="17"/>
      <c r="E84" s="17"/>
      <c r="F84" s="17"/>
      <c r="G84" s="17"/>
    </row>
    <row r="85" spans="2:7" ht="15.75" x14ac:dyDescent="0.25">
      <c r="B85" s="17"/>
      <c r="C85" s="17"/>
      <c r="D85" s="17"/>
      <c r="E85" s="17"/>
      <c r="F85" s="17"/>
      <c r="G85" s="17"/>
    </row>
    <row r="86" spans="2:7" ht="15.75" x14ac:dyDescent="0.25">
      <c r="B86" s="3"/>
      <c r="C86" s="3"/>
      <c r="D86" s="3"/>
      <c r="E86" s="3"/>
      <c r="F86" s="3"/>
      <c r="G86" s="17"/>
    </row>
    <row r="87" spans="2:7" ht="15.75" x14ac:dyDescent="0.25">
      <c r="B87" s="3"/>
      <c r="C87" s="3"/>
      <c r="D87" s="3"/>
      <c r="E87" s="3"/>
      <c r="F87" s="3"/>
      <c r="G87" s="17"/>
    </row>
    <row r="88" spans="2:7" ht="15.75" x14ac:dyDescent="0.25">
      <c r="B88" s="74"/>
      <c r="C88" s="74"/>
      <c r="D88" s="74"/>
      <c r="E88" s="74"/>
      <c r="F88" s="74"/>
      <c r="G88" s="17"/>
    </row>
    <row r="89" spans="2:7" ht="18" customHeight="1" x14ac:dyDescent="0.25">
      <c r="B89" s="10"/>
      <c r="C89" s="10"/>
      <c r="D89" s="10"/>
      <c r="E89" s="7"/>
      <c r="F89" s="3"/>
      <c r="G89" s="17"/>
    </row>
    <row r="90" spans="2:7" ht="15.75" x14ac:dyDescent="0.25">
      <c r="B90" s="7"/>
      <c r="C90" s="7"/>
      <c r="D90" s="7"/>
      <c r="E90" s="7"/>
      <c r="F90" s="3"/>
      <c r="G90" s="17"/>
    </row>
    <row r="91" spans="2:7" ht="15.75" x14ac:dyDescent="0.25">
      <c r="B91" s="7"/>
      <c r="C91" s="116"/>
      <c r="D91" s="116"/>
      <c r="E91" s="116"/>
      <c r="F91" s="3"/>
      <c r="G91" s="17"/>
    </row>
    <row r="92" spans="2:7" ht="15.75" x14ac:dyDescent="0.25">
      <c r="B92" s="7"/>
      <c r="C92" s="116"/>
      <c r="D92" s="116"/>
      <c r="E92" s="7"/>
      <c r="F92" s="3"/>
      <c r="G92" s="17"/>
    </row>
    <row r="93" spans="2:7" x14ac:dyDescent="0.25">
      <c r="B93" s="80"/>
      <c r="C93" s="80"/>
      <c r="D93" s="80"/>
      <c r="E93" s="80"/>
      <c r="F93" s="80"/>
    </row>
    <row r="96" spans="2:7" ht="18.75" x14ac:dyDescent="0.3">
      <c r="D96" s="4"/>
    </row>
  </sheetData>
  <mergeCells count="64">
    <mergeCell ref="C59:G59"/>
    <mergeCell ref="C29:F29"/>
    <mergeCell ref="B58:F58"/>
    <mergeCell ref="A53:B53"/>
    <mergeCell ref="A18:B18"/>
    <mergeCell ref="C18:E18"/>
    <mergeCell ref="A19:B19"/>
    <mergeCell ref="A20:B20"/>
    <mergeCell ref="C19:E19"/>
    <mergeCell ref="C20:E20"/>
    <mergeCell ref="A49:B49"/>
    <mergeCell ref="C45:D45"/>
    <mergeCell ref="C46:D46"/>
    <mergeCell ref="A42:K42"/>
    <mergeCell ref="A46:B46"/>
    <mergeCell ref="A25:B26"/>
    <mergeCell ref="A3:Q8"/>
    <mergeCell ref="A9:Q9"/>
    <mergeCell ref="A2:Q2"/>
    <mergeCell ref="A1:Q1"/>
    <mergeCell ref="A15:B15"/>
    <mergeCell ref="C15:E15"/>
    <mergeCell ref="A13:B13"/>
    <mergeCell ref="C13:E13"/>
    <mergeCell ref="A14:B14"/>
    <mergeCell ref="C14:E14"/>
    <mergeCell ref="A11:M11"/>
    <mergeCell ref="F13:F14"/>
    <mergeCell ref="C24:E24"/>
    <mergeCell ref="C25:E26"/>
    <mergeCell ref="C21:E21"/>
    <mergeCell ref="C22:E23"/>
    <mergeCell ref="A16:B16"/>
    <mergeCell ref="C16:E16"/>
    <mergeCell ref="A17:B17"/>
    <mergeCell ref="C17:E17"/>
    <mergeCell ref="C55:D55"/>
    <mergeCell ref="C54:D54"/>
    <mergeCell ref="A51:B51"/>
    <mergeCell ref="A47:B47"/>
    <mergeCell ref="A48:B48"/>
    <mergeCell ref="A52:B52"/>
    <mergeCell ref="A59:A60"/>
    <mergeCell ref="A21:B21"/>
    <mergeCell ref="A22:B23"/>
    <mergeCell ref="A24:B24"/>
    <mergeCell ref="A45:B45"/>
    <mergeCell ref="A50:B50"/>
    <mergeCell ref="E45:E47"/>
    <mergeCell ref="A74:Q74"/>
    <mergeCell ref="A61:A70"/>
    <mergeCell ref="A43:B43"/>
    <mergeCell ref="A29:A30"/>
    <mergeCell ref="A31:A39"/>
    <mergeCell ref="C47:D47"/>
    <mergeCell ref="C49:D49"/>
    <mergeCell ref="C50:D50"/>
    <mergeCell ref="C51:D51"/>
    <mergeCell ref="C52:D52"/>
    <mergeCell ref="A54:B54"/>
    <mergeCell ref="A56:B57"/>
    <mergeCell ref="C53:D53"/>
    <mergeCell ref="C56:D57"/>
    <mergeCell ref="A55:B55"/>
  </mergeCells>
  <pageMargins left="0.7" right="0.7" top="0.75" bottom="0.75" header="0.3" footer="0.3"/>
  <pageSetup orientation="portrait" r:id="rId1"/>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41"/>
  <sheetViews>
    <sheetView zoomScale="70" zoomScaleNormal="70" workbookViewId="0">
      <selection activeCell="A21" sqref="A21:B21"/>
    </sheetView>
  </sheetViews>
  <sheetFormatPr defaultColWidth="8.85546875" defaultRowHeight="15" x14ac:dyDescent="0.25"/>
  <cols>
    <col min="1" max="1" width="23.85546875" style="64" customWidth="1"/>
    <col min="2" max="2" width="52.85546875" style="64" customWidth="1"/>
    <col min="3" max="3" width="28.140625" style="64" customWidth="1"/>
    <col min="4" max="4" width="49.28515625" style="64" customWidth="1"/>
    <col min="5" max="5" width="24.42578125" style="64" customWidth="1"/>
    <col min="6" max="6" width="23.85546875" style="64" customWidth="1"/>
    <col min="7" max="7" width="17.85546875" style="64" customWidth="1"/>
    <col min="8" max="8" width="9.5703125" style="64" customWidth="1"/>
    <col min="9" max="16384" width="8.85546875" style="64"/>
  </cols>
  <sheetData>
    <row r="1" spans="1:8" ht="25.5" customHeight="1" x14ac:dyDescent="0.25">
      <c r="A1" s="516" t="s">
        <v>169</v>
      </c>
      <c r="B1" s="516"/>
      <c r="C1" s="516"/>
      <c r="D1" s="516"/>
      <c r="E1" s="516"/>
      <c r="F1" s="516"/>
      <c r="G1" s="516"/>
      <c r="H1" s="516"/>
    </row>
    <row r="2" spans="1:8" ht="18.75" x14ac:dyDescent="0.3">
      <c r="A2" s="539" t="s">
        <v>102</v>
      </c>
      <c r="B2" s="539"/>
      <c r="C2" s="539"/>
      <c r="D2" s="539"/>
      <c r="E2" s="539"/>
      <c r="F2" s="539"/>
      <c r="G2" s="539"/>
      <c r="H2" s="539"/>
    </row>
    <row r="3" spans="1:8" ht="26.45" customHeight="1" x14ac:dyDescent="0.25">
      <c r="A3" s="641" t="s">
        <v>818</v>
      </c>
      <c r="B3" s="641"/>
      <c r="C3" s="641"/>
      <c r="D3" s="641"/>
      <c r="E3" s="641"/>
      <c r="F3" s="641"/>
      <c r="G3" s="641"/>
      <c r="H3" s="641"/>
    </row>
    <row r="4" spans="1:8" ht="15.75" customHeight="1" x14ac:dyDescent="0.25">
      <c r="A4" s="641"/>
      <c r="B4" s="641"/>
      <c r="C4" s="641"/>
      <c r="D4" s="641"/>
      <c r="E4" s="641"/>
      <c r="F4" s="641"/>
      <c r="G4" s="641"/>
      <c r="H4" s="641"/>
    </row>
    <row r="5" spans="1:8" ht="15" customHeight="1" x14ac:dyDescent="0.25">
      <c r="A5" s="641"/>
      <c r="B5" s="641"/>
      <c r="C5" s="641"/>
      <c r="D5" s="641"/>
      <c r="E5" s="641"/>
      <c r="F5" s="641"/>
      <c r="G5" s="641"/>
      <c r="H5" s="641"/>
    </row>
    <row r="6" spans="1:8" ht="34.700000000000003" customHeight="1" x14ac:dyDescent="0.25">
      <c r="A6" s="641"/>
      <c r="B6" s="641"/>
      <c r="C6" s="641"/>
      <c r="D6" s="641"/>
      <c r="E6" s="641"/>
      <c r="F6" s="641"/>
      <c r="G6" s="641"/>
      <c r="H6" s="641"/>
    </row>
    <row r="7" spans="1:8" ht="30.6" customHeight="1" x14ac:dyDescent="0.25">
      <c r="A7" s="641"/>
      <c r="B7" s="641"/>
      <c r="C7" s="641"/>
      <c r="D7" s="641"/>
      <c r="E7" s="641"/>
      <c r="F7" s="641"/>
      <c r="G7" s="641"/>
      <c r="H7" s="641"/>
    </row>
    <row r="8" spans="1:8" ht="51.6" customHeight="1" x14ac:dyDescent="0.25">
      <c r="A8" s="641"/>
      <c r="B8" s="641"/>
      <c r="C8" s="641"/>
      <c r="D8" s="641"/>
      <c r="E8" s="641"/>
      <c r="F8" s="641"/>
      <c r="G8" s="641"/>
      <c r="H8" s="641"/>
    </row>
    <row r="9" spans="1:8" ht="82.7" customHeight="1" x14ac:dyDescent="0.25">
      <c r="A9" s="641"/>
      <c r="B9" s="641"/>
      <c r="C9" s="641"/>
      <c r="D9" s="641"/>
      <c r="E9" s="641"/>
      <c r="F9" s="641"/>
      <c r="G9" s="641"/>
      <c r="H9" s="641"/>
    </row>
    <row r="10" spans="1:8" ht="52.35" customHeight="1" x14ac:dyDescent="0.25">
      <c r="A10" s="1098" t="s">
        <v>819</v>
      </c>
      <c r="B10" s="1098"/>
      <c r="C10" s="1098"/>
      <c r="D10" s="1098"/>
      <c r="E10" s="1098"/>
      <c r="F10" s="1098"/>
      <c r="G10" s="1098"/>
      <c r="H10" s="1098"/>
    </row>
    <row r="11" spans="1:8" ht="78.599999999999994" customHeight="1" x14ac:dyDescent="0.25">
      <c r="A11" s="1098"/>
      <c r="B11" s="1098"/>
      <c r="C11" s="1098"/>
      <c r="D11" s="1098"/>
      <c r="E11" s="1098"/>
      <c r="F11" s="1098"/>
      <c r="G11" s="1098"/>
      <c r="H11" s="1098"/>
    </row>
    <row r="12" spans="1:8" ht="21" customHeight="1" x14ac:dyDescent="0.25">
      <c r="A12" s="985" t="s">
        <v>186</v>
      </c>
      <c r="B12" s="985"/>
      <c r="C12" s="985"/>
      <c r="D12" s="985"/>
      <c r="E12" s="985"/>
      <c r="F12" s="985"/>
      <c r="G12" s="985"/>
      <c r="H12" s="985"/>
    </row>
    <row r="13" spans="1:8" ht="21" customHeight="1" x14ac:dyDescent="0.25">
      <c r="C13" s="276"/>
      <c r="D13" s="276"/>
      <c r="E13" s="276"/>
      <c r="F13" s="276"/>
      <c r="G13" s="276"/>
      <c r="H13" s="276"/>
    </row>
    <row r="14" spans="1:8" ht="21" customHeight="1" thickBot="1" x14ac:dyDescent="0.3">
      <c r="C14" s="117"/>
      <c r="D14" s="117"/>
      <c r="E14" s="339"/>
      <c r="F14" s="117"/>
      <c r="G14" s="117"/>
      <c r="H14" s="112"/>
    </row>
    <row r="15" spans="1:8" ht="20.45" customHeight="1" x14ac:dyDescent="0.25">
      <c r="A15" s="1034" t="s">
        <v>767</v>
      </c>
      <c r="B15" s="1036"/>
      <c r="C15" s="411" t="s">
        <v>160</v>
      </c>
      <c r="D15" s="1095" t="s">
        <v>576</v>
      </c>
      <c r="E15" s="311"/>
      <c r="F15" s="71"/>
      <c r="G15" s="71"/>
      <c r="H15" s="112"/>
    </row>
    <row r="16" spans="1:8" ht="15.6" customHeight="1" x14ac:dyDescent="0.25">
      <c r="A16" s="1076" t="s">
        <v>305</v>
      </c>
      <c r="B16" s="1101"/>
      <c r="C16" s="1104"/>
      <c r="D16" s="1096"/>
      <c r="E16" s="311"/>
      <c r="F16" s="54"/>
      <c r="G16" s="54"/>
      <c r="H16" s="112"/>
    </row>
    <row r="17" spans="1:8" ht="22.5" customHeight="1" thickBot="1" x14ac:dyDescent="0.3">
      <c r="A17" s="1102"/>
      <c r="B17" s="1103"/>
      <c r="C17" s="1105"/>
      <c r="D17" s="1097"/>
      <c r="E17" s="311"/>
      <c r="F17" s="54"/>
      <c r="G17" s="54"/>
      <c r="H17" s="112"/>
    </row>
    <row r="18" spans="1:8" ht="18.600000000000001" customHeight="1" x14ac:dyDescent="0.25">
      <c r="A18" s="862" t="s">
        <v>821</v>
      </c>
      <c r="B18" s="864"/>
      <c r="C18" s="1106" t="s">
        <v>306</v>
      </c>
      <c r="D18" s="54"/>
      <c r="E18" s="250"/>
      <c r="F18" s="54"/>
      <c r="G18" s="54"/>
      <c r="H18" s="112"/>
    </row>
    <row r="19" spans="1:8" ht="18.95" customHeight="1" x14ac:dyDescent="0.25">
      <c r="A19" s="865"/>
      <c r="B19" s="867"/>
      <c r="C19" s="1107"/>
      <c r="D19" s="54"/>
      <c r="E19" s="54"/>
      <c r="F19" s="54"/>
      <c r="G19" s="54"/>
      <c r="H19" s="112"/>
    </row>
    <row r="20" spans="1:8" ht="23.1" customHeight="1" x14ac:dyDescent="0.25">
      <c r="A20" s="911" t="s">
        <v>307</v>
      </c>
      <c r="B20" s="898"/>
      <c r="C20" s="412" t="s">
        <v>288</v>
      </c>
      <c r="D20" s="54"/>
      <c r="E20" s="54"/>
      <c r="F20" s="54"/>
      <c r="G20" s="54"/>
      <c r="H20" s="112"/>
    </row>
    <row r="21" spans="1:8" ht="39.6" customHeight="1" x14ac:dyDescent="0.25">
      <c r="A21" s="1099" t="s">
        <v>820</v>
      </c>
      <c r="B21" s="1100"/>
      <c r="C21" s="119" t="s">
        <v>308</v>
      </c>
      <c r="D21" s="54"/>
      <c r="E21" s="54"/>
      <c r="F21" s="54"/>
      <c r="G21" s="54"/>
      <c r="H21" s="112"/>
    </row>
    <row r="22" spans="1:8" ht="15.75" x14ac:dyDescent="0.25">
      <c r="C22" s="54"/>
      <c r="D22" s="54"/>
      <c r="E22" s="120"/>
      <c r="F22" s="54"/>
      <c r="G22" s="54"/>
      <c r="H22" s="112"/>
    </row>
    <row r="23" spans="1:8" ht="19.5" customHeight="1" x14ac:dyDescent="0.25">
      <c r="A23" s="383" t="s">
        <v>134</v>
      </c>
      <c r="B23" s="379" t="s">
        <v>711</v>
      </c>
      <c r="C23" s="383" t="s">
        <v>712</v>
      </c>
      <c r="D23" s="242" t="s">
        <v>713</v>
      </c>
      <c r="F23" s="80"/>
      <c r="H23" s="112"/>
    </row>
    <row r="24" spans="1:8" ht="15.75" x14ac:dyDescent="0.25">
      <c r="A24" s="313" t="s">
        <v>160</v>
      </c>
      <c r="B24" s="413">
        <v>1.25</v>
      </c>
      <c r="C24" s="413">
        <v>720</v>
      </c>
      <c r="D24" s="414">
        <f>B24*C24</f>
        <v>900</v>
      </c>
      <c r="E24" s="121"/>
      <c r="H24" s="112"/>
    </row>
    <row r="25" spans="1:8" ht="15.75" x14ac:dyDescent="0.25">
      <c r="A25" s="313"/>
      <c r="B25" s="313"/>
      <c r="C25" s="313"/>
      <c r="D25" s="415"/>
      <c r="E25" s="112"/>
      <c r="H25" s="112"/>
    </row>
    <row r="26" spans="1:8" ht="15.75" x14ac:dyDescent="0.25">
      <c r="A26" s="313"/>
      <c r="B26" s="313"/>
      <c r="C26" s="313"/>
      <c r="D26" s="415"/>
      <c r="H26" s="112"/>
    </row>
    <row r="27" spans="1:8" ht="15.75" customHeight="1" x14ac:dyDescent="0.25">
      <c r="A27" s="313"/>
      <c r="B27" s="313"/>
      <c r="C27" s="313"/>
      <c r="D27" s="415"/>
      <c r="H27" s="112"/>
    </row>
    <row r="28" spans="1:8" ht="15.75" x14ac:dyDescent="0.25">
      <c r="A28" s="313"/>
      <c r="B28" s="313"/>
      <c r="C28" s="313"/>
      <c r="D28" s="415"/>
      <c r="E28" s="5"/>
      <c r="F28" s="5"/>
      <c r="H28" s="47"/>
    </row>
    <row r="29" spans="1:8" ht="15.75" x14ac:dyDescent="0.25">
      <c r="A29" s="313"/>
      <c r="B29" s="313"/>
      <c r="C29" s="313"/>
      <c r="D29" s="415"/>
      <c r="E29" s="5"/>
      <c r="F29" s="5"/>
    </row>
    <row r="30" spans="1:8" ht="15.75" x14ac:dyDescent="0.25">
      <c r="A30" s="313"/>
      <c r="B30" s="313"/>
      <c r="C30" s="313"/>
      <c r="D30" s="415"/>
    </row>
    <row r="32" spans="1:8" x14ac:dyDescent="0.25">
      <c r="A32" s="80"/>
      <c r="B32" s="80"/>
    </row>
    <row r="33" spans="1:9" ht="15.75" x14ac:dyDescent="0.25">
      <c r="A33" s="20"/>
      <c r="B33" s="80"/>
    </row>
    <row r="34" spans="1:9" ht="15.75" x14ac:dyDescent="0.25">
      <c r="A34" s="20"/>
      <c r="B34" s="80"/>
      <c r="C34" s="80"/>
      <c r="D34" s="80"/>
      <c r="E34" s="80"/>
    </row>
    <row r="35" spans="1:9" x14ac:dyDescent="0.25">
      <c r="A35" s="80"/>
      <c r="B35" s="121"/>
      <c r="C35" s="80"/>
      <c r="D35" s="80"/>
      <c r="E35" s="80"/>
    </row>
    <row r="36" spans="1:9" ht="15.75" x14ac:dyDescent="0.25">
      <c r="A36" s="109"/>
      <c r="B36" s="15"/>
      <c r="C36" s="7"/>
      <c r="D36" s="7"/>
      <c r="E36" s="121"/>
    </row>
    <row r="37" spans="1:9" ht="15.75" x14ac:dyDescent="0.25">
      <c r="B37" s="10"/>
      <c r="C37" s="121"/>
      <c r="D37" s="7"/>
      <c r="E37" s="80"/>
      <c r="F37" s="7"/>
    </row>
    <row r="38" spans="1:9" ht="15.75" x14ac:dyDescent="0.25">
      <c r="B38" s="10"/>
      <c r="C38" s="7"/>
      <c r="D38" s="7"/>
      <c r="E38" s="7"/>
      <c r="I38" s="112"/>
    </row>
    <row r="39" spans="1:9" x14ac:dyDescent="0.25">
      <c r="B39" s="121"/>
      <c r="C39" s="80"/>
      <c r="D39" s="80"/>
      <c r="E39" s="80"/>
    </row>
    <row r="40" spans="1:9" x14ac:dyDescent="0.25">
      <c r="B40" s="16"/>
      <c r="C40" s="80"/>
      <c r="D40" s="80"/>
      <c r="E40" s="80"/>
    </row>
    <row r="41" spans="1:9" x14ac:dyDescent="0.25">
      <c r="F41" s="80"/>
    </row>
  </sheetData>
  <mergeCells count="13">
    <mergeCell ref="A21:B21"/>
    <mergeCell ref="A20:B20"/>
    <mergeCell ref="A16:B17"/>
    <mergeCell ref="C16:C17"/>
    <mergeCell ref="A18:B19"/>
    <mergeCell ref="C18:C19"/>
    <mergeCell ref="D15:D17"/>
    <mergeCell ref="A1:H1"/>
    <mergeCell ref="A2:H2"/>
    <mergeCell ref="A3:H9"/>
    <mergeCell ref="A10:H11"/>
    <mergeCell ref="A12:H12"/>
    <mergeCell ref="A15:B15"/>
  </mergeCells>
  <pageMargins left="0.7" right="0.7" top="0.75" bottom="0.75" header="0.3" footer="0.3"/>
  <pageSetup orientation="portrait" r:id="rId1"/>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58"/>
  <sheetViews>
    <sheetView topLeftCell="A4" zoomScale="80" zoomScaleNormal="80" workbookViewId="0">
      <selection activeCell="C30" sqref="C30"/>
    </sheetView>
  </sheetViews>
  <sheetFormatPr defaultColWidth="8.85546875" defaultRowHeight="15" x14ac:dyDescent="0.25"/>
  <cols>
    <col min="1" max="1" width="23.42578125" style="64" customWidth="1"/>
    <col min="2" max="2" width="17.42578125" style="64" customWidth="1"/>
    <col min="3" max="3" width="19.5703125" style="64" customWidth="1"/>
    <col min="4" max="4" width="25.85546875" style="64" customWidth="1"/>
    <col min="5" max="5" width="21.5703125" style="64" customWidth="1"/>
    <col min="6" max="6" width="21" style="64" customWidth="1"/>
    <col min="7" max="7" width="18.42578125" style="64" customWidth="1"/>
    <col min="8" max="8" width="6.140625" style="64" bestFit="1" customWidth="1"/>
    <col min="9" max="9" width="16.42578125" style="64" customWidth="1"/>
    <col min="10" max="16384" width="8.85546875" style="64"/>
  </cols>
  <sheetData>
    <row r="1" spans="1:11" ht="24.6" customHeight="1" x14ac:dyDescent="0.3">
      <c r="A1" s="770" t="s">
        <v>170</v>
      </c>
      <c r="B1" s="770"/>
      <c r="C1" s="770"/>
      <c r="D1" s="770"/>
      <c r="E1" s="770"/>
      <c r="F1" s="770"/>
      <c r="G1" s="770"/>
      <c r="H1" s="770"/>
      <c r="I1" s="770"/>
      <c r="J1" s="123"/>
      <c r="K1" s="123"/>
    </row>
    <row r="2" spans="1:11" ht="18.75" x14ac:dyDescent="0.3">
      <c r="A2" s="539" t="s">
        <v>94</v>
      </c>
      <c r="B2" s="539"/>
      <c r="C2" s="539"/>
      <c r="D2" s="539"/>
      <c r="E2" s="539"/>
      <c r="F2" s="539"/>
      <c r="G2" s="539"/>
      <c r="H2" s="539"/>
      <c r="I2" s="539"/>
      <c r="J2" s="124"/>
      <c r="K2" s="124"/>
    </row>
    <row r="3" spans="1:11" ht="18.75" customHeight="1" x14ac:dyDescent="0.25">
      <c r="A3" s="1118" t="s">
        <v>714</v>
      </c>
      <c r="B3" s="1118"/>
      <c r="C3" s="1118"/>
      <c r="D3" s="1118"/>
      <c r="E3" s="1118"/>
      <c r="F3" s="1118"/>
      <c r="G3" s="1118"/>
      <c r="H3" s="1118"/>
      <c r="I3" s="1118"/>
      <c r="J3" s="1118"/>
      <c r="K3" s="1118"/>
    </row>
    <row r="4" spans="1:11" ht="18.75" customHeight="1" x14ac:dyDescent="0.25">
      <c r="A4" s="1118" t="s">
        <v>317</v>
      </c>
      <c r="B4" s="1118"/>
      <c r="C4" s="1118"/>
      <c r="D4" s="1118"/>
      <c r="E4" s="1118"/>
      <c r="F4" s="1118"/>
      <c r="G4" s="1118"/>
      <c r="H4" s="1118"/>
      <c r="I4" s="1118"/>
      <c r="J4" s="1118"/>
      <c r="K4" s="1118"/>
    </row>
    <row r="5" spans="1:11" ht="21.75" customHeight="1" x14ac:dyDescent="0.25">
      <c r="A5" s="1118" t="s">
        <v>715</v>
      </c>
      <c r="B5" s="1118"/>
      <c r="C5" s="1118"/>
      <c r="D5" s="1118"/>
      <c r="E5" s="1118"/>
      <c r="F5" s="1118"/>
      <c r="G5" s="1118"/>
      <c r="H5" s="1118"/>
      <c r="I5" s="1118"/>
      <c r="J5" s="1118"/>
      <c r="K5" s="1118"/>
    </row>
    <row r="6" spans="1:11" ht="18.75" customHeight="1" x14ac:dyDescent="0.25">
      <c r="A6" s="1118" t="s">
        <v>716</v>
      </c>
      <c r="B6" s="1118"/>
      <c r="C6" s="1118"/>
      <c r="D6" s="1118"/>
      <c r="E6" s="1118"/>
      <c r="F6" s="1118"/>
      <c r="G6" s="1118"/>
      <c r="H6" s="1118"/>
      <c r="I6" s="1118"/>
      <c r="J6" s="1118"/>
      <c r="K6" s="1118"/>
    </row>
    <row r="7" spans="1:11" ht="18.75" customHeight="1" x14ac:dyDescent="0.25">
      <c r="A7" s="1118" t="s">
        <v>717</v>
      </c>
      <c r="B7" s="1118"/>
      <c r="C7" s="1118"/>
      <c r="D7" s="1118"/>
      <c r="E7" s="1118"/>
      <c r="F7" s="1118"/>
      <c r="G7" s="1118"/>
      <c r="H7" s="1118"/>
      <c r="I7" s="1118"/>
      <c r="J7" s="1118"/>
      <c r="K7" s="1118"/>
    </row>
    <row r="8" spans="1:11" ht="18.75" customHeight="1" x14ac:dyDescent="0.25">
      <c r="A8" s="446" t="s">
        <v>318</v>
      </c>
      <c r="B8" s="446"/>
      <c r="C8" s="446"/>
      <c r="D8" s="446"/>
      <c r="E8" s="446"/>
      <c r="F8" s="446"/>
      <c r="G8" s="446"/>
      <c r="H8" s="446"/>
      <c r="I8" s="446"/>
      <c r="J8" s="447"/>
      <c r="K8" s="447"/>
    </row>
    <row r="9" spans="1:11" ht="18.75" customHeight="1" x14ac:dyDescent="0.25">
      <c r="A9" s="985" t="s">
        <v>187</v>
      </c>
      <c r="B9" s="985"/>
      <c r="C9" s="985"/>
      <c r="D9" s="985"/>
      <c r="E9" s="985"/>
      <c r="F9" s="985"/>
      <c r="G9" s="985"/>
      <c r="H9" s="985"/>
      <c r="I9" s="985"/>
      <c r="J9" s="985"/>
      <c r="K9" s="985"/>
    </row>
    <row r="10" spans="1:11" ht="18.75" customHeight="1" x14ac:dyDescent="0.25">
      <c r="A10" s="112"/>
      <c r="B10" s="311"/>
      <c r="C10" s="311"/>
      <c r="D10" s="276"/>
      <c r="E10" s="276"/>
      <c r="F10" s="276"/>
      <c r="G10" s="276"/>
      <c r="H10" s="276"/>
      <c r="I10" s="276"/>
      <c r="J10" s="276"/>
      <c r="K10" s="276"/>
    </row>
    <row r="11" spans="1:11" ht="18.75" customHeight="1" thickBot="1" x14ac:dyDescent="0.35">
      <c r="A11" s="311"/>
      <c r="B11" s="311"/>
      <c r="C11" s="311"/>
      <c r="D11" s="117"/>
      <c r="E11" s="117"/>
      <c r="F11" s="117"/>
      <c r="G11" s="117"/>
      <c r="H11" s="117"/>
      <c r="I11" s="50"/>
      <c r="J11" s="50"/>
    </row>
    <row r="12" spans="1:11" ht="18.600000000000001" customHeight="1" x14ac:dyDescent="0.3">
      <c r="A12" s="915" t="s">
        <v>761</v>
      </c>
      <c r="B12" s="915"/>
      <c r="C12" s="915"/>
      <c r="D12" s="341" t="s">
        <v>160</v>
      </c>
      <c r="E12" s="888" t="s">
        <v>576</v>
      </c>
      <c r="F12" s="27"/>
      <c r="G12" s="27"/>
      <c r="H12" s="27"/>
    </row>
    <row r="13" spans="1:11" ht="37.5" x14ac:dyDescent="0.3">
      <c r="A13" s="915" t="s">
        <v>822</v>
      </c>
      <c r="B13" s="915"/>
      <c r="C13" s="915"/>
      <c r="D13" s="1108"/>
      <c r="E13" s="890"/>
      <c r="G13" s="408" t="s">
        <v>171</v>
      </c>
      <c r="H13" s="408"/>
      <c r="I13" s="408"/>
    </row>
    <row r="14" spans="1:11" ht="37.5" x14ac:dyDescent="0.3">
      <c r="A14" s="915"/>
      <c r="B14" s="915"/>
      <c r="C14" s="915"/>
      <c r="D14" s="1108"/>
      <c r="E14" s="890"/>
      <c r="G14" s="125" t="s">
        <v>216</v>
      </c>
      <c r="H14" s="125">
        <v>1000</v>
      </c>
      <c r="I14" s="125" t="s">
        <v>172</v>
      </c>
    </row>
    <row r="15" spans="1:11" ht="38.25" thickBot="1" x14ac:dyDescent="0.35">
      <c r="A15" s="915" t="s">
        <v>724</v>
      </c>
      <c r="B15" s="915"/>
      <c r="C15" s="915"/>
      <c r="D15" s="547" t="s">
        <v>175</v>
      </c>
      <c r="E15" s="892"/>
      <c r="G15" s="125" t="s">
        <v>615</v>
      </c>
      <c r="H15" s="125">
        <v>12</v>
      </c>
      <c r="I15" s="125" t="s">
        <v>173</v>
      </c>
    </row>
    <row r="16" spans="1:11" ht="15.75" x14ac:dyDescent="0.25">
      <c r="A16" s="915"/>
      <c r="B16" s="915"/>
      <c r="C16" s="915"/>
      <c r="D16" s="547"/>
      <c r="E16" s="27"/>
      <c r="F16" s="27"/>
      <c r="G16" s="27"/>
      <c r="H16" s="27"/>
    </row>
    <row r="17" spans="1:11" ht="18.75" customHeight="1" x14ac:dyDescent="0.25">
      <c r="A17" s="915" t="s">
        <v>562</v>
      </c>
      <c r="B17" s="915"/>
      <c r="C17" s="915"/>
      <c r="D17" s="1079" t="s">
        <v>310</v>
      </c>
      <c r="E17" s="27"/>
      <c r="F17" s="27"/>
      <c r="G17" s="27"/>
      <c r="H17" s="27"/>
    </row>
    <row r="18" spans="1:11" ht="18.75" customHeight="1" x14ac:dyDescent="0.25">
      <c r="A18" s="915"/>
      <c r="B18" s="915"/>
      <c r="C18" s="915"/>
      <c r="D18" s="1079"/>
      <c r="E18" s="27"/>
      <c r="F18" s="27"/>
      <c r="G18" s="27"/>
      <c r="H18" s="27"/>
    </row>
    <row r="19" spans="1:11" ht="18.75" customHeight="1" x14ac:dyDescent="0.25">
      <c r="A19" s="915" t="s">
        <v>311</v>
      </c>
      <c r="B19" s="915"/>
      <c r="C19" s="915"/>
      <c r="D19" s="508" t="s">
        <v>177</v>
      </c>
      <c r="E19" s="1117" t="s">
        <v>174</v>
      </c>
      <c r="F19" s="27"/>
      <c r="G19" s="27"/>
      <c r="H19" s="27"/>
    </row>
    <row r="20" spans="1:11" ht="18.75" customHeight="1" x14ac:dyDescent="0.25">
      <c r="A20" s="915"/>
      <c r="B20" s="915"/>
      <c r="C20" s="915"/>
      <c r="D20" s="547"/>
      <c r="E20" s="1117"/>
      <c r="F20" s="27"/>
      <c r="G20" s="27"/>
      <c r="H20" s="27"/>
    </row>
    <row r="21" spans="1:11" ht="18.75" customHeight="1" x14ac:dyDescent="0.3">
      <c r="A21" s="915" t="s">
        <v>312</v>
      </c>
      <c r="B21" s="915"/>
      <c r="C21" s="915"/>
      <c r="D21" s="416" t="s">
        <v>313</v>
      </c>
      <c r="E21" s="126"/>
      <c r="F21" s="27"/>
      <c r="G21" s="27"/>
      <c r="H21" s="27"/>
    </row>
    <row r="22" spans="1:11" ht="18.75" customHeight="1" x14ac:dyDescent="0.3">
      <c r="A22" s="915" t="s">
        <v>314</v>
      </c>
      <c r="B22" s="915"/>
      <c r="C22" s="915"/>
      <c r="D22" s="399" t="s">
        <v>288</v>
      </c>
      <c r="E22" s="27"/>
      <c r="F22" s="27"/>
      <c r="G22" s="27"/>
      <c r="H22" s="27"/>
    </row>
    <row r="23" spans="1:11" ht="18.75" customHeight="1" x14ac:dyDescent="0.25">
      <c r="A23" s="917" t="s">
        <v>315</v>
      </c>
      <c r="B23" s="917"/>
      <c r="C23" s="917"/>
      <c r="D23" s="1079" t="s">
        <v>316</v>
      </c>
      <c r="E23" s="27"/>
      <c r="F23" s="27"/>
      <c r="G23" s="27"/>
      <c r="H23" s="27"/>
    </row>
    <row r="24" spans="1:11" ht="18.75" customHeight="1" x14ac:dyDescent="0.25">
      <c r="A24" s="917"/>
      <c r="B24" s="917"/>
      <c r="C24" s="917"/>
      <c r="D24" s="1079"/>
      <c r="E24" s="27"/>
      <c r="F24" s="27"/>
      <c r="G24" s="27"/>
      <c r="H24" s="27"/>
    </row>
    <row r="25" spans="1:11" ht="18.75" customHeight="1" x14ac:dyDescent="0.25">
      <c r="A25" s="915" t="s">
        <v>723</v>
      </c>
      <c r="B25" s="915"/>
      <c r="C25" s="915"/>
      <c r="D25" s="918" t="s">
        <v>308</v>
      </c>
      <c r="E25" s="27"/>
      <c r="F25" s="27"/>
      <c r="G25" s="27"/>
      <c r="H25" s="27"/>
    </row>
    <row r="26" spans="1:11" ht="18.75" customHeight="1" x14ac:dyDescent="0.25">
      <c r="A26" s="915"/>
      <c r="B26" s="915"/>
      <c r="C26" s="915"/>
      <c r="D26" s="918"/>
      <c r="E26" s="27"/>
      <c r="F26" s="27"/>
      <c r="G26" s="27"/>
      <c r="H26" s="27"/>
    </row>
    <row r="27" spans="1:11" ht="18.75" customHeight="1" x14ac:dyDescent="0.3">
      <c r="A27" s="280"/>
      <c r="B27" s="280"/>
      <c r="C27" s="280"/>
      <c r="D27" s="307"/>
      <c r="E27" s="27"/>
      <c r="F27" s="27"/>
      <c r="G27" s="27"/>
      <c r="H27" s="27"/>
    </row>
    <row r="28" spans="1:11" ht="18.75" customHeight="1" x14ac:dyDescent="0.3">
      <c r="A28" s="1011" t="s">
        <v>134</v>
      </c>
      <c r="B28" s="1113" t="s">
        <v>823</v>
      </c>
      <c r="C28" s="1114"/>
      <c r="D28" s="1115">
        <f>D31/(F31*G31)</f>
        <v>5396.5515354866866</v>
      </c>
      <c r="E28" s="1115"/>
      <c r="F28" s="1115"/>
      <c r="G28" s="1116"/>
      <c r="H28" s="309"/>
    </row>
    <row r="29" spans="1:11" ht="15.6" customHeight="1" x14ac:dyDescent="0.3">
      <c r="A29" s="1112"/>
      <c r="B29" s="1109" t="s">
        <v>367</v>
      </c>
      <c r="C29" s="1110"/>
      <c r="D29" s="1110"/>
      <c r="E29" s="1110"/>
      <c r="F29" s="1110"/>
      <c r="G29" s="1111"/>
      <c r="H29" s="309"/>
    </row>
    <row r="30" spans="1:11" ht="75" x14ac:dyDescent="0.3">
      <c r="A30" s="1012"/>
      <c r="B30" s="419" t="s">
        <v>58</v>
      </c>
      <c r="C30" s="419" t="s">
        <v>719</v>
      </c>
      <c r="D30" s="419" t="s">
        <v>718</v>
      </c>
      <c r="E30" s="419" t="s">
        <v>720</v>
      </c>
      <c r="F30" s="419" t="s">
        <v>721</v>
      </c>
      <c r="G30" s="419" t="s">
        <v>722</v>
      </c>
      <c r="H30" s="310"/>
    </row>
    <row r="31" spans="1:11" ht="17.25" customHeight="1" x14ac:dyDescent="0.3">
      <c r="A31" s="417" t="s">
        <v>160</v>
      </c>
      <c r="B31" s="97">
        <v>1</v>
      </c>
      <c r="C31" s="338">
        <v>3.1072000000000002</v>
      </c>
      <c r="D31" s="338">
        <f>C31*H14</f>
        <v>3107.2000000000003</v>
      </c>
      <c r="E31" s="338">
        <v>720</v>
      </c>
      <c r="F31" s="418">
        <v>0.84860000000000002</v>
      </c>
      <c r="G31" s="97">
        <v>0.67849999999999999</v>
      </c>
      <c r="H31" s="308"/>
      <c r="J31" s="9"/>
      <c r="K31" s="11"/>
    </row>
    <row r="32" spans="1:11" ht="17.25" customHeight="1" x14ac:dyDescent="0.3">
      <c r="A32" s="417"/>
      <c r="B32" s="97"/>
      <c r="C32" s="97"/>
      <c r="D32" s="97"/>
      <c r="E32" s="97"/>
      <c r="F32" s="418"/>
      <c r="G32" s="97"/>
      <c r="H32" s="308"/>
      <c r="J32" s="112"/>
      <c r="K32" s="80"/>
    </row>
    <row r="33" spans="1:11" ht="18.75" x14ac:dyDescent="0.3">
      <c r="A33" s="343"/>
      <c r="B33" s="343"/>
      <c r="C33" s="343"/>
      <c r="D33" s="343"/>
      <c r="E33" s="343"/>
      <c r="F33" s="343"/>
      <c r="G33" s="343"/>
      <c r="H33" s="308"/>
    </row>
    <row r="34" spans="1:11" ht="18.75" x14ac:dyDescent="0.3">
      <c r="A34" s="417"/>
      <c r="B34" s="97"/>
      <c r="C34" s="97"/>
      <c r="D34" s="97"/>
      <c r="E34" s="97"/>
      <c r="F34" s="418"/>
      <c r="G34" s="97"/>
      <c r="H34" s="308"/>
      <c r="J34" s="80"/>
      <c r="K34" s="80"/>
    </row>
    <row r="35" spans="1:11" ht="18.75" x14ac:dyDescent="0.3">
      <c r="A35" s="343"/>
      <c r="B35" s="343"/>
      <c r="C35" s="343"/>
      <c r="D35" s="343"/>
      <c r="E35" s="343"/>
      <c r="F35" s="343"/>
      <c r="G35" s="343"/>
      <c r="H35" s="308"/>
      <c r="J35" s="80"/>
      <c r="K35" s="80"/>
    </row>
    <row r="36" spans="1:11" x14ac:dyDescent="0.25">
      <c r="J36" s="80"/>
      <c r="K36" s="80"/>
    </row>
    <row r="37" spans="1:11" ht="15.75" x14ac:dyDescent="0.25">
      <c r="A37" s="112"/>
      <c r="B37" s="112"/>
      <c r="D37" s="80"/>
      <c r="E37" s="7"/>
      <c r="F37" s="80"/>
      <c r="G37" s="80"/>
      <c r="H37" s="7"/>
      <c r="J37" s="80"/>
      <c r="K37" s="80"/>
    </row>
    <row r="38" spans="1:11" ht="15.75" x14ac:dyDescent="0.25">
      <c r="A38" s="3"/>
      <c r="B38" s="3"/>
      <c r="C38" s="3"/>
      <c r="D38" s="7"/>
      <c r="F38" s="7"/>
      <c r="G38" s="7"/>
    </row>
    <row r="39" spans="1:11" ht="15.75" x14ac:dyDescent="0.25">
      <c r="A39" s="3"/>
      <c r="B39" s="3"/>
      <c r="C39" s="3"/>
      <c r="D39" s="7"/>
      <c r="E39" s="5"/>
      <c r="F39" s="5"/>
      <c r="G39" s="5"/>
    </row>
    <row r="40" spans="1:11" ht="15.75" x14ac:dyDescent="0.25">
      <c r="A40" s="3"/>
      <c r="B40" s="3"/>
      <c r="C40" s="3"/>
      <c r="D40" s="7"/>
      <c r="E40" s="5"/>
      <c r="F40" s="5"/>
      <c r="G40" s="5"/>
    </row>
    <row r="41" spans="1:11" ht="15.75" x14ac:dyDescent="0.25">
      <c r="A41" s="3"/>
      <c r="B41" s="3"/>
      <c r="C41" s="3"/>
      <c r="D41" s="7"/>
      <c r="E41" s="5"/>
      <c r="F41" s="5"/>
      <c r="G41" s="5"/>
    </row>
    <row r="42" spans="1:11" ht="15.75" x14ac:dyDescent="0.25">
      <c r="A42" s="3"/>
      <c r="B42" s="3"/>
      <c r="C42" s="3"/>
      <c r="D42" s="7"/>
      <c r="E42" s="7"/>
      <c r="F42" s="7"/>
      <c r="G42" s="7"/>
    </row>
    <row r="45" spans="1:11" x14ac:dyDescent="0.25">
      <c r="A45" s="80"/>
    </row>
    <row r="46" spans="1:11" x14ac:dyDescent="0.25">
      <c r="A46" s="80"/>
    </row>
    <row r="47" spans="1:11" x14ac:dyDescent="0.25">
      <c r="A47" s="80"/>
    </row>
    <row r="48" spans="1:11" x14ac:dyDescent="0.25">
      <c r="A48" s="80"/>
    </row>
    <row r="49" spans="1:10" x14ac:dyDescent="0.25">
      <c r="A49" s="80"/>
    </row>
    <row r="50" spans="1:10" x14ac:dyDescent="0.25">
      <c r="A50" s="80"/>
    </row>
    <row r="52" spans="1:10" x14ac:dyDescent="0.25">
      <c r="A52" s="80"/>
      <c r="E52" s="122"/>
      <c r="F52" s="122"/>
      <c r="G52" s="122"/>
    </row>
    <row r="53" spans="1:10" x14ac:dyDescent="0.25">
      <c r="E53" s="122"/>
      <c r="F53" s="122"/>
      <c r="G53" s="122"/>
      <c r="J53" s="80"/>
    </row>
    <row r="54" spans="1:10" x14ac:dyDescent="0.25">
      <c r="E54" s="122"/>
      <c r="F54" s="122"/>
      <c r="G54" s="122"/>
    </row>
    <row r="55" spans="1:10" x14ac:dyDescent="0.25">
      <c r="E55" s="122"/>
      <c r="F55" s="122"/>
      <c r="G55" s="122"/>
    </row>
    <row r="56" spans="1:10" x14ac:dyDescent="0.25">
      <c r="E56" s="122"/>
      <c r="F56" s="122"/>
      <c r="G56" s="122"/>
    </row>
    <row r="57" spans="1:10" x14ac:dyDescent="0.25">
      <c r="E57" s="122"/>
      <c r="F57" s="122"/>
      <c r="G57" s="122"/>
    </row>
    <row r="58" spans="1:10" x14ac:dyDescent="0.25">
      <c r="E58" s="122"/>
      <c r="F58" s="122"/>
      <c r="G58" s="122"/>
    </row>
  </sheetData>
  <mergeCells count="29">
    <mergeCell ref="A5:K5"/>
    <mergeCell ref="A3:K3"/>
    <mergeCell ref="A4:K4"/>
    <mergeCell ref="A6:K6"/>
    <mergeCell ref="A7:K7"/>
    <mergeCell ref="B29:G29"/>
    <mergeCell ref="A28:A30"/>
    <mergeCell ref="B28:C28"/>
    <mergeCell ref="D28:G28"/>
    <mergeCell ref="A1:I1"/>
    <mergeCell ref="A2:I2"/>
    <mergeCell ref="A12:C12"/>
    <mergeCell ref="A9:K9"/>
    <mergeCell ref="A17:C18"/>
    <mergeCell ref="D17:D18"/>
    <mergeCell ref="A15:C16"/>
    <mergeCell ref="D15:D16"/>
    <mergeCell ref="A25:C26"/>
    <mergeCell ref="D19:D20"/>
    <mergeCell ref="D25:D26"/>
    <mergeCell ref="E19:E20"/>
    <mergeCell ref="E12:E15"/>
    <mergeCell ref="A13:C14"/>
    <mergeCell ref="D13:D14"/>
    <mergeCell ref="A23:C24"/>
    <mergeCell ref="D23:D24"/>
    <mergeCell ref="A22:C22"/>
    <mergeCell ref="A21:C21"/>
    <mergeCell ref="A19:C20"/>
  </mergeCells>
  <pageMargins left="0.7" right="0.7" top="0.75" bottom="0.75" header="0.3" footer="0.3"/>
  <pageSetup orientation="portrait" r:id="rId1"/>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64"/>
  <sheetViews>
    <sheetView topLeftCell="A25" zoomScale="80" zoomScaleNormal="80" workbookViewId="0">
      <selection activeCell="B55" sqref="B55"/>
    </sheetView>
  </sheetViews>
  <sheetFormatPr defaultColWidth="8.85546875" defaultRowHeight="15" x14ac:dyDescent="0.25"/>
  <cols>
    <col min="1" max="1" width="23.140625" style="64" customWidth="1"/>
    <col min="2" max="2" width="56.85546875" style="64" bestFit="1" customWidth="1"/>
    <col min="3" max="3" width="26.140625" style="64" customWidth="1"/>
    <col min="4" max="4" width="21.140625" style="64" customWidth="1"/>
    <col min="5" max="5" width="22.5703125" style="64" customWidth="1"/>
    <col min="6" max="6" width="32.42578125" style="64" customWidth="1"/>
    <col min="7" max="7" width="20" style="64" customWidth="1"/>
    <col min="8" max="8" width="30.42578125" style="64" customWidth="1"/>
    <col min="9" max="16384" width="8.85546875" style="64"/>
  </cols>
  <sheetData>
    <row r="1" spans="1:8" ht="21" x14ac:dyDescent="0.35">
      <c r="A1" s="1010" t="s">
        <v>87</v>
      </c>
      <c r="B1" s="1010"/>
      <c r="C1" s="1010"/>
      <c r="D1" s="1010"/>
      <c r="E1" s="1010"/>
      <c r="F1" s="1010"/>
      <c r="G1" s="1010"/>
      <c r="H1" s="78"/>
    </row>
    <row r="2" spans="1:8" ht="18.75" x14ac:dyDescent="0.3">
      <c r="A2" s="539" t="s">
        <v>94</v>
      </c>
      <c r="B2" s="539"/>
      <c r="C2" s="539"/>
      <c r="D2" s="539"/>
      <c r="E2" s="539"/>
      <c r="F2" s="539"/>
      <c r="G2" s="539"/>
      <c r="H2" s="79"/>
    </row>
    <row r="3" spans="1:8" ht="18.75" customHeight="1" x14ac:dyDescent="0.25">
      <c r="A3" s="641" t="s">
        <v>824</v>
      </c>
      <c r="B3" s="641"/>
      <c r="C3" s="641"/>
      <c r="D3" s="641"/>
      <c r="E3" s="641"/>
      <c r="F3" s="641"/>
      <c r="G3" s="641"/>
      <c r="H3" s="641"/>
    </row>
    <row r="4" spans="1:8" ht="33" customHeight="1" x14ac:dyDescent="0.25">
      <c r="A4" s="641"/>
      <c r="B4" s="641"/>
      <c r="C4" s="641"/>
      <c r="D4" s="641"/>
      <c r="E4" s="641"/>
      <c r="F4" s="641"/>
      <c r="G4" s="641"/>
      <c r="H4" s="641"/>
    </row>
    <row r="5" spans="1:8" ht="18.75" customHeight="1" x14ac:dyDescent="0.25">
      <c r="A5" s="641" t="s">
        <v>319</v>
      </c>
      <c r="B5" s="641"/>
      <c r="C5" s="641"/>
      <c r="D5" s="641"/>
      <c r="E5" s="641"/>
      <c r="F5" s="641"/>
      <c r="G5" s="641"/>
      <c r="H5" s="79"/>
    </row>
    <row r="6" spans="1:8" ht="18.75" customHeight="1" x14ac:dyDescent="0.25">
      <c r="A6" s="641" t="s">
        <v>564</v>
      </c>
      <c r="B6" s="641"/>
      <c r="C6" s="641"/>
      <c r="D6" s="641"/>
      <c r="E6" s="641"/>
      <c r="F6" s="641"/>
      <c r="G6" s="641"/>
      <c r="H6" s="641"/>
    </row>
    <row r="7" spans="1:8" ht="15.75" customHeight="1" x14ac:dyDescent="0.25">
      <c r="A7" s="641"/>
      <c r="B7" s="641"/>
      <c r="C7" s="641"/>
      <c r="D7" s="641"/>
      <c r="E7" s="641"/>
      <c r="F7" s="641"/>
      <c r="G7" s="641"/>
      <c r="H7" s="641"/>
    </row>
    <row r="8" spans="1:8" ht="20.25" customHeight="1" x14ac:dyDescent="0.25">
      <c r="A8" s="1125" t="s">
        <v>188</v>
      </c>
      <c r="B8" s="1125"/>
      <c r="C8" s="1125"/>
      <c r="D8" s="1125"/>
      <c r="E8" s="1125"/>
      <c r="F8" s="1125"/>
      <c r="G8" s="1125"/>
      <c r="H8" s="1125"/>
    </row>
    <row r="9" spans="1:8" ht="15.75" x14ac:dyDescent="0.25">
      <c r="B9" s="127"/>
      <c r="C9" s="127"/>
      <c r="D9" s="127"/>
      <c r="E9" s="127"/>
      <c r="F9" s="127"/>
      <c r="G9" s="127"/>
    </row>
    <row r="10" spans="1:8" ht="15.75" x14ac:dyDescent="0.25">
      <c r="B10" s="127"/>
      <c r="C10" s="127"/>
      <c r="D10" s="127"/>
      <c r="E10" s="127"/>
      <c r="F10" s="127"/>
      <c r="G10" s="127"/>
    </row>
    <row r="11" spans="1:8" ht="21" customHeight="1" x14ac:dyDescent="0.25">
      <c r="B11" s="127"/>
      <c r="C11" s="127"/>
      <c r="D11" s="1119" t="s">
        <v>727</v>
      </c>
      <c r="E11" s="1120"/>
      <c r="F11" s="1120"/>
      <c r="G11" s="1121"/>
    </row>
    <row r="12" spans="1:8" ht="15.75" x14ac:dyDescent="0.25">
      <c r="B12" s="127"/>
      <c r="C12" s="127"/>
      <c r="D12" s="1122"/>
      <c r="E12" s="1123"/>
      <c r="F12" s="1123"/>
      <c r="G12" s="1124"/>
    </row>
    <row r="13" spans="1:8" ht="15.75" customHeight="1" x14ac:dyDescent="0.25">
      <c r="B13" s="127"/>
      <c r="C13" s="127"/>
    </row>
    <row r="14" spans="1:8" ht="15.75" x14ac:dyDescent="0.25">
      <c r="B14" s="127"/>
      <c r="C14" s="127"/>
    </row>
    <row r="15" spans="1:8" ht="15.75" x14ac:dyDescent="0.25">
      <c r="B15" s="127"/>
      <c r="C15" s="127"/>
      <c r="D15" s="127"/>
      <c r="E15" s="127"/>
      <c r="F15" s="127"/>
      <c r="G15" s="127"/>
    </row>
    <row r="16" spans="1:8" ht="18" customHeight="1" x14ac:dyDescent="0.25">
      <c r="B16" s="127"/>
      <c r="C16" s="127"/>
      <c r="D16" s="1119" t="s">
        <v>563</v>
      </c>
      <c r="E16" s="1120"/>
      <c r="F16" s="1121"/>
      <c r="G16" s="127"/>
    </row>
    <row r="17" spans="2:7" ht="15.75" customHeight="1" x14ac:dyDescent="0.25">
      <c r="B17" s="127"/>
      <c r="C17" s="127"/>
      <c r="D17" s="1122"/>
      <c r="E17" s="1123"/>
      <c r="F17" s="1124"/>
    </row>
    <row r="18" spans="2:7" ht="15.75" x14ac:dyDescent="0.25">
      <c r="B18" s="127"/>
      <c r="C18" s="127"/>
      <c r="D18" s="127"/>
    </row>
    <row r="19" spans="2:7" ht="15.75" x14ac:dyDescent="0.25">
      <c r="B19" s="127"/>
      <c r="C19" s="127"/>
      <c r="D19" s="127"/>
      <c r="E19" s="127"/>
      <c r="F19" s="127"/>
      <c r="G19" s="127"/>
    </row>
    <row r="20" spans="2:7" ht="15.75" x14ac:dyDescent="0.25">
      <c r="B20" s="127"/>
      <c r="C20" s="127"/>
      <c r="D20" s="127"/>
      <c r="E20" s="127"/>
      <c r="F20" s="127"/>
      <c r="G20" s="127"/>
    </row>
    <row r="21" spans="2:7" ht="15.75" x14ac:dyDescent="0.25">
      <c r="B21" s="127"/>
      <c r="C21" s="127"/>
      <c r="D21" s="127"/>
      <c r="E21" s="127"/>
      <c r="F21" s="127"/>
      <c r="G21" s="127"/>
    </row>
    <row r="22" spans="2:7" ht="15.75" x14ac:dyDescent="0.25">
      <c r="B22" s="127"/>
      <c r="C22" s="127"/>
      <c r="D22" s="127"/>
      <c r="E22" s="127"/>
      <c r="F22" s="127"/>
      <c r="G22" s="127"/>
    </row>
    <row r="23" spans="2:7" ht="15.75" x14ac:dyDescent="0.25">
      <c r="B23" s="127"/>
      <c r="C23" s="127"/>
      <c r="D23" s="127"/>
      <c r="E23" s="127"/>
      <c r="F23" s="127"/>
      <c r="G23" s="127"/>
    </row>
    <row r="24" spans="2:7" ht="15.75" x14ac:dyDescent="0.25">
      <c r="B24" s="127"/>
      <c r="C24" s="127"/>
      <c r="D24" s="127"/>
      <c r="E24" s="127"/>
      <c r="F24" s="127"/>
      <c r="G24" s="127"/>
    </row>
    <row r="25" spans="2:7" ht="15.75" x14ac:dyDescent="0.25">
      <c r="B25" s="127"/>
      <c r="C25" s="127"/>
      <c r="D25" s="127"/>
      <c r="E25" s="127"/>
      <c r="F25" s="127"/>
      <c r="G25" s="127"/>
    </row>
    <row r="26" spans="2:7" ht="15.75" x14ac:dyDescent="0.25">
      <c r="B26" s="127"/>
      <c r="C26" s="127"/>
      <c r="D26" s="127"/>
      <c r="E26" s="127"/>
      <c r="F26" s="127"/>
      <c r="G26" s="127"/>
    </row>
    <row r="27" spans="2:7" ht="15.75" x14ac:dyDescent="0.25">
      <c r="B27" s="127"/>
      <c r="C27" s="127"/>
      <c r="D27" s="127"/>
      <c r="E27" s="127"/>
      <c r="F27" s="127"/>
      <c r="G27" s="127"/>
    </row>
    <row r="28" spans="2:7" ht="15.75" x14ac:dyDescent="0.25">
      <c r="B28" s="127"/>
      <c r="C28" s="127"/>
      <c r="D28" s="127"/>
      <c r="E28" s="127"/>
      <c r="F28" s="127"/>
      <c r="G28" s="127"/>
    </row>
    <row r="29" spans="2:7" ht="15.75" x14ac:dyDescent="0.25">
      <c r="B29" s="127"/>
      <c r="C29" s="127"/>
      <c r="D29" s="127"/>
      <c r="E29" s="127"/>
      <c r="F29" s="127"/>
      <c r="G29" s="127"/>
    </row>
    <row r="30" spans="2:7" ht="15.75" x14ac:dyDescent="0.25">
      <c r="B30" s="127"/>
      <c r="C30" s="127"/>
      <c r="D30" s="127"/>
      <c r="E30" s="127"/>
      <c r="F30" s="127"/>
      <c r="G30" s="127"/>
    </row>
    <row r="31" spans="2:7" ht="15.75" x14ac:dyDescent="0.25">
      <c r="B31" s="127"/>
      <c r="C31" s="127"/>
      <c r="D31" s="127"/>
      <c r="E31" s="127"/>
      <c r="F31" s="127"/>
      <c r="G31" s="127"/>
    </row>
    <row r="32" spans="2:7" ht="15.6" customHeight="1" x14ac:dyDescent="0.25">
      <c r="C32" s="311"/>
      <c r="D32" s="127"/>
      <c r="E32" s="127"/>
      <c r="F32" s="127"/>
      <c r="G32" s="127"/>
    </row>
    <row r="33" spans="1:7" ht="18" customHeight="1" thickBot="1" x14ac:dyDescent="0.3">
      <c r="C33" s="311"/>
      <c r="D33" s="127"/>
      <c r="E33" s="127"/>
      <c r="F33" s="127"/>
      <c r="G33" s="127"/>
    </row>
    <row r="34" spans="1:7" ht="18.600000000000001" customHeight="1" x14ac:dyDescent="0.3">
      <c r="A34" s="878" t="s">
        <v>825</v>
      </c>
      <c r="B34" s="879"/>
      <c r="C34" s="444" t="s">
        <v>160</v>
      </c>
      <c r="D34" s="887" t="s">
        <v>576</v>
      </c>
      <c r="E34" s="888"/>
      <c r="F34" s="127"/>
      <c r="G34" s="127"/>
    </row>
    <row r="35" spans="1:7" ht="15.6" customHeight="1" x14ac:dyDescent="0.25">
      <c r="A35" s="1128" t="s">
        <v>320</v>
      </c>
      <c r="B35" s="1129"/>
      <c r="C35" s="909"/>
      <c r="D35" s="889"/>
      <c r="E35" s="890"/>
      <c r="F35" s="127"/>
      <c r="G35" s="127"/>
    </row>
    <row r="36" spans="1:7" ht="18.600000000000001" customHeight="1" thickBot="1" x14ac:dyDescent="0.3">
      <c r="A36" s="1130"/>
      <c r="B36" s="1131"/>
      <c r="C36" s="884"/>
      <c r="D36" s="891"/>
      <c r="E36" s="892"/>
      <c r="F36" s="127"/>
      <c r="G36" s="127"/>
    </row>
    <row r="37" spans="1:7" ht="20.25" x14ac:dyDescent="0.25">
      <c r="A37" s="1128" t="s">
        <v>826</v>
      </c>
      <c r="B37" s="1129"/>
      <c r="C37" s="420" t="s">
        <v>526</v>
      </c>
      <c r="D37" s="127"/>
      <c r="E37" s="127"/>
      <c r="F37" s="127"/>
      <c r="G37" s="127"/>
    </row>
    <row r="38" spans="1:7" ht="20.45" customHeight="1" x14ac:dyDescent="0.25">
      <c r="A38" s="1130"/>
      <c r="B38" s="1131"/>
      <c r="C38" s="420" t="s">
        <v>527</v>
      </c>
      <c r="D38" s="127"/>
      <c r="E38" s="127"/>
      <c r="F38" s="127"/>
      <c r="G38" s="127"/>
    </row>
    <row r="39" spans="1:7" ht="20.25" x14ac:dyDescent="0.35">
      <c r="A39" s="878" t="s">
        <v>321</v>
      </c>
      <c r="B39" s="879"/>
      <c r="C39" s="399" t="s">
        <v>523</v>
      </c>
      <c r="D39" s="127"/>
      <c r="E39" s="127"/>
      <c r="F39" s="127"/>
      <c r="G39" s="127"/>
    </row>
    <row r="40" spans="1:7" ht="20.25" x14ac:dyDescent="0.35">
      <c r="A40" s="878" t="s">
        <v>322</v>
      </c>
      <c r="B40" s="879"/>
      <c r="C40" s="399" t="s">
        <v>524</v>
      </c>
      <c r="D40" s="127"/>
      <c r="E40" s="127"/>
      <c r="F40" s="127"/>
      <c r="G40" s="127"/>
    </row>
    <row r="41" spans="1:7" ht="20.25" x14ac:dyDescent="0.35">
      <c r="A41" s="1134" t="s">
        <v>323</v>
      </c>
      <c r="B41" s="1135"/>
      <c r="C41" s="399" t="s">
        <v>514</v>
      </c>
      <c r="D41" s="127"/>
      <c r="E41" s="127"/>
      <c r="F41" s="127"/>
      <c r="G41" s="127"/>
    </row>
    <row r="42" spans="1:7" ht="20.25" x14ac:dyDescent="0.35">
      <c r="A42" s="878" t="s">
        <v>324</v>
      </c>
      <c r="B42" s="879"/>
      <c r="C42" s="421" t="s">
        <v>525</v>
      </c>
      <c r="D42" s="127"/>
      <c r="E42" s="127"/>
      <c r="F42" s="127"/>
      <c r="G42" s="127"/>
    </row>
    <row r="43" spans="1:7" ht="18.75" x14ac:dyDescent="0.3">
      <c r="A43" s="872" t="s">
        <v>325</v>
      </c>
      <c r="B43" s="874"/>
      <c r="C43" s="1132" t="s">
        <v>587</v>
      </c>
      <c r="D43" s="50"/>
      <c r="E43" s="50"/>
      <c r="F43" s="50"/>
      <c r="G43" s="50"/>
    </row>
    <row r="44" spans="1:7" ht="18.75" x14ac:dyDescent="0.3">
      <c r="A44" s="875"/>
      <c r="B44" s="877"/>
      <c r="C44" s="1133"/>
      <c r="D44" s="50"/>
      <c r="E44" s="50"/>
      <c r="F44" s="50"/>
      <c r="G44" s="50"/>
    </row>
    <row r="45" spans="1:7" x14ac:dyDescent="0.25">
      <c r="B45" s="76"/>
      <c r="C45" s="76"/>
      <c r="D45" s="76"/>
      <c r="E45" s="76"/>
      <c r="F45" s="76"/>
      <c r="G45" s="76"/>
    </row>
    <row r="46" spans="1:7" ht="21" x14ac:dyDescent="0.3">
      <c r="A46" s="459" t="s">
        <v>134</v>
      </c>
      <c r="B46" s="293" t="s">
        <v>726</v>
      </c>
      <c r="C46" s="1087">
        <f>D50*(((273.15+D48)*(D52-D53))/((273.15+D51)*D49))</f>
        <v>2109.1367562735654</v>
      </c>
      <c r="D46" s="1087"/>
      <c r="E46" s="1087"/>
      <c r="F46" s="6"/>
      <c r="G46" s="6"/>
    </row>
    <row r="47" spans="1:7" ht="18.75" x14ac:dyDescent="0.3">
      <c r="A47" s="459"/>
      <c r="B47" s="345" t="s">
        <v>48</v>
      </c>
      <c r="C47" s="345" t="s">
        <v>16</v>
      </c>
      <c r="D47" s="345" t="s">
        <v>367</v>
      </c>
      <c r="E47" s="345" t="s">
        <v>13</v>
      </c>
      <c r="F47" s="8"/>
      <c r="G47" s="8"/>
    </row>
    <row r="48" spans="1:7" ht="20.25" x14ac:dyDescent="0.3">
      <c r="A48" s="495" t="s">
        <v>160</v>
      </c>
      <c r="B48" s="394" t="s">
        <v>660</v>
      </c>
      <c r="C48" s="241" t="s">
        <v>519</v>
      </c>
      <c r="D48" s="282">
        <v>15</v>
      </c>
      <c r="E48" s="241" t="s">
        <v>86</v>
      </c>
      <c r="F48" s="18"/>
      <c r="G48" s="5"/>
    </row>
    <row r="49" spans="1:7" ht="20.25" x14ac:dyDescent="0.3">
      <c r="A49" s="495"/>
      <c r="B49" s="394" t="s">
        <v>661</v>
      </c>
      <c r="C49" s="241" t="s">
        <v>520</v>
      </c>
      <c r="D49" s="282">
        <v>101.325</v>
      </c>
      <c r="E49" s="241" t="s">
        <v>29</v>
      </c>
      <c r="F49" s="5"/>
      <c r="G49" s="5"/>
    </row>
    <row r="50" spans="1:7" ht="37.5" x14ac:dyDescent="0.3">
      <c r="A50" s="495"/>
      <c r="B50" s="401" t="s">
        <v>659</v>
      </c>
      <c r="C50" s="241" t="s">
        <v>518</v>
      </c>
      <c r="D50" s="312">
        <v>1000</v>
      </c>
      <c r="E50" s="241" t="s">
        <v>37</v>
      </c>
      <c r="F50" s="5"/>
      <c r="G50" s="5"/>
    </row>
    <row r="51" spans="1:7" ht="37.5" x14ac:dyDescent="0.3">
      <c r="A51" s="495"/>
      <c r="B51" s="401" t="s">
        <v>664</v>
      </c>
      <c r="C51" s="241" t="s">
        <v>528</v>
      </c>
      <c r="D51" s="263">
        <v>10</v>
      </c>
      <c r="E51" s="241" t="s">
        <v>86</v>
      </c>
      <c r="F51" s="5"/>
      <c r="G51" s="5"/>
    </row>
    <row r="52" spans="1:7" ht="45" customHeight="1" x14ac:dyDescent="0.3">
      <c r="A52" s="495"/>
      <c r="B52" s="401" t="s">
        <v>725</v>
      </c>
      <c r="C52" s="241" t="s">
        <v>521</v>
      </c>
      <c r="D52" s="263">
        <v>260</v>
      </c>
      <c r="E52" s="241" t="s">
        <v>28</v>
      </c>
      <c r="F52" s="5"/>
      <c r="G52" s="5"/>
    </row>
    <row r="53" spans="1:7" ht="37.5" x14ac:dyDescent="0.3">
      <c r="A53" s="495"/>
      <c r="B53" s="401" t="s">
        <v>663</v>
      </c>
      <c r="C53" s="241" t="s">
        <v>522</v>
      </c>
      <c r="D53" s="282">
        <v>50</v>
      </c>
      <c r="E53" s="241" t="s">
        <v>28</v>
      </c>
      <c r="F53" s="5"/>
      <c r="G53" s="5"/>
    </row>
    <row r="54" spans="1:7" ht="15.75" x14ac:dyDescent="0.25">
      <c r="B54" s="3"/>
      <c r="C54" s="7"/>
      <c r="D54" s="7"/>
      <c r="E54" s="7"/>
      <c r="F54" s="5"/>
      <c r="G54" s="7"/>
    </row>
    <row r="55" spans="1:7" ht="15.75" x14ac:dyDescent="0.25">
      <c r="B55" s="13"/>
      <c r="C55" s="5"/>
      <c r="D55" s="5"/>
      <c r="E55" s="5"/>
      <c r="F55" s="5"/>
      <c r="G55" s="5"/>
    </row>
    <row r="56" spans="1:7" ht="15.75" x14ac:dyDescent="0.25">
      <c r="B56" s="1127"/>
      <c r="C56" s="1127"/>
      <c r="D56" s="1127"/>
      <c r="E56" s="1127"/>
      <c r="F56" s="1127"/>
      <c r="G56" s="1127"/>
    </row>
    <row r="57" spans="1:7" ht="15.75" x14ac:dyDescent="0.25">
      <c r="B57" s="128"/>
      <c r="C57" s="1126"/>
      <c r="D57" s="1126"/>
      <c r="E57" s="1126"/>
      <c r="F57" s="1126"/>
      <c r="G57" s="1126"/>
    </row>
    <row r="58" spans="1:7" ht="15.75" x14ac:dyDescent="0.25">
      <c r="F58" s="8"/>
      <c r="G58" s="8"/>
    </row>
    <row r="59" spans="1:7" ht="15.75" x14ac:dyDescent="0.25">
      <c r="B59" s="112"/>
      <c r="C59" s="5"/>
      <c r="D59" s="5"/>
      <c r="E59" s="5"/>
      <c r="F59" s="18"/>
      <c r="G59" s="5"/>
    </row>
    <row r="60" spans="1:7" ht="15.75" x14ac:dyDescent="0.25">
      <c r="B60" s="13"/>
      <c r="C60" s="5"/>
      <c r="D60" s="5"/>
      <c r="E60" s="5"/>
      <c r="F60" s="5"/>
      <c r="G60" s="5"/>
    </row>
    <row r="61" spans="1:7" ht="15.75" x14ac:dyDescent="0.25">
      <c r="B61" s="13"/>
      <c r="C61" s="5"/>
      <c r="D61" s="5"/>
      <c r="E61" s="5"/>
      <c r="F61" s="5"/>
      <c r="G61" s="5"/>
    </row>
    <row r="62" spans="1:7" ht="15.75" x14ac:dyDescent="0.25">
      <c r="B62" s="13"/>
      <c r="C62" s="5"/>
      <c r="D62" s="5"/>
      <c r="E62" s="5"/>
      <c r="F62" s="5"/>
      <c r="G62" s="5"/>
    </row>
    <row r="63" spans="1:7" ht="15.75" x14ac:dyDescent="0.25">
      <c r="B63" s="13"/>
      <c r="C63" s="5"/>
      <c r="D63" s="5"/>
      <c r="E63" s="5"/>
      <c r="F63" s="5"/>
      <c r="G63" s="5"/>
    </row>
    <row r="64" spans="1:7" ht="15.75" x14ac:dyDescent="0.25">
      <c r="B64" s="13"/>
      <c r="C64" s="5"/>
      <c r="D64" s="5"/>
      <c r="E64" s="5"/>
      <c r="F64" s="5"/>
      <c r="G64" s="5"/>
    </row>
  </sheetData>
  <mergeCells count="24">
    <mergeCell ref="C57:G57"/>
    <mergeCell ref="B56:G56"/>
    <mergeCell ref="C46:E46"/>
    <mergeCell ref="A35:B36"/>
    <mergeCell ref="C35:C36"/>
    <mergeCell ref="A39:B39"/>
    <mergeCell ref="A37:B38"/>
    <mergeCell ref="A40:B40"/>
    <mergeCell ref="A43:B44"/>
    <mergeCell ref="C43:C44"/>
    <mergeCell ref="A41:B41"/>
    <mergeCell ref="A42:B42"/>
    <mergeCell ref="D34:E36"/>
    <mergeCell ref="A1:G1"/>
    <mergeCell ref="A46:A47"/>
    <mergeCell ref="A48:A53"/>
    <mergeCell ref="D11:G12"/>
    <mergeCell ref="D16:F17"/>
    <mergeCell ref="A2:G2"/>
    <mergeCell ref="A5:G5"/>
    <mergeCell ref="A34:B34"/>
    <mergeCell ref="A8:H8"/>
    <mergeCell ref="A3:H4"/>
    <mergeCell ref="A6:H7"/>
  </mergeCells>
  <pageMargins left="0.7" right="0.7" top="0.75" bottom="0.75" header="0.3" footer="0.3"/>
  <pageSetup orientation="portrait" r:id="rId1"/>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U27"/>
  <sheetViews>
    <sheetView zoomScale="90" zoomScaleNormal="90" workbookViewId="0">
      <selection activeCell="L18" sqref="L18"/>
    </sheetView>
  </sheetViews>
  <sheetFormatPr defaultColWidth="8.85546875" defaultRowHeight="15" x14ac:dyDescent="0.25"/>
  <cols>
    <col min="1" max="1" width="10.42578125" style="64" customWidth="1"/>
    <col min="2" max="2" width="11.5703125" style="64" customWidth="1"/>
    <col min="3" max="3" width="30.85546875" style="64" bestFit="1" customWidth="1"/>
    <col min="4" max="4" width="15.5703125" style="64" customWidth="1"/>
    <col min="5" max="5" width="16.42578125" style="64" customWidth="1"/>
    <col min="6" max="6" width="10.85546875" style="64" customWidth="1"/>
    <col min="7" max="7" width="13.5703125" style="64" customWidth="1"/>
    <col min="8" max="20" width="8.85546875" style="64"/>
    <col min="21" max="21" width="9" style="64" customWidth="1"/>
    <col min="22" max="16384" width="8.85546875" style="64"/>
  </cols>
  <sheetData>
    <row r="1" spans="1:21" ht="23.1" customHeight="1" x14ac:dyDescent="0.35">
      <c r="A1" s="1010" t="s">
        <v>208</v>
      </c>
      <c r="B1" s="1010"/>
      <c r="C1" s="1010"/>
      <c r="D1" s="1010"/>
      <c r="E1" s="1010"/>
      <c r="F1" s="1010"/>
      <c r="G1" s="1010"/>
      <c r="H1" s="1010"/>
      <c r="I1" s="1010"/>
      <c r="J1" s="1010"/>
      <c r="K1" s="1010"/>
      <c r="L1" s="1010"/>
      <c r="M1" s="1010"/>
      <c r="N1" s="1010"/>
      <c r="O1" s="1010"/>
      <c r="P1" s="1010"/>
      <c r="Q1" s="1010"/>
      <c r="R1" s="1010"/>
      <c r="S1" s="1010"/>
      <c r="T1" s="129"/>
      <c r="U1" s="129"/>
    </row>
    <row r="2" spans="1:21" ht="18.75" x14ac:dyDescent="0.3">
      <c r="A2" s="539" t="s">
        <v>94</v>
      </c>
      <c r="B2" s="539"/>
      <c r="C2" s="539"/>
      <c r="D2" s="539"/>
      <c r="E2" s="539"/>
      <c r="F2" s="539"/>
      <c r="G2" s="539"/>
      <c r="H2" s="539"/>
      <c r="I2" s="539"/>
      <c r="J2" s="539"/>
      <c r="K2" s="539"/>
      <c r="L2" s="539"/>
      <c r="M2" s="539"/>
      <c r="N2" s="539"/>
      <c r="O2" s="539"/>
      <c r="P2" s="539"/>
      <c r="Q2" s="539"/>
      <c r="R2" s="539"/>
      <c r="S2" s="539"/>
      <c r="T2" s="124"/>
      <c r="U2" s="124"/>
    </row>
    <row r="3" spans="1:21" ht="18" customHeight="1" x14ac:dyDescent="0.25">
      <c r="A3" s="641" t="s">
        <v>728</v>
      </c>
      <c r="B3" s="641"/>
      <c r="C3" s="641"/>
      <c r="D3" s="641"/>
      <c r="E3" s="641"/>
      <c r="F3" s="641"/>
      <c r="G3" s="641"/>
      <c r="H3" s="641"/>
      <c r="I3" s="641"/>
      <c r="J3" s="641"/>
      <c r="K3" s="641"/>
      <c r="L3" s="641"/>
      <c r="M3" s="641"/>
      <c r="N3" s="641"/>
      <c r="O3" s="641"/>
      <c r="P3" s="641"/>
      <c r="Q3" s="641"/>
      <c r="R3" s="641"/>
      <c r="S3" s="641"/>
      <c r="T3" s="641"/>
      <c r="U3" s="641"/>
    </row>
    <row r="4" spans="1:21" ht="18" customHeight="1" x14ac:dyDescent="0.25">
      <c r="A4" s="641"/>
      <c r="B4" s="641"/>
      <c r="C4" s="641"/>
      <c r="D4" s="641"/>
      <c r="E4" s="641"/>
      <c r="F4" s="641"/>
      <c r="G4" s="641"/>
      <c r="H4" s="641"/>
      <c r="I4" s="641"/>
      <c r="J4" s="641"/>
      <c r="K4" s="641"/>
      <c r="L4" s="641"/>
      <c r="M4" s="641"/>
      <c r="N4" s="641"/>
      <c r="O4" s="641"/>
      <c r="P4" s="641"/>
      <c r="Q4" s="641"/>
      <c r="R4" s="641"/>
      <c r="S4" s="641"/>
      <c r="T4" s="641"/>
      <c r="U4" s="641"/>
    </row>
    <row r="5" spans="1:21" ht="18.75" x14ac:dyDescent="0.25">
      <c r="A5" s="1140" t="s">
        <v>565</v>
      </c>
      <c r="B5" s="1140"/>
      <c r="C5" s="1140"/>
      <c r="D5" s="1140"/>
      <c r="E5" s="1140"/>
      <c r="F5" s="1140"/>
      <c r="G5" s="1140"/>
      <c r="H5" s="1140"/>
      <c r="I5" s="1140"/>
      <c r="J5" s="1140"/>
      <c r="K5" s="1140"/>
      <c r="L5" s="1140"/>
      <c r="M5" s="1140"/>
      <c r="N5" s="1140"/>
      <c r="O5" s="1140"/>
      <c r="P5" s="1140"/>
      <c r="Q5" s="1140"/>
      <c r="R5" s="1140"/>
      <c r="S5" s="1140"/>
      <c r="T5" s="1140"/>
      <c r="U5" s="1140"/>
    </row>
    <row r="6" spans="1:21" ht="18.75" x14ac:dyDescent="0.25">
      <c r="A6" s="985" t="s">
        <v>209</v>
      </c>
      <c r="B6" s="985"/>
      <c r="C6" s="985"/>
      <c r="D6" s="985"/>
      <c r="E6" s="985"/>
      <c r="F6" s="985"/>
      <c r="G6" s="985"/>
      <c r="H6" s="985"/>
      <c r="I6" s="985"/>
      <c r="J6" s="985"/>
      <c r="K6" s="985"/>
      <c r="L6" s="985"/>
      <c r="M6" s="985"/>
      <c r="N6" s="985"/>
      <c r="O6" s="985"/>
      <c r="P6" s="985"/>
      <c r="Q6" s="985"/>
      <c r="R6" s="985"/>
      <c r="S6" s="985"/>
      <c r="T6" s="985"/>
      <c r="U6" s="985"/>
    </row>
    <row r="7" spans="1:21" ht="18.75" x14ac:dyDescent="0.25">
      <c r="A7" s="276"/>
      <c r="B7" s="276"/>
      <c r="C7" s="276"/>
      <c r="D7" s="276"/>
      <c r="E7" s="276"/>
      <c r="F7" s="276"/>
      <c r="G7" s="276"/>
      <c r="H7" s="276"/>
      <c r="I7" s="276"/>
      <c r="J7" s="276"/>
      <c r="K7" s="276"/>
      <c r="L7" s="276"/>
      <c r="M7" s="276"/>
      <c r="N7" s="276"/>
      <c r="O7" s="276"/>
      <c r="P7" s="276"/>
      <c r="Q7" s="276"/>
      <c r="R7" s="276"/>
      <c r="S7" s="276"/>
      <c r="T7" s="276"/>
      <c r="U7" s="276"/>
    </row>
    <row r="8" spans="1:21" ht="18.600000000000001" customHeight="1" x14ac:dyDescent="0.25">
      <c r="H8" s="117"/>
      <c r="I8" s="117"/>
      <c r="J8" s="117"/>
      <c r="K8" s="117"/>
      <c r="L8" s="117"/>
      <c r="M8" s="117"/>
      <c r="N8" s="117"/>
      <c r="O8" s="117"/>
      <c r="P8" s="117"/>
      <c r="Q8" s="117"/>
      <c r="R8" s="117"/>
      <c r="S8" s="117"/>
      <c r="T8" s="117"/>
      <c r="U8" s="117"/>
    </row>
    <row r="9" spans="1:21" ht="14.45" customHeight="1" thickBot="1" x14ac:dyDescent="0.3">
      <c r="H9" s="131"/>
      <c r="I9" s="130"/>
      <c r="J9" s="131"/>
      <c r="K9" s="131"/>
      <c r="L9" s="130"/>
      <c r="M9" s="130"/>
      <c r="N9" s="130"/>
      <c r="O9" s="130"/>
      <c r="P9" s="130"/>
      <c r="Q9" s="130"/>
      <c r="R9" s="130"/>
      <c r="S9" s="130"/>
      <c r="T9" s="130"/>
      <c r="U9" s="130"/>
    </row>
    <row r="10" spans="1:21" ht="18.600000000000001" customHeight="1" x14ac:dyDescent="0.3">
      <c r="A10" s="878" t="s">
        <v>767</v>
      </c>
      <c r="B10" s="503"/>
      <c r="C10" s="503"/>
      <c r="D10" s="503"/>
      <c r="E10" s="503"/>
      <c r="F10" s="503"/>
      <c r="G10" s="879"/>
      <c r="H10" s="1179" t="s">
        <v>160</v>
      </c>
      <c r="I10" s="1180"/>
      <c r="J10" s="1180"/>
      <c r="K10" s="1180"/>
      <c r="L10" s="1170" t="s">
        <v>575</v>
      </c>
      <c r="M10" s="1171"/>
      <c r="N10" s="1171"/>
      <c r="O10" s="1172"/>
      <c r="P10" s="153"/>
      <c r="Q10" s="153"/>
      <c r="R10" s="153"/>
      <c r="S10" s="112"/>
    </row>
    <row r="11" spans="1:21" ht="19.5" thickBot="1" x14ac:dyDescent="0.35">
      <c r="A11" s="878" t="s">
        <v>827</v>
      </c>
      <c r="B11" s="503"/>
      <c r="C11" s="503"/>
      <c r="D11" s="503"/>
      <c r="E11" s="503"/>
      <c r="F11" s="503"/>
      <c r="G11" s="879"/>
      <c r="H11" s="1177" t="s">
        <v>191</v>
      </c>
      <c r="I11" s="1178"/>
      <c r="J11" s="1178"/>
      <c r="K11" s="1178"/>
      <c r="L11" s="1173"/>
      <c r="M11" s="1174"/>
      <c r="N11" s="1174"/>
      <c r="O11" s="1175"/>
      <c r="P11" s="153"/>
      <c r="Q11" s="153"/>
      <c r="R11" s="153"/>
      <c r="S11" s="112"/>
    </row>
    <row r="12" spans="1:21" ht="18.75" x14ac:dyDescent="0.3">
      <c r="A12" s="878" t="s">
        <v>566</v>
      </c>
      <c r="B12" s="503"/>
      <c r="C12" s="503"/>
      <c r="D12" s="503"/>
      <c r="E12" s="503"/>
      <c r="F12" s="503"/>
      <c r="G12" s="879"/>
      <c r="H12" s="1184"/>
      <c r="I12" s="1185"/>
      <c r="J12" s="1185"/>
      <c r="K12" s="1186"/>
      <c r="P12" s="112"/>
      <c r="Q12" s="422"/>
      <c r="R12" s="112"/>
      <c r="S12" s="112"/>
    </row>
    <row r="13" spans="1:21" ht="18.75" x14ac:dyDescent="0.3">
      <c r="A13" s="1093" t="s">
        <v>327</v>
      </c>
      <c r="B13" s="541"/>
      <c r="C13" s="541"/>
      <c r="D13" s="541"/>
      <c r="E13" s="541"/>
      <c r="F13" s="541"/>
      <c r="G13" s="1094"/>
      <c r="H13" s="1187"/>
      <c r="I13" s="1188"/>
      <c r="J13" s="1188"/>
      <c r="K13" s="1189"/>
    </row>
    <row r="14" spans="1:21" ht="18.75" x14ac:dyDescent="0.3">
      <c r="A14" s="1093" t="s">
        <v>328</v>
      </c>
      <c r="B14" s="541"/>
      <c r="C14" s="541"/>
      <c r="D14" s="541"/>
      <c r="E14" s="541"/>
      <c r="F14" s="541"/>
      <c r="G14" s="1094"/>
      <c r="H14" s="1187"/>
      <c r="I14" s="1188"/>
      <c r="J14" s="1188"/>
      <c r="K14" s="1189"/>
    </row>
    <row r="15" spans="1:21" ht="17.45" customHeight="1" x14ac:dyDescent="0.3">
      <c r="A15" s="1093" t="s">
        <v>329</v>
      </c>
      <c r="B15" s="541"/>
      <c r="C15" s="541"/>
      <c r="D15" s="541"/>
      <c r="E15" s="541"/>
      <c r="F15" s="541"/>
      <c r="G15" s="1094"/>
      <c r="H15" s="1151"/>
      <c r="I15" s="1152"/>
      <c r="J15" s="1152"/>
      <c r="K15" s="1153"/>
    </row>
    <row r="16" spans="1:21" ht="18.75" x14ac:dyDescent="0.25">
      <c r="A16" s="899" t="s">
        <v>330</v>
      </c>
      <c r="B16" s="900"/>
      <c r="C16" s="900"/>
      <c r="D16" s="900"/>
      <c r="E16" s="900"/>
      <c r="F16" s="900"/>
      <c r="G16" s="901"/>
      <c r="H16" s="1181" t="s">
        <v>207</v>
      </c>
      <c r="I16" s="1182"/>
      <c r="J16" s="1182"/>
      <c r="K16" s="1183"/>
    </row>
    <row r="17" spans="1:13" ht="15" customHeight="1" x14ac:dyDescent="0.25">
      <c r="A17" s="132"/>
      <c r="B17" s="132"/>
      <c r="C17" s="132"/>
      <c r="D17" s="132"/>
      <c r="E17" s="132"/>
      <c r="F17" s="132"/>
      <c r="G17" s="132"/>
      <c r="H17" s="133"/>
      <c r="I17" s="133"/>
      <c r="J17" s="133"/>
      <c r="K17" s="133"/>
    </row>
    <row r="18" spans="1:13" ht="15.75" x14ac:dyDescent="0.25">
      <c r="A18" s="1164" t="s">
        <v>134</v>
      </c>
      <c r="B18" s="724"/>
      <c r="C18" s="1147" t="s">
        <v>190</v>
      </c>
      <c r="D18" s="584" t="s">
        <v>594</v>
      </c>
      <c r="E18" s="586"/>
      <c r="F18" s="1155">
        <f>G23</f>
        <v>10</v>
      </c>
      <c r="G18" s="1156"/>
      <c r="H18" s="1157"/>
      <c r="I18" s="17"/>
      <c r="J18" s="17"/>
    </row>
    <row r="19" spans="1:13" ht="15.75" x14ac:dyDescent="0.25">
      <c r="A19" s="1165"/>
      <c r="B19" s="700"/>
      <c r="C19" s="1148"/>
      <c r="D19" s="587"/>
      <c r="E19" s="589"/>
      <c r="F19" s="1158"/>
      <c r="G19" s="1159"/>
      <c r="H19" s="1160"/>
      <c r="I19" s="17"/>
      <c r="J19" s="1176" t="s">
        <v>326</v>
      </c>
      <c r="K19" s="1176"/>
      <c r="L19" s="1176"/>
      <c r="M19" s="1176"/>
    </row>
    <row r="20" spans="1:13" ht="15.75" x14ac:dyDescent="0.25">
      <c r="A20" s="1165"/>
      <c r="B20" s="700"/>
      <c r="C20" s="1148"/>
      <c r="D20" s="587"/>
      <c r="E20" s="589"/>
      <c r="F20" s="1158"/>
      <c r="G20" s="1159"/>
      <c r="H20" s="1160"/>
      <c r="I20" s="17"/>
      <c r="J20" s="1176"/>
      <c r="K20" s="1176"/>
      <c r="L20" s="1176"/>
      <c r="M20" s="1176"/>
    </row>
    <row r="21" spans="1:13" ht="15.75" x14ac:dyDescent="0.25">
      <c r="A21" s="1165"/>
      <c r="B21" s="700"/>
      <c r="C21" s="1148"/>
      <c r="D21" s="590"/>
      <c r="E21" s="1154"/>
      <c r="F21" s="1161"/>
      <c r="G21" s="1162"/>
      <c r="H21" s="1163"/>
      <c r="I21" s="17"/>
      <c r="J21" s="1176"/>
      <c r="K21" s="1176"/>
      <c r="L21" s="1176"/>
      <c r="M21" s="1176"/>
    </row>
    <row r="22" spans="1:13" ht="31.5" x14ac:dyDescent="0.25">
      <c r="A22" s="1166"/>
      <c r="B22" s="725"/>
      <c r="C22" s="1149"/>
      <c r="D22" s="795" t="s">
        <v>48</v>
      </c>
      <c r="E22" s="797"/>
      <c r="F22" s="383" t="s">
        <v>16</v>
      </c>
      <c r="G22" s="379" t="s">
        <v>367</v>
      </c>
      <c r="H22" s="383" t="s">
        <v>81</v>
      </c>
      <c r="I22" s="17"/>
      <c r="J22" s="1176"/>
      <c r="K22" s="1176"/>
      <c r="L22" s="1176"/>
      <c r="M22" s="1176"/>
    </row>
    <row r="23" spans="1:13" ht="15.75" x14ac:dyDescent="0.25">
      <c r="A23" s="1141" t="s">
        <v>160</v>
      </c>
      <c r="B23" s="1142"/>
      <c r="C23" s="1150" t="s">
        <v>191</v>
      </c>
      <c r="D23" s="1167" t="s">
        <v>588</v>
      </c>
      <c r="E23" s="718"/>
      <c r="F23" s="632" t="s">
        <v>542</v>
      </c>
      <c r="G23" s="1136">
        <v>10</v>
      </c>
      <c r="H23" s="632" t="s">
        <v>589</v>
      </c>
      <c r="I23" s="17"/>
      <c r="J23" s="1176"/>
      <c r="K23" s="1176"/>
      <c r="L23" s="1176"/>
      <c r="M23" s="1176"/>
    </row>
    <row r="24" spans="1:13" ht="15.75" x14ac:dyDescent="0.25">
      <c r="A24" s="1143"/>
      <c r="B24" s="1144"/>
      <c r="C24" s="1150"/>
      <c r="D24" s="1168"/>
      <c r="E24" s="1169"/>
      <c r="F24" s="1139"/>
      <c r="G24" s="1137"/>
      <c r="H24" s="1139"/>
      <c r="I24" s="17"/>
      <c r="J24" s="1176"/>
      <c r="K24" s="1176"/>
      <c r="L24" s="1176"/>
      <c r="M24" s="1176"/>
    </row>
    <row r="25" spans="1:13" ht="15.75" x14ac:dyDescent="0.25">
      <c r="A25" s="1143"/>
      <c r="B25" s="1144"/>
      <c r="C25" s="1150"/>
      <c r="D25" s="1168"/>
      <c r="E25" s="1169"/>
      <c r="F25" s="1139"/>
      <c r="G25" s="1137"/>
      <c r="H25" s="1139"/>
      <c r="I25" s="17"/>
      <c r="J25" s="1176"/>
      <c r="K25" s="1176"/>
      <c r="L25" s="1176"/>
      <c r="M25" s="1176"/>
    </row>
    <row r="26" spans="1:13" ht="15.75" x14ac:dyDescent="0.25">
      <c r="A26" s="1143"/>
      <c r="B26" s="1144"/>
      <c r="C26" s="1150"/>
      <c r="D26" s="1168"/>
      <c r="E26" s="1169"/>
      <c r="F26" s="1139"/>
      <c r="G26" s="1137"/>
      <c r="H26" s="1139"/>
      <c r="I26" s="17"/>
      <c r="J26" s="1176"/>
      <c r="K26" s="1176"/>
      <c r="L26" s="1176"/>
      <c r="M26" s="1176"/>
    </row>
    <row r="27" spans="1:13" ht="15.75" x14ac:dyDescent="0.25">
      <c r="A27" s="1145"/>
      <c r="B27" s="1146"/>
      <c r="C27" s="1150"/>
      <c r="D27" s="711"/>
      <c r="E27" s="712"/>
      <c r="F27" s="633"/>
      <c r="G27" s="1138"/>
      <c r="H27" s="633"/>
      <c r="I27" s="17"/>
      <c r="J27" s="17"/>
    </row>
  </sheetData>
  <mergeCells count="32">
    <mergeCell ref="L10:O11"/>
    <mergeCell ref="A1:S1"/>
    <mergeCell ref="A3:U4"/>
    <mergeCell ref="J19:M26"/>
    <mergeCell ref="H11:K11"/>
    <mergeCell ref="H10:K10"/>
    <mergeCell ref="A14:G14"/>
    <mergeCell ref="A16:G16"/>
    <mergeCell ref="H16:K16"/>
    <mergeCell ref="A11:G11"/>
    <mergeCell ref="A10:G10"/>
    <mergeCell ref="A12:G12"/>
    <mergeCell ref="H12:K12"/>
    <mergeCell ref="A13:G13"/>
    <mergeCell ref="H13:K13"/>
    <mergeCell ref="H14:K14"/>
    <mergeCell ref="A15:G15"/>
    <mergeCell ref="G23:G27"/>
    <mergeCell ref="H23:H27"/>
    <mergeCell ref="A5:U5"/>
    <mergeCell ref="A2:S2"/>
    <mergeCell ref="A6:U6"/>
    <mergeCell ref="A23:B27"/>
    <mergeCell ref="C18:C22"/>
    <mergeCell ref="C23:C27"/>
    <mergeCell ref="H15:K15"/>
    <mergeCell ref="D22:E22"/>
    <mergeCell ref="D18:E21"/>
    <mergeCell ref="F18:H21"/>
    <mergeCell ref="A18:B22"/>
    <mergeCell ref="D23:E27"/>
    <mergeCell ref="F23:F27"/>
  </mergeCells>
  <pageMargins left="0.7" right="0.7" top="0.75" bottom="0.75" header="0.3" footer="0.3"/>
  <pageSetup orientation="portrait"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N34"/>
  <sheetViews>
    <sheetView topLeftCell="A10" zoomScaleNormal="100" workbookViewId="0">
      <selection activeCell="B26" sqref="B26:B30"/>
    </sheetView>
  </sheetViews>
  <sheetFormatPr defaultColWidth="8.85546875" defaultRowHeight="15" x14ac:dyDescent="0.25"/>
  <cols>
    <col min="1" max="1" width="20.42578125" style="64" customWidth="1"/>
    <col min="2" max="2" width="37.85546875" style="64" customWidth="1"/>
    <col min="3" max="3" width="38" style="64" customWidth="1"/>
    <col min="4" max="4" width="24.42578125" style="64" customWidth="1"/>
    <col min="5" max="5" width="24.5703125" style="64" customWidth="1"/>
    <col min="6" max="6" width="7.42578125" style="64" bestFit="1" customWidth="1"/>
    <col min="7" max="7" width="5.5703125" style="64" bestFit="1" customWidth="1"/>
    <col min="8" max="8" width="3.5703125" style="64" bestFit="1" customWidth="1"/>
    <col min="9" max="16384" width="8.85546875" style="64"/>
  </cols>
  <sheetData>
    <row r="1" spans="1:14" ht="25.5" customHeight="1" x14ac:dyDescent="0.25">
      <c r="A1" s="640" t="s">
        <v>828</v>
      </c>
      <c r="B1" s="640"/>
      <c r="C1" s="640"/>
      <c r="D1" s="640"/>
      <c r="E1" s="640"/>
      <c r="F1" s="640"/>
      <c r="G1" s="640"/>
      <c r="H1" s="640"/>
      <c r="I1" s="640"/>
      <c r="J1" s="640"/>
      <c r="K1" s="640"/>
      <c r="L1" s="640"/>
      <c r="M1" s="640"/>
      <c r="N1" s="640"/>
    </row>
    <row r="2" spans="1:14" ht="18.75" x14ac:dyDescent="0.3">
      <c r="A2" s="539" t="s">
        <v>94</v>
      </c>
      <c r="B2" s="539"/>
      <c r="C2" s="539"/>
      <c r="D2" s="539"/>
      <c r="E2" s="539"/>
      <c r="F2" s="539"/>
      <c r="G2" s="539"/>
      <c r="H2" s="539"/>
      <c r="I2" s="539"/>
      <c r="J2" s="539"/>
      <c r="K2" s="539"/>
      <c r="L2" s="539"/>
      <c r="M2" s="539"/>
      <c r="N2" s="539"/>
    </row>
    <row r="3" spans="1:14" ht="18.75" customHeight="1" x14ac:dyDescent="0.25">
      <c r="A3" s="641" t="s">
        <v>569</v>
      </c>
      <c r="B3" s="641"/>
      <c r="C3" s="641"/>
      <c r="D3" s="641"/>
      <c r="E3" s="641"/>
      <c r="F3" s="641"/>
      <c r="G3" s="641"/>
      <c r="H3" s="641"/>
      <c r="I3" s="641"/>
      <c r="J3" s="641"/>
      <c r="K3" s="641"/>
      <c r="L3" s="641"/>
      <c r="M3" s="641"/>
      <c r="N3" s="641"/>
    </row>
    <row r="4" spans="1:14" ht="18.75" customHeight="1" x14ac:dyDescent="0.25">
      <c r="A4" s="641"/>
      <c r="B4" s="641"/>
      <c r="C4" s="641"/>
      <c r="D4" s="641"/>
      <c r="E4" s="641"/>
      <c r="F4" s="641"/>
      <c r="G4" s="641"/>
      <c r="H4" s="641"/>
      <c r="I4" s="641"/>
      <c r="J4" s="641"/>
      <c r="K4" s="641"/>
      <c r="L4" s="641"/>
      <c r="M4" s="641"/>
      <c r="N4" s="641"/>
    </row>
    <row r="5" spans="1:14" ht="18.75" customHeight="1" x14ac:dyDescent="0.25">
      <c r="A5" s="641" t="s">
        <v>729</v>
      </c>
      <c r="B5" s="641"/>
      <c r="C5" s="641"/>
      <c r="D5" s="641"/>
      <c r="E5" s="641"/>
      <c r="F5" s="641"/>
      <c r="G5" s="641"/>
      <c r="H5" s="641"/>
      <c r="I5" s="641"/>
      <c r="J5" s="641"/>
      <c r="K5" s="641"/>
      <c r="L5" s="641"/>
      <c r="M5" s="641"/>
      <c r="N5" s="641"/>
    </row>
    <row r="6" spans="1:14" ht="18.75" customHeight="1" x14ac:dyDescent="0.25">
      <c r="A6" s="641"/>
      <c r="B6" s="641"/>
      <c r="C6" s="641"/>
      <c r="D6" s="641"/>
      <c r="E6" s="641"/>
      <c r="F6" s="641"/>
      <c r="G6" s="641"/>
      <c r="H6" s="641"/>
      <c r="I6" s="641"/>
      <c r="J6" s="641"/>
      <c r="K6" s="641"/>
      <c r="L6" s="641"/>
      <c r="M6" s="641"/>
      <c r="N6" s="641"/>
    </row>
    <row r="7" spans="1:14" ht="18.75" customHeight="1" x14ac:dyDescent="0.25">
      <c r="A7" s="985" t="s">
        <v>189</v>
      </c>
      <c r="B7" s="985"/>
      <c r="C7" s="985"/>
      <c r="D7" s="985"/>
      <c r="E7" s="985"/>
      <c r="F7" s="985"/>
      <c r="G7" s="985"/>
      <c r="H7" s="985"/>
      <c r="I7" s="985"/>
      <c r="J7" s="985"/>
      <c r="K7" s="985"/>
      <c r="L7" s="985"/>
      <c r="M7" s="985"/>
      <c r="N7" s="985"/>
    </row>
    <row r="8" spans="1:14" ht="18.75" customHeight="1" x14ac:dyDescent="0.25">
      <c r="C8" s="311"/>
      <c r="D8" s="311"/>
      <c r="E8" s="311"/>
      <c r="F8" s="311"/>
      <c r="G8" s="311"/>
      <c r="H8" s="276"/>
      <c r="I8" s="111"/>
      <c r="J8" s="111"/>
      <c r="K8" s="111"/>
      <c r="L8" s="111"/>
      <c r="M8" s="111"/>
      <c r="N8" s="111"/>
    </row>
    <row r="9" spans="1:14" ht="18.75" customHeight="1" thickBot="1" x14ac:dyDescent="0.3">
      <c r="C9" s="311"/>
      <c r="D9" s="311"/>
      <c r="E9" s="311"/>
      <c r="F9" s="311"/>
      <c r="G9" s="311"/>
      <c r="H9" s="117"/>
      <c r="I9" s="111"/>
      <c r="J9" s="35"/>
      <c r="K9" s="35"/>
      <c r="L9" s="35"/>
      <c r="M9" s="35"/>
    </row>
    <row r="10" spans="1:14" ht="18.75" customHeight="1" x14ac:dyDescent="0.25">
      <c r="A10" s="1200" t="s">
        <v>829</v>
      </c>
      <c r="B10" s="1201"/>
      <c r="C10" s="429" t="s">
        <v>160</v>
      </c>
      <c r="D10" s="1095" t="s">
        <v>576</v>
      </c>
      <c r="E10" s="405"/>
      <c r="F10" s="1197" t="s">
        <v>171</v>
      </c>
      <c r="G10" s="1198"/>
      <c r="H10" s="1199"/>
      <c r="I10" s="111"/>
      <c r="J10" s="35"/>
      <c r="K10" s="35"/>
      <c r="L10" s="35"/>
      <c r="M10" s="35"/>
    </row>
    <row r="11" spans="1:14" ht="18.75" customHeight="1" x14ac:dyDescent="0.3">
      <c r="A11" s="878" t="s">
        <v>331</v>
      </c>
      <c r="B11" s="879"/>
      <c r="C11" s="340" t="s">
        <v>191</v>
      </c>
      <c r="D11" s="1096"/>
      <c r="E11" s="405"/>
      <c r="F11" s="427" t="s">
        <v>617</v>
      </c>
      <c r="G11" s="423">
        <v>1000</v>
      </c>
      <c r="H11" s="424" t="s">
        <v>193</v>
      </c>
      <c r="I11" s="111"/>
      <c r="J11" s="35"/>
      <c r="K11" s="35"/>
      <c r="L11" s="35"/>
      <c r="M11" s="35"/>
    </row>
    <row r="12" spans="1:14" ht="18.75" customHeight="1" x14ac:dyDescent="0.25">
      <c r="A12" s="136" t="s">
        <v>332</v>
      </c>
      <c r="B12" s="137"/>
      <c r="C12" s="430" t="s">
        <v>137</v>
      </c>
      <c r="D12" s="1096"/>
      <c r="E12" s="109"/>
      <c r="F12" s="428" t="s">
        <v>616</v>
      </c>
      <c r="G12" s="425">
        <v>100</v>
      </c>
      <c r="H12" s="426" t="s">
        <v>192</v>
      </c>
      <c r="I12" s="44"/>
      <c r="J12" s="44"/>
      <c r="K12" s="44"/>
      <c r="L12" s="44"/>
      <c r="M12" s="134"/>
    </row>
    <row r="13" spans="1:14" ht="18.75" customHeight="1" x14ac:dyDescent="0.25">
      <c r="A13" s="1191" t="s">
        <v>567</v>
      </c>
      <c r="B13" s="1192"/>
      <c r="C13" s="909"/>
      <c r="D13" s="1096"/>
      <c r="E13" s="44"/>
      <c r="H13" s="134"/>
      <c r="I13" s="44"/>
      <c r="J13" s="44"/>
      <c r="K13" s="44"/>
      <c r="L13" s="44"/>
      <c r="M13" s="134"/>
    </row>
    <row r="14" spans="1:14" ht="18.75" customHeight="1" thickBot="1" x14ac:dyDescent="0.3">
      <c r="A14" s="1193"/>
      <c r="B14" s="1194"/>
      <c r="C14" s="884"/>
      <c r="D14" s="1097"/>
      <c r="E14" s="44"/>
      <c r="H14" s="134"/>
      <c r="I14" s="44"/>
      <c r="J14" s="44"/>
      <c r="K14" s="44"/>
      <c r="L14" s="44"/>
      <c r="M14" s="134"/>
    </row>
    <row r="15" spans="1:14" ht="18.75" x14ac:dyDescent="0.3">
      <c r="A15" s="878" t="s">
        <v>333</v>
      </c>
      <c r="B15" s="879"/>
      <c r="C15" s="416" t="s">
        <v>334</v>
      </c>
      <c r="H15" s="134"/>
      <c r="I15" s="44"/>
      <c r="J15" s="44"/>
      <c r="K15" s="44"/>
      <c r="L15" s="44"/>
      <c r="M15" s="134"/>
    </row>
    <row r="16" spans="1:14" ht="20.25" x14ac:dyDescent="0.3">
      <c r="A16" s="878" t="s">
        <v>830</v>
      </c>
      <c r="B16" s="879"/>
      <c r="C16" s="416" t="s">
        <v>531</v>
      </c>
      <c r="H16" s="134"/>
      <c r="I16" s="134"/>
      <c r="J16" s="134"/>
      <c r="K16" s="134"/>
      <c r="L16" s="134"/>
      <c r="M16" s="134"/>
    </row>
    <row r="17" spans="1:13" ht="18.75" customHeight="1" x14ac:dyDescent="0.3">
      <c r="A17" s="878" t="s">
        <v>335</v>
      </c>
      <c r="B17" s="879"/>
      <c r="C17" s="416" t="s">
        <v>530</v>
      </c>
      <c r="I17" s="134"/>
      <c r="J17" s="134"/>
      <c r="K17" s="134"/>
      <c r="L17" s="134"/>
      <c r="M17" s="134"/>
    </row>
    <row r="18" spans="1:13" ht="18.75" customHeight="1" x14ac:dyDescent="0.3">
      <c r="A18" s="878" t="s">
        <v>336</v>
      </c>
      <c r="B18" s="879"/>
      <c r="C18" s="416" t="s">
        <v>529</v>
      </c>
      <c r="I18" s="134"/>
      <c r="J18" s="134"/>
      <c r="K18" s="134"/>
      <c r="L18" s="134"/>
      <c r="M18" s="134"/>
    </row>
    <row r="19" spans="1:13" ht="18.75" customHeight="1" x14ac:dyDescent="0.25">
      <c r="A19" s="872" t="s">
        <v>568</v>
      </c>
      <c r="B19" s="874"/>
      <c r="C19" s="1195" t="s">
        <v>533</v>
      </c>
    </row>
    <row r="20" spans="1:13" ht="18.75" customHeight="1" x14ac:dyDescent="0.25">
      <c r="A20" s="875"/>
      <c r="B20" s="877"/>
      <c r="C20" s="1196"/>
    </row>
    <row r="21" spans="1:13" ht="18.75" customHeight="1" x14ac:dyDescent="0.25">
      <c r="A21" s="1076" t="s">
        <v>337</v>
      </c>
      <c r="B21" s="1101"/>
      <c r="C21" s="1195" t="s">
        <v>532</v>
      </c>
    </row>
    <row r="22" spans="1:13" ht="45.6" customHeight="1" x14ac:dyDescent="0.3">
      <c r="A22" s="1102"/>
      <c r="B22" s="1103"/>
      <c r="C22" s="1196"/>
      <c r="D22" s="50"/>
      <c r="E22" s="29"/>
      <c r="F22" s="50"/>
      <c r="G22" s="50"/>
      <c r="H22" s="50"/>
    </row>
    <row r="23" spans="1:13" ht="18.75" customHeight="1" x14ac:dyDescent="0.3">
      <c r="C23" s="29"/>
      <c r="D23" s="50"/>
      <c r="E23" s="50"/>
      <c r="F23" s="50"/>
      <c r="G23" s="50"/>
      <c r="H23" s="50"/>
    </row>
    <row r="24" spans="1:13" ht="57.75" x14ac:dyDescent="0.25">
      <c r="A24" s="508" t="s">
        <v>134</v>
      </c>
      <c r="B24" s="508" t="s">
        <v>190</v>
      </c>
      <c r="C24" s="228" t="s">
        <v>732</v>
      </c>
      <c r="D24" s="1190">
        <f>(((7.854*10^(-5))*((E26)^(2))*E27*(E28/101.325))+(E29*E30))</f>
        <v>925.39046632124371</v>
      </c>
      <c r="E24" s="1190"/>
      <c r="F24" s="1190"/>
      <c r="G24" s="6"/>
      <c r="H24" s="6"/>
    </row>
    <row r="25" spans="1:13" ht="18.75" x14ac:dyDescent="0.3">
      <c r="A25" s="508"/>
      <c r="B25" s="508"/>
      <c r="C25" s="345" t="s">
        <v>48</v>
      </c>
      <c r="D25" s="345" t="s">
        <v>16</v>
      </c>
      <c r="E25" s="345" t="s">
        <v>367</v>
      </c>
      <c r="F25" s="345" t="s">
        <v>13</v>
      </c>
      <c r="G25" s="8"/>
      <c r="H25" s="8"/>
    </row>
    <row r="26" spans="1:13" ht="20.25" x14ac:dyDescent="0.3">
      <c r="A26" s="495" t="s">
        <v>160</v>
      </c>
      <c r="B26" s="495" t="s">
        <v>191</v>
      </c>
      <c r="C26" s="402" t="s">
        <v>60</v>
      </c>
      <c r="D26" s="231" t="s">
        <v>534</v>
      </c>
      <c r="E26" s="263">
        <v>22</v>
      </c>
      <c r="F26" s="231" t="s">
        <v>192</v>
      </c>
      <c r="G26" s="8"/>
      <c r="H26" s="8"/>
    </row>
    <row r="27" spans="1:13" ht="18.75" x14ac:dyDescent="0.3">
      <c r="A27" s="495"/>
      <c r="B27" s="495"/>
      <c r="C27" s="402" t="s">
        <v>61</v>
      </c>
      <c r="D27" s="231" t="s">
        <v>62</v>
      </c>
      <c r="E27" s="263">
        <v>2000</v>
      </c>
      <c r="F27" s="231" t="s">
        <v>34</v>
      </c>
      <c r="G27" s="18"/>
      <c r="H27" s="5"/>
    </row>
    <row r="28" spans="1:13" ht="20.25" x14ac:dyDescent="0.3">
      <c r="A28" s="495"/>
      <c r="B28" s="495"/>
      <c r="C28" s="402" t="s">
        <v>831</v>
      </c>
      <c r="D28" s="231" t="s">
        <v>535</v>
      </c>
      <c r="E28" s="263">
        <v>1200</v>
      </c>
      <c r="F28" s="231" t="s">
        <v>63</v>
      </c>
      <c r="G28" s="5"/>
      <c r="H28" s="5"/>
    </row>
    <row r="29" spans="1:13" ht="56.25" x14ac:dyDescent="0.3">
      <c r="A29" s="495"/>
      <c r="B29" s="495"/>
      <c r="C29" s="431" t="s">
        <v>730</v>
      </c>
      <c r="D29" s="231" t="s">
        <v>536</v>
      </c>
      <c r="E29" s="263">
        <v>50</v>
      </c>
      <c r="F29" s="231" t="s">
        <v>194</v>
      </c>
      <c r="G29" s="5"/>
      <c r="H29" s="5"/>
    </row>
    <row r="30" spans="1:13" ht="20.25" x14ac:dyDescent="0.3">
      <c r="A30" s="495"/>
      <c r="B30" s="495"/>
      <c r="C30" s="402" t="s">
        <v>731</v>
      </c>
      <c r="D30" s="231" t="s">
        <v>537</v>
      </c>
      <c r="E30" s="263">
        <v>0.5</v>
      </c>
      <c r="F30" s="231" t="s">
        <v>47</v>
      </c>
      <c r="G30" s="5"/>
      <c r="H30" s="5"/>
    </row>
    <row r="31" spans="1:13" ht="18.75" x14ac:dyDescent="0.3">
      <c r="A31" s="4"/>
      <c r="B31" s="4"/>
      <c r="C31" s="61"/>
      <c r="D31" s="62"/>
      <c r="E31" s="62"/>
      <c r="F31" s="62"/>
      <c r="G31" s="5"/>
      <c r="H31" s="5"/>
    </row>
    <row r="32" spans="1:13" ht="15.75" x14ac:dyDescent="0.25">
      <c r="C32" s="53"/>
      <c r="D32" s="53"/>
      <c r="E32" s="53"/>
      <c r="F32" s="53"/>
      <c r="G32" s="5"/>
      <c r="H32" s="5"/>
    </row>
    <row r="33" spans="3:8" ht="15.75" x14ac:dyDescent="0.25">
      <c r="C33" s="13"/>
      <c r="D33" s="5"/>
      <c r="E33" s="5"/>
      <c r="F33" s="5"/>
      <c r="G33" s="5"/>
      <c r="H33" s="5"/>
    </row>
    <row r="34" spans="3:8" ht="15.75" x14ac:dyDescent="0.25">
      <c r="C34" s="13"/>
      <c r="D34" s="5"/>
      <c r="E34" s="5"/>
      <c r="F34" s="5"/>
      <c r="G34" s="5"/>
      <c r="H34" s="5"/>
    </row>
  </sheetData>
  <mergeCells count="24">
    <mergeCell ref="A1:N1"/>
    <mergeCell ref="C19:C20"/>
    <mergeCell ref="C13:C14"/>
    <mergeCell ref="D10:D14"/>
    <mergeCell ref="F10:H10"/>
    <mergeCell ref="A3:N4"/>
    <mergeCell ref="A2:N2"/>
    <mergeCell ref="A5:N6"/>
    <mergeCell ref="A7:N7"/>
    <mergeCell ref="A10:B10"/>
    <mergeCell ref="D24:F24"/>
    <mergeCell ref="A13:B14"/>
    <mergeCell ref="A26:A30"/>
    <mergeCell ref="B26:B30"/>
    <mergeCell ref="A11:B11"/>
    <mergeCell ref="A15:B15"/>
    <mergeCell ref="A16:B16"/>
    <mergeCell ref="A17:B17"/>
    <mergeCell ref="A19:B20"/>
    <mergeCell ref="A18:B18"/>
    <mergeCell ref="A21:B22"/>
    <mergeCell ref="A24:A25"/>
    <mergeCell ref="B24:B25"/>
    <mergeCell ref="C21:C22"/>
  </mergeCells>
  <pageMargins left="0.7" right="0.7" top="0.75" bottom="0.75" header="0.3" footer="0.3"/>
  <pageSetup orientation="portrait" r:id="rId1"/>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T61"/>
  <sheetViews>
    <sheetView topLeftCell="A31" zoomScale="85" zoomScaleNormal="85" workbookViewId="0">
      <selection activeCell="P16" sqref="P16"/>
    </sheetView>
  </sheetViews>
  <sheetFormatPr defaultColWidth="8.85546875" defaultRowHeight="15" x14ac:dyDescent="0.25"/>
  <cols>
    <col min="1" max="1" width="9.140625" style="64"/>
    <col min="2" max="3" width="11.85546875" style="64" customWidth="1"/>
    <col min="4" max="4" width="21.85546875" style="64" customWidth="1"/>
    <col min="5" max="5" width="17.140625" style="64" customWidth="1"/>
    <col min="6" max="6" width="14.5703125" style="64" customWidth="1"/>
    <col min="7" max="7" width="31.5703125" style="64" customWidth="1"/>
    <col min="8" max="8" width="11" style="64" customWidth="1"/>
    <col min="9" max="9" width="21.140625" style="64" customWidth="1"/>
    <col min="10" max="10" width="19.85546875" style="64" customWidth="1"/>
    <col min="11" max="11" width="20.85546875" style="64" customWidth="1"/>
    <col min="12" max="14" width="8.85546875" style="64"/>
    <col min="15" max="15" width="14" style="64" customWidth="1"/>
    <col min="16" max="16384" width="8.85546875" style="64"/>
  </cols>
  <sheetData>
    <row r="1" spans="1:20" ht="26.45" customHeight="1" x14ac:dyDescent="0.3">
      <c r="A1" s="640" t="s">
        <v>88</v>
      </c>
      <c r="B1" s="640"/>
      <c r="C1" s="640"/>
      <c r="D1" s="640"/>
      <c r="E1" s="640"/>
      <c r="F1" s="640"/>
      <c r="G1" s="640"/>
      <c r="H1" s="640"/>
      <c r="I1" s="640"/>
      <c r="J1" s="640"/>
      <c r="K1" s="640"/>
      <c r="L1" s="640"/>
      <c r="M1" s="640"/>
      <c r="N1" s="640"/>
      <c r="O1" s="640"/>
      <c r="P1" s="640"/>
      <c r="Q1" s="640"/>
      <c r="R1" s="640"/>
      <c r="S1" s="640"/>
      <c r="T1" s="123"/>
    </row>
    <row r="2" spans="1:20" ht="18.75" x14ac:dyDescent="0.3">
      <c r="A2" s="539" t="s">
        <v>94</v>
      </c>
      <c r="B2" s="539"/>
      <c r="C2" s="539"/>
      <c r="D2" s="539"/>
      <c r="E2" s="539"/>
      <c r="F2" s="539"/>
      <c r="G2" s="539"/>
      <c r="H2" s="539"/>
      <c r="I2" s="539"/>
      <c r="J2" s="539"/>
      <c r="K2" s="539"/>
      <c r="L2" s="539"/>
      <c r="M2" s="539"/>
      <c r="N2" s="539"/>
      <c r="O2" s="539"/>
      <c r="P2" s="539"/>
      <c r="Q2" s="539"/>
      <c r="R2" s="539"/>
      <c r="S2" s="539"/>
      <c r="T2" s="124"/>
    </row>
    <row r="3" spans="1:20" ht="15" customHeight="1" x14ac:dyDescent="0.25">
      <c r="A3" s="1214" t="s">
        <v>738</v>
      </c>
      <c r="B3" s="1214"/>
      <c r="C3" s="1214"/>
      <c r="D3" s="1214"/>
      <c r="E3" s="1214"/>
      <c r="F3" s="1214"/>
      <c r="G3" s="1214"/>
      <c r="H3" s="1214"/>
      <c r="I3" s="1214"/>
      <c r="J3" s="1214"/>
      <c r="K3" s="1214"/>
      <c r="L3" s="1214"/>
      <c r="M3" s="1214"/>
      <c r="N3" s="1214"/>
      <c r="O3" s="1214"/>
      <c r="P3" s="1214"/>
      <c r="Q3" s="1214"/>
      <c r="R3" s="1214"/>
      <c r="S3" s="1214"/>
      <c r="T3" s="138"/>
    </row>
    <row r="4" spans="1:20" ht="15" customHeight="1" x14ac:dyDescent="0.25">
      <c r="A4" s="1214"/>
      <c r="B4" s="1214"/>
      <c r="C4" s="1214"/>
      <c r="D4" s="1214"/>
      <c r="E4" s="1214"/>
      <c r="F4" s="1214"/>
      <c r="G4" s="1214"/>
      <c r="H4" s="1214"/>
      <c r="I4" s="1214"/>
      <c r="J4" s="1214"/>
      <c r="K4" s="1214"/>
      <c r="L4" s="1214"/>
      <c r="M4" s="1214"/>
      <c r="N4" s="1214"/>
      <c r="O4" s="1214"/>
      <c r="P4" s="1214"/>
      <c r="Q4" s="1214"/>
      <c r="R4" s="1214"/>
      <c r="S4" s="1214"/>
      <c r="T4" s="138"/>
    </row>
    <row r="5" spans="1:20" ht="15" customHeight="1" x14ac:dyDescent="0.25">
      <c r="A5" s="1214"/>
      <c r="B5" s="1214"/>
      <c r="C5" s="1214"/>
      <c r="D5" s="1214"/>
      <c r="E5" s="1214"/>
      <c r="F5" s="1214"/>
      <c r="G5" s="1214"/>
      <c r="H5" s="1214"/>
      <c r="I5" s="1214"/>
      <c r="J5" s="1214"/>
      <c r="K5" s="1214"/>
      <c r="L5" s="1214"/>
      <c r="M5" s="1214"/>
      <c r="N5" s="1214"/>
      <c r="O5" s="1214"/>
      <c r="P5" s="1214"/>
      <c r="Q5" s="1214"/>
      <c r="R5" s="1214"/>
      <c r="S5" s="1214"/>
      <c r="T5" s="138"/>
    </row>
    <row r="6" spans="1:20" ht="20.45" customHeight="1" x14ac:dyDescent="0.25">
      <c r="A6" s="1214"/>
      <c r="B6" s="1214"/>
      <c r="C6" s="1214"/>
      <c r="D6" s="1214"/>
      <c r="E6" s="1214"/>
      <c r="F6" s="1214"/>
      <c r="G6" s="1214"/>
      <c r="H6" s="1214"/>
      <c r="I6" s="1214"/>
      <c r="J6" s="1214"/>
      <c r="K6" s="1214"/>
      <c r="L6" s="1214"/>
      <c r="M6" s="1214"/>
      <c r="N6" s="1214"/>
      <c r="O6" s="1214"/>
      <c r="P6" s="1214"/>
      <c r="Q6" s="1214"/>
      <c r="R6" s="1214"/>
      <c r="S6" s="1214"/>
      <c r="T6" s="138"/>
    </row>
    <row r="7" spans="1:20" ht="40.35" customHeight="1" x14ac:dyDescent="0.25">
      <c r="A7" s="1214"/>
      <c r="B7" s="1214"/>
      <c r="C7" s="1214"/>
      <c r="D7" s="1214"/>
      <c r="E7" s="1214"/>
      <c r="F7" s="1214"/>
      <c r="G7" s="1214"/>
      <c r="H7" s="1214"/>
      <c r="I7" s="1214"/>
      <c r="J7" s="1214"/>
      <c r="K7" s="1214"/>
      <c r="L7" s="1214"/>
      <c r="M7" s="1214"/>
      <c r="N7" s="1214"/>
      <c r="O7" s="1214"/>
      <c r="P7" s="1214"/>
      <c r="Q7" s="1214"/>
      <c r="R7" s="1214"/>
      <c r="S7" s="1214"/>
      <c r="T7" s="138"/>
    </row>
    <row r="8" spans="1:20" ht="27" customHeight="1" x14ac:dyDescent="0.25">
      <c r="A8" s="1215" t="s">
        <v>571</v>
      </c>
      <c r="B8" s="1215"/>
      <c r="C8" s="1215"/>
      <c r="D8" s="1215"/>
      <c r="E8" s="1215"/>
      <c r="F8" s="1215"/>
      <c r="G8" s="1215"/>
      <c r="H8" s="1215"/>
      <c r="I8" s="1215"/>
      <c r="J8" s="1215"/>
      <c r="K8" s="1215"/>
      <c r="L8" s="1215"/>
      <c r="M8" s="1215"/>
      <c r="N8" s="1215"/>
      <c r="O8" s="1215"/>
      <c r="P8" s="1215"/>
      <c r="Q8" s="1215"/>
      <c r="R8" s="1215"/>
      <c r="S8" s="1215"/>
      <c r="T8" s="139"/>
    </row>
    <row r="9" spans="1:20" ht="27" customHeight="1" x14ac:dyDescent="0.25">
      <c r="A9" s="1215"/>
      <c r="B9" s="1215"/>
      <c r="C9" s="1215"/>
      <c r="D9" s="1215"/>
      <c r="E9" s="1215"/>
      <c r="F9" s="1215"/>
      <c r="G9" s="1215"/>
      <c r="H9" s="1215"/>
      <c r="I9" s="1215"/>
      <c r="J9" s="1215"/>
      <c r="K9" s="1215"/>
      <c r="L9" s="1215"/>
      <c r="M9" s="1215"/>
      <c r="N9" s="1215"/>
      <c r="O9" s="1215"/>
      <c r="P9" s="1215"/>
      <c r="Q9" s="1215"/>
      <c r="R9" s="1215"/>
      <c r="S9" s="1215"/>
      <c r="T9" s="139"/>
    </row>
    <row r="10" spans="1:20" ht="23.25" customHeight="1" x14ac:dyDescent="0.25">
      <c r="A10" s="985" t="s">
        <v>195</v>
      </c>
      <c r="B10" s="985"/>
      <c r="C10" s="985"/>
      <c r="D10" s="985"/>
      <c r="E10" s="985"/>
      <c r="F10" s="985"/>
      <c r="G10" s="985"/>
      <c r="H10" s="985"/>
      <c r="I10" s="985"/>
      <c r="J10" s="985"/>
      <c r="K10" s="985"/>
      <c r="L10" s="985"/>
      <c r="M10" s="985"/>
      <c r="N10" s="985"/>
      <c r="O10" s="985"/>
      <c r="P10" s="985"/>
      <c r="Q10" s="985"/>
      <c r="R10" s="985"/>
      <c r="S10" s="985"/>
      <c r="T10" s="985"/>
    </row>
    <row r="11" spans="1:20" ht="23.25" customHeight="1" x14ac:dyDescent="0.25">
      <c r="B11" s="117"/>
      <c r="C11" s="117"/>
      <c r="D11" s="117"/>
      <c r="E11" s="117"/>
      <c r="F11" s="117"/>
      <c r="G11" s="117"/>
      <c r="H11" s="117"/>
      <c r="I11" s="117"/>
      <c r="J11" s="117"/>
      <c r="K11" s="117"/>
      <c r="L11" s="117"/>
      <c r="M11" s="117"/>
      <c r="N11" s="117"/>
      <c r="O11" s="117"/>
      <c r="P11" s="117"/>
      <c r="Q11" s="117"/>
      <c r="R11" s="117"/>
      <c r="S11" s="117"/>
      <c r="T11" s="117"/>
    </row>
    <row r="12" spans="1:20" ht="21" x14ac:dyDescent="0.35">
      <c r="A12" s="1086" t="s">
        <v>338</v>
      </c>
      <c r="B12" s="1086"/>
      <c r="C12" s="1086"/>
      <c r="D12" s="1086"/>
      <c r="E12" s="1086"/>
      <c r="F12" s="1086"/>
      <c r="G12" s="1086"/>
      <c r="H12" s="140"/>
      <c r="L12" s="141"/>
    </row>
    <row r="13" spans="1:20" ht="21.75" thickBot="1" x14ac:dyDescent="0.4">
      <c r="A13" s="279"/>
      <c r="B13" s="279"/>
      <c r="C13" s="279"/>
      <c r="D13" s="279"/>
      <c r="E13" s="279"/>
      <c r="F13" s="279"/>
      <c r="G13" s="279"/>
      <c r="H13" s="140"/>
      <c r="L13" s="141"/>
    </row>
    <row r="14" spans="1:20" ht="18.600000000000001" customHeight="1" x14ac:dyDescent="0.3">
      <c r="A14" s="1203" t="s">
        <v>339</v>
      </c>
      <c r="B14" s="1204"/>
      <c r="C14" s="1204"/>
      <c r="D14" s="1204"/>
      <c r="E14" s="1205"/>
      <c r="F14" s="1004" t="s">
        <v>160</v>
      </c>
      <c r="G14" s="1005"/>
      <c r="H14" s="887" t="s">
        <v>576</v>
      </c>
      <c r="I14" s="921"/>
      <c r="J14" s="888"/>
      <c r="K14" s="432"/>
      <c r="L14" s="432"/>
      <c r="P14" s="21"/>
    </row>
    <row r="15" spans="1:20" ht="19.5" customHeight="1" thickBot="1" x14ac:dyDescent="0.35">
      <c r="A15" s="1203" t="s">
        <v>340</v>
      </c>
      <c r="B15" s="1204"/>
      <c r="C15" s="1204"/>
      <c r="D15" s="1204"/>
      <c r="E15" s="1205"/>
      <c r="F15" s="1212"/>
      <c r="G15" s="1213"/>
      <c r="H15" s="891"/>
      <c r="I15" s="922"/>
      <c r="J15" s="892"/>
      <c r="K15" s="432"/>
      <c r="L15" s="432"/>
    </row>
    <row r="16" spans="1:20" ht="15.75" customHeight="1" x14ac:dyDescent="0.25">
      <c r="A16" s="1206" t="s">
        <v>341</v>
      </c>
      <c r="B16" s="1207"/>
      <c r="C16" s="1207"/>
      <c r="D16" s="1207"/>
      <c r="E16" s="1208"/>
      <c r="F16" s="1028" t="s">
        <v>737</v>
      </c>
      <c r="G16" s="1030"/>
      <c r="I16" s="80"/>
      <c r="J16" s="142"/>
      <c r="K16" s="135"/>
      <c r="L16" s="143"/>
    </row>
    <row r="17" spans="1:16" ht="21.95" customHeight="1" x14ac:dyDescent="0.25">
      <c r="A17" s="1209"/>
      <c r="B17" s="1210"/>
      <c r="C17" s="1210"/>
      <c r="D17" s="1210"/>
      <c r="E17" s="1211"/>
      <c r="F17" s="1031"/>
      <c r="G17" s="1033"/>
      <c r="I17" s="1202" t="s">
        <v>171</v>
      </c>
      <c r="J17" s="1202"/>
      <c r="K17" s="1202"/>
      <c r="L17" s="13"/>
    </row>
    <row r="18" spans="1:16" ht="18.75" x14ac:dyDescent="0.3">
      <c r="A18" s="1220" t="s">
        <v>342</v>
      </c>
      <c r="B18" s="1221"/>
      <c r="C18" s="1221"/>
      <c r="D18" s="1221"/>
      <c r="E18" s="1222"/>
      <c r="F18" s="850" t="s">
        <v>734</v>
      </c>
      <c r="G18" s="851"/>
      <c r="I18" s="400" t="s">
        <v>538</v>
      </c>
      <c r="J18" s="244">
        <v>0.06</v>
      </c>
      <c r="K18" s="243" t="s">
        <v>194</v>
      </c>
    </row>
    <row r="19" spans="1:16" ht="40.700000000000003" customHeight="1" x14ac:dyDescent="0.25">
      <c r="A19" s="1223"/>
      <c r="B19" s="1224"/>
      <c r="C19" s="1224"/>
      <c r="D19" s="1224"/>
      <c r="E19" s="1225"/>
      <c r="F19" s="854"/>
      <c r="G19" s="855"/>
    </row>
    <row r="20" spans="1:16" ht="18.75" x14ac:dyDescent="0.3">
      <c r="A20" s="1206" t="s">
        <v>739</v>
      </c>
      <c r="B20" s="1207"/>
      <c r="C20" s="1207"/>
      <c r="D20" s="1207"/>
      <c r="E20" s="1208"/>
      <c r="F20" s="850" t="s">
        <v>735</v>
      </c>
      <c r="G20" s="851"/>
      <c r="P20" s="21"/>
    </row>
    <row r="21" spans="1:16" ht="18.75" x14ac:dyDescent="0.3">
      <c r="A21" s="1229"/>
      <c r="B21" s="1230"/>
      <c r="C21" s="1230"/>
      <c r="D21" s="1230"/>
      <c r="E21" s="1231"/>
      <c r="F21" s="854"/>
      <c r="G21" s="855"/>
      <c r="P21" s="21"/>
    </row>
    <row r="22" spans="1:16" ht="18.75" x14ac:dyDescent="0.3">
      <c r="A22" s="1220" t="s">
        <v>572</v>
      </c>
      <c r="B22" s="1221"/>
      <c r="C22" s="1221"/>
      <c r="D22" s="1221"/>
      <c r="E22" s="1222"/>
      <c r="F22" s="850" t="s">
        <v>736</v>
      </c>
      <c r="G22" s="851"/>
      <c r="I22" s="75"/>
      <c r="J22" s="75"/>
      <c r="K22" s="75"/>
      <c r="P22" s="21"/>
    </row>
    <row r="23" spans="1:16" ht="24.6" customHeight="1" x14ac:dyDescent="0.3">
      <c r="A23" s="1223"/>
      <c r="B23" s="1224"/>
      <c r="C23" s="1224"/>
      <c r="D23" s="1224"/>
      <c r="E23" s="1225"/>
      <c r="F23" s="854"/>
      <c r="G23" s="855"/>
      <c r="I23" s="75"/>
      <c r="J23" s="75"/>
      <c r="K23" s="75"/>
      <c r="P23" s="21"/>
    </row>
    <row r="24" spans="1:16" ht="18.75" x14ac:dyDescent="0.3">
      <c r="A24" s="1203" t="s">
        <v>733</v>
      </c>
      <c r="B24" s="1204"/>
      <c r="C24" s="1204"/>
      <c r="D24" s="1204"/>
      <c r="E24" s="1205"/>
      <c r="F24" s="870" t="s">
        <v>288</v>
      </c>
      <c r="G24" s="871"/>
    </row>
    <row r="25" spans="1:16" x14ac:dyDescent="0.25">
      <c r="A25" s="1226" t="s">
        <v>740</v>
      </c>
      <c r="B25" s="1227"/>
      <c r="C25" s="1227"/>
      <c r="D25" s="1227"/>
      <c r="E25" s="1228"/>
      <c r="F25" s="1022" t="s">
        <v>308</v>
      </c>
      <c r="G25" s="1024"/>
    </row>
    <row r="26" spans="1:16" ht="18.95" customHeight="1" x14ac:dyDescent="0.25">
      <c r="A26" s="1223"/>
      <c r="B26" s="1224"/>
      <c r="C26" s="1224"/>
      <c r="D26" s="1224"/>
      <c r="E26" s="1225"/>
      <c r="F26" s="1025"/>
      <c r="G26" s="1027"/>
    </row>
    <row r="28" spans="1:16" ht="18.75" x14ac:dyDescent="0.3">
      <c r="A28" s="1232" t="s">
        <v>367</v>
      </c>
      <c r="B28" s="1233"/>
      <c r="C28" s="1233"/>
      <c r="D28" s="1233"/>
      <c r="E28" s="1233"/>
      <c r="F28" s="1233"/>
      <c r="G28" s="1233"/>
      <c r="H28" s="1233"/>
      <c r="I28" s="1233"/>
      <c r="J28" s="1233"/>
      <c r="K28" s="1233"/>
      <c r="L28" s="1233"/>
      <c r="M28" s="1233"/>
      <c r="N28" s="1233"/>
      <c r="O28" s="1234"/>
    </row>
    <row r="29" spans="1:16" ht="16.5" customHeight="1" x14ac:dyDescent="0.3">
      <c r="A29" s="536" t="s">
        <v>134</v>
      </c>
      <c r="B29" s="536"/>
      <c r="C29" s="1235" t="s">
        <v>199</v>
      </c>
      <c r="D29" s="536" t="s">
        <v>197</v>
      </c>
      <c r="E29" s="536"/>
      <c r="F29" s="536"/>
      <c r="G29" s="536" t="s">
        <v>66</v>
      </c>
      <c r="H29" s="536"/>
      <c r="I29" s="1235" t="s">
        <v>741</v>
      </c>
      <c r="J29" s="1236" t="s">
        <v>742</v>
      </c>
      <c r="K29" s="1236"/>
      <c r="L29" s="1235" t="s">
        <v>743</v>
      </c>
      <c r="M29" s="1235"/>
      <c r="N29" s="1237" t="s">
        <v>593</v>
      </c>
      <c r="O29" s="1237"/>
    </row>
    <row r="30" spans="1:16" ht="40.35" customHeight="1" x14ac:dyDescent="0.3">
      <c r="A30" s="536"/>
      <c r="B30" s="536"/>
      <c r="C30" s="1235"/>
      <c r="D30" s="399" t="s">
        <v>64</v>
      </c>
      <c r="E30" s="399" t="s">
        <v>65</v>
      </c>
      <c r="F30" s="399" t="s">
        <v>50</v>
      </c>
      <c r="G30" s="399" t="s">
        <v>65</v>
      </c>
      <c r="H30" s="399" t="s">
        <v>50</v>
      </c>
      <c r="I30" s="1235"/>
      <c r="J30" s="399" t="s">
        <v>103</v>
      </c>
      <c r="K30" s="399" t="s">
        <v>104</v>
      </c>
      <c r="L30" s="1235"/>
      <c r="M30" s="1235"/>
      <c r="N30" s="1237"/>
      <c r="O30" s="1237"/>
    </row>
    <row r="31" spans="1:16" ht="18.75" customHeight="1" x14ac:dyDescent="0.3">
      <c r="A31" s="1240" t="s">
        <v>160</v>
      </c>
      <c r="B31" s="1240"/>
      <c r="C31" s="1242"/>
      <c r="D31" s="225" t="s">
        <v>197</v>
      </c>
      <c r="E31" s="225" t="s">
        <v>347</v>
      </c>
      <c r="F31" s="234" t="s">
        <v>348</v>
      </c>
      <c r="G31" s="234" t="s">
        <v>349</v>
      </c>
      <c r="H31" s="234" t="s">
        <v>350</v>
      </c>
      <c r="I31" s="234">
        <v>621</v>
      </c>
      <c r="J31" s="234">
        <v>47</v>
      </c>
      <c r="K31" s="234">
        <v>2849</v>
      </c>
      <c r="L31" s="1240">
        <v>6</v>
      </c>
      <c r="M31" s="1240"/>
      <c r="N31" s="1241">
        <f>J31*L31</f>
        <v>282</v>
      </c>
      <c r="O31" s="1241"/>
    </row>
    <row r="32" spans="1:16" ht="18" customHeight="1" x14ac:dyDescent="0.3">
      <c r="A32" s="1240"/>
      <c r="B32" s="1240"/>
      <c r="C32" s="1242"/>
      <c r="D32" s="225" t="s">
        <v>197</v>
      </c>
      <c r="E32" s="225" t="s">
        <v>351</v>
      </c>
      <c r="F32" s="234" t="s">
        <v>352</v>
      </c>
      <c r="G32" s="234" t="s">
        <v>353</v>
      </c>
      <c r="H32" s="234" t="s">
        <v>354</v>
      </c>
      <c r="I32" s="234">
        <v>1034</v>
      </c>
      <c r="J32" s="234">
        <v>29</v>
      </c>
      <c r="K32" s="234">
        <v>1725</v>
      </c>
      <c r="L32" s="1240">
        <v>9</v>
      </c>
      <c r="M32" s="1240"/>
      <c r="N32" s="1241">
        <f>J32*L32</f>
        <v>261</v>
      </c>
      <c r="O32" s="1241"/>
    </row>
    <row r="33" spans="1:20" ht="15.75" customHeight="1" x14ac:dyDescent="0.3">
      <c r="A33" s="1240"/>
      <c r="B33" s="1240"/>
      <c r="C33" s="1242"/>
      <c r="D33" s="225" t="s">
        <v>197</v>
      </c>
      <c r="E33" s="225"/>
      <c r="F33" s="234"/>
      <c r="G33" s="234"/>
      <c r="H33" s="234"/>
      <c r="I33" s="234"/>
      <c r="J33" s="234"/>
      <c r="K33" s="234"/>
      <c r="L33" s="1240"/>
      <c r="M33" s="1240"/>
      <c r="N33" s="1241">
        <f>J33*L33</f>
        <v>0</v>
      </c>
      <c r="O33" s="1241"/>
    </row>
    <row r="34" spans="1:20" ht="18.75" x14ac:dyDescent="0.3">
      <c r="A34" s="1238" t="s">
        <v>196</v>
      </c>
      <c r="B34" s="1238"/>
      <c r="C34" s="1238"/>
      <c r="D34" s="1238"/>
      <c r="E34" s="1238"/>
      <c r="F34" s="1238"/>
      <c r="G34" s="1238"/>
      <c r="H34" s="1238"/>
      <c r="I34" s="1238"/>
      <c r="J34" s="1238"/>
      <c r="K34" s="1238"/>
      <c r="L34" s="1238"/>
      <c r="M34" s="1238"/>
      <c r="N34" s="1239">
        <f>SUM(N31:O32)</f>
        <v>543</v>
      </c>
      <c r="O34" s="1239"/>
    </row>
    <row r="36" spans="1:20" x14ac:dyDescent="0.25">
      <c r="A36" s="107"/>
      <c r="B36" s="107"/>
      <c r="C36" s="107"/>
      <c r="D36" s="115"/>
      <c r="E36" s="115"/>
      <c r="F36" s="115"/>
      <c r="G36" s="115"/>
      <c r="H36" s="115"/>
      <c r="I36" s="115"/>
      <c r="J36" s="115"/>
      <c r="K36" s="115"/>
      <c r="L36" s="107"/>
      <c r="M36" s="107"/>
      <c r="N36" s="107"/>
      <c r="O36" s="107"/>
      <c r="P36" s="107"/>
      <c r="Q36" s="107"/>
      <c r="R36" s="107"/>
      <c r="S36" s="107"/>
      <c r="T36" s="107"/>
    </row>
    <row r="37" spans="1:20" x14ac:dyDescent="0.25">
      <c r="D37" s="22"/>
      <c r="E37" s="47"/>
      <c r="F37" s="47"/>
      <c r="G37" s="47"/>
      <c r="H37" s="112"/>
      <c r="I37" s="112"/>
      <c r="J37" s="112"/>
      <c r="K37" s="112"/>
    </row>
    <row r="38" spans="1:20" ht="18.75" x14ac:dyDescent="0.3">
      <c r="A38" s="1216" t="s">
        <v>343</v>
      </c>
      <c r="B38" s="1216"/>
      <c r="C38" s="1216"/>
      <c r="D38" s="1216"/>
      <c r="E38" s="1216"/>
      <c r="F38" s="1216"/>
      <c r="G38" s="1216"/>
      <c r="H38" s="109"/>
      <c r="I38" s="109"/>
      <c r="J38" s="109"/>
      <c r="K38" s="109"/>
    </row>
    <row r="39" spans="1:20" ht="18.600000000000001" customHeight="1" x14ac:dyDescent="0.3">
      <c r="F39" s="284"/>
      <c r="G39" s="284"/>
      <c r="H39" s="109"/>
      <c r="I39" s="109"/>
      <c r="J39" s="109"/>
      <c r="K39" s="109"/>
    </row>
    <row r="40" spans="1:20" ht="19.5" thickBot="1" x14ac:dyDescent="0.35">
      <c r="F40" s="284"/>
      <c r="G40" s="284"/>
      <c r="H40" s="109"/>
      <c r="I40" s="109"/>
      <c r="J40" s="109"/>
      <c r="K40" s="109"/>
    </row>
    <row r="41" spans="1:20" ht="18.600000000000001" customHeight="1" x14ac:dyDescent="0.3">
      <c r="A41" s="1203" t="s">
        <v>339</v>
      </c>
      <c r="B41" s="1204"/>
      <c r="C41" s="1204"/>
      <c r="D41" s="1204"/>
      <c r="E41" s="1205"/>
      <c r="F41" s="1004" t="s">
        <v>160</v>
      </c>
      <c r="G41" s="1005"/>
      <c r="H41" s="887" t="s">
        <v>576</v>
      </c>
      <c r="I41" s="921"/>
      <c r="J41" s="888"/>
      <c r="K41" s="311"/>
      <c r="L41" s="311"/>
      <c r="M41" s="112"/>
    </row>
    <row r="42" spans="1:20" ht="36.950000000000003" customHeight="1" thickBot="1" x14ac:dyDescent="0.35">
      <c r="A42" s="1217" t="s">
        <v>744</v>
      </c>
      <c r="B42" s="1218"/>
      <c r="C42" s="1218"/>
      <c r="D42" s="1218"/>
      <c r="E42" s="1219"/>
      <c r="F42" s="1212"/>
      <c r="G42" s="1213"/>
      <c r="H42" s="891"/>
      <c r="I42" s="922"/>
      <c r="J42" s="892"/>
      <c r="K42" s="311"/>
      <c r="L42" s="311"/>
      <c r="M42" s="112"/>
    </row>
    <row r="43" spans="1:20" ht="15.75" x14ac:dyDescent="0.25">
      <c r="A43" s="1206" t="s">
        <v>344</v>
      </c>
      <c r="B43" s="1207"/>
      <c r="C43" s="1207"/>
      <c r="D43" s="1207"/>
      <c r="E43" s="1208"/>
      <c r="F43" s="850" t="s">
        <v>747</v>
      </c>
      <c r="G43" s="851"/>
      <c r="H43" s="47"/>
      <c r="I43" s="47"/>
      <c r="J43" s="47"/>
      <c r="K43" s="47"/>
      <c r="L43" s="112"/>
      <c r="M43" s="433"/>
      <c r="N43" s="73"/>
      <c r="O43" s="73"/>
    </row>
    <row r="44" spans="1:20" ht="24.6" customHeight="1" x14ac:dyDescent="0.25">
      <c r="A44" s="1209"/>
      <c r="B44" s="1210"/>
      <c r="C44" s="1210"/>
      <c r="D44" s="1210"/>
      <c r="E44" s="1211"/>
      <c r="F44" s="854"/>
      <c r="G44" s="855"/>
      <c r="H44" s="112"/>
      <c r="I44" s="112"/>
      <c r="J44" s="112"/>
      <c r="K44" s="112"/>
      <c r="M44" s="134"/>
      <c r="N44" s="134"/>
      <c r="O44" s="134"/>
      <c r="P44" s="134"/>
      <c r="Q44" s="134"/>
      <c r="R44" s="134"/>
    </row>
    <row r="45" spans="1:20" x14ac:dyDescent="0.25">
      <c r="A45" s="1220" t="s">
        <v>345</v>
      </c>
      <c r="B45" s="1221"/>
      <c r="C45" s="1221"/>
      <c r="D45" s="1221"/>
      <c r="E45" s="1222"/>
      <c r="F45" s="850" t="s">
        <v>748</v>
      </c>
      <c r="G45" s="851"/>
      <c r="H45" s="76"/>
      <c r="I45" s="76"/>
      <c r="J45" s="76"/>
      <c r="K45" s="76"/>
      <c r="M45" s="134"/>
      <c r="N45" s="134"/>
      <c r="O45" s="134"/>
      <c r="P45" s="134"/>
      <c r="Q45" s="134"/>
      <c r="R45" s="134"/>
    </row>
    <row r="46" spans="1:20" ht="25.5" customHeight="1" x14ac:dyDescent="0.25">
      <c r="A46" s="1223"/>
      <c r="B46" s="1224"/>
      <c r="C46" s="1224"/>
      <c r="D46" s="1224"/>
      <c r="E46" s="1225"/>
      <c r="F46" s="854"/>
      <c r="G46" s="855"/>
      <c r="H46" s="55"/>
      <c r="I46" s="55"/>
      <c r="J46" s="47"/>
      <c r="K46" s="47"/>
      <c r="M46" s="134"/>
      <c r="N46" s="134"/>
      <c r="O46" s="134"/>
      <c r="P46" s="134"/>
      <c r="Q46" s="134"/>
      <c r="R46" s="134"/>
    </row>
    <row r="47" spans="1:20" x14ac:dyDescent="0.25">
      <c r="A47" s="1206" t="s">
        <v>745</v>
      </c>
      <c r="B47" s="1207"/>
      <c r="C47" s="1207"/>
      <c r="D47" s="1207"/>
      <c r="E47" s="1208"/>
      <c r="F47" s="850" t="s">
        <v>749</v>
      </c>
      <c r="G47" s="851"/>
      <c r="H47" s="109"/>
      <c r="I47" s="109"/>
      <c r="J47" s="109"/>
      <c r="K47" s="109"/>
      <c r="M47" s="134"/>
      <c r="N47" s="134"/>
      <c r="O47" s="134"/>
      <c r="P47" s="134"/>
      <c r="Q47" s="134"/>
      <c r="R47" s="134"/>
    </row>
    <row r="48" spans="1:20" ht="21" customHeight="1" x14ac:dyDescent="0.25">
      <c r="A48" s="1229"/>
      <c r="B48" s="1230"/>
      <c r="C48" s="1230"/>
      <c r="D48" s="1230"/>
      <c r="E48" s="1231"/>
      <c r="F48" s="854"/>
      <c r="G48" s="855"/>
      <c r="H48" s="109"/>
      <c r="I48" s="109"/>
      <c r="J48" s="109"/>
      <c r="K48" s="109"/>
      <c r="M48" s="134"/>
      <c r="N48" s="134"/>
      <c r="O48" s="134"/>
      <c r="P48" s="134"/>
      <c r="Q48" s="134"/>
      <c r="R48" s="134"/>
    </row>
    <row r="49" spans="1:18" x14ac:dyDescent="0.25">
      <c r="A49" s="1220" t="s">
        <v>570</v>
      </c>
      <c r="B49" s="1221"/>
      <c r="C49" s="1221"/>
      <c r="D49" s="1221"/>
      <c r="E49" s="1222"/>
      <c r="F49" s="850" t="s">
        <v>750</v>
      </c>
      <c r="G49" s="851"/>
      <c r="H49" s="109"/>
      <c r="I49" s="109"/>
      <c r="J49" s="109"/>
      <c r="K49" s="109"/>
      <c r="M49" s="134"/>
      <c r="N49" s="134"/>
      <c r="O49" s="134"/>
      <c r="P49" s="134"/>
      <c r="Q49" s="134"/>
      <c r="R49" s="134"/>
    </row>
    <row r="50" spans="1:18" ht="20.45" customHeight="1" x14ac:dyDescent="0.25">
      <c r="A50" s="1223"/>
      <c r="B50" s="1224"/>
      <c r="C50" s="1224"/>
      <c r="D50" s="1224"/>
      <c r="E50" s="1225"/>
      <c r="F50" s="854"/>
      <c r="G50" s="855"/>
      <c r="H50" s="55"/>
      <c r="I50" s="55"/>
      <c r="J50" s="109"/>
      <c r="K50" s="109"/>
      <c r="M50" s="134"/>
      <c r="N50" s="134"/>
      <c r="O50" s="134"/>
      <c r="P50" s="134"/>
      <c r="Q50" s="134"/>
      <c r="R50" s="134"/>
    </row>
    <row r="51" spans="1:18" ht="18.75" x14ac:dyDescent="0.3">
      <c r="A51" s="1203" t="s">
        <v>346</v>
      </c>
      <c r="B51" s="1204"/>
      <c r="C51" s="1204"/>
      <c r="D51" s="1204"/>
      <c r="E51" s="1205"/>
      <c r="F51" s="870" t="s">
        <v>288</v>
      </c>
      <c r="G51" s="871"/>
      <c r="H51" s="80"/>
      <c r="I51" s="80"/>
      <c r="J51" s="112"/>
      <c r="K51" s="112"/>
      <c r="M51" s="134"/>
      <c r="N51" s="134"/>
      <c r="O51" s="134"/>
      <c r="P51" s="134"/>
      <c r="Q51" s="134"/>
      <c r="R51" s="134"/>
    </row>
    <row r="52" spans="1:18" x14ac:dyDescent="0.25">
      <c r="A52" s="1226" t="s">
        <v>746</v>
      </c>
      <c r="B52" s="1227"/>
      <c r="C52" s="1227"/>
      <c r="D52" s="1227"/>
      <c r="E52" s="1228"/>
      <c r="F52" s="1022" t="s">
        <v>308</v>
      </c>
      <c r="G52" s="1024"/>
      <c r="M52" s="134"/>
      <c r="N52" s="134"/>
      <c r="O52" s="134"/>
      <c r="P52" s="134"/>
      <c r="Q52" s="134"/>
      <c r="R52" s="134"/>
    </row>
    <row r="53" spans="1:18" ht="24.6" customHeight="1" x14ac:dyDescent="0.25">
      <c r="A53" s="1223"/>
      <c r="B53" s="1224"/>
      <c r="C53" s="1224"/>
      <c r="D53" s="1224"/>
      <c r="E53" s="1225"/>
      <c r="F53" s="1025"/>
      <c r="G53" s="1027"/>
      <c r="M53" s="134"/>
      <c r="N53" s="134"/>
      <c r="O53" s="134"/>
      <c r="P53" s="134"/>
      <c r="Q53" s="134"/>
      <c r="R53" s="134"/>
    </row>
    <row r="54" spans="1:18" x14ac:dyDescent="0.25">
      <c r="M54" s="134"/>
      <c r="N54" s="134"/>
      <c r="O54" s="134"/>
      <c r="P54" s="134"/>
      <c r="Q54" s="134"/>
      <c r="R54" s="134"/>
    </row>
    <row r="55" spans="1:18" ht="18.75" x14ac:dyDescent="0.3">
      <c r="A55" s="1232" t="s">
        <v>200</v>
      </c>
      <c r="B55" s="1233"/>
      <c r="C55" s="1233"/>
      <c r="D55" s="1233"/>
      <c r="E55" s="1233"/>
      <c r="F55" s="1233"/>
      <c r="G55" s="1233"/>
      <c r="H55" s="1233"/>
      <c r="I55" s="1233"/>
      <c r="J55" s="1233"/>
      <c r="K55" s="1233"/>
      <c r="L55" s="1233"/>
      <c r="M55" s="1233"/>
      <c r="N55" s="1233"/>
      <c r="O55" s="1234"/>
      <c r="P55" s="134"/>
      <c r="Q55" s="134"/>
      <c r="R55" s="134"/>
    </row>
    <row r="56" spans="1:18" ht="17.25" customHeight="1" x14ac:dyDescent="0.3">
      <c r="A56" s="536" t="s">
        <v>134</v>
      </c>
      <c r="B56" s="536"/>
      <c r="C56" s="1235" t="s">
        <v>199</v>
      </c>
      <c r="D56" s="536" t="s">
        <v>198</v>
      </c>
      <c r="E56" s="536"/>
      <c r="F56" s="536"/>
      <c r="G56" s="536" t="s">
        <v>66</v>
      </c>
      <c r="H56" s="536"/>
      <c r="I56" s="1235" t="s">
        <v>741</v>
      </c>
      <c r="J56" s="1236" t="s">
        <v>742</v>
      </c>
      <c r="K56" s="1236"/>
      <c r="L56" s="1235" t="s">
        <v>751</v>
      </c>
      <c r="M56" s="1235"/>
      <c r="N56" s="1237" t="s">
        <v>593</v>
      </c>
      <c r="O56" s="1237"/>
      <c r="P56" s="134"/>
      <c r="Q56" s="134"/>
      <c r="R56" s="134"/>
    </row>
    <row r="57" spans="1:18" ht="42" customHeight="1" x14ac:dyDescent="0.3">
      <c r="A57" s="536"/>
      <c r="B57" s="536"/>
      <c r="C57" s="1235"/>
      <c r="D57" s="416" t="s">
        <v>64</v>
      </c>
      <c r="E57" s="416" t="s">
        <v>65</v>
      </c>
      <c r="F57" s="416" t="s">
        <v>50</v>
      </c>
      <c r="G57" s="416" t="s">
        <v>65</v>
      </c>
      <c r="H57" s="416" t="s">
        <v>50</v>
      </c>
      <c r="I57" s="1235"/>
      <c r="J57" s="399" t="s">
        <v>103</v>
      </c>
      <c r="K57" s="399" t="s">
        <v>104</v>
      </c>
      <c r="L57" s="1235"/>
      <c r="M57" s="1235"/>
      <c r="N57" s="1237"/>
      <c r="O57" s="1237"/>
      <c r="P57" s="134"/>
      <c r="Q57" s="134"/>
      <c r="R57" s="134"/>
    </row>
    <row r="58" spans="1:18" ht="17.25" customHeight="1" x14ac:dyDescent="0.3">
      <c r="A58" s="1240" t="s">
        <v>160</v>
      </c>
      <c r="B58" s="1240"/>
      <c r="C58" s="1242"/>
      <c r="D58" s="241" t="s">
        <v>198</v>
      </c>
      <c r="E58" s="241" t="s">
        <v>355</v>
      </c>
      <c r="F58" s="234" t="s">
        <v>356</v>
      </c>
      <c r="G58" s="234" t="s">
        <v>349</v>
      </c>
      <c r="H58" s="234" t="s">
        <v>357</v>
      </c>
      <c r="I58" s="234">
        <v>1034</v>
      </c>
      <c r="J58" s="118">
        <v>62</v>
      </c>
      <c r="K58" s="118">
        <v>3726</v>
      </c>
      <c r="L58" s="1240">
        <v>5</v>
      </c>
      <c r="M58" s="1240"/>
      <c r="N58" s="550">
        <f>J58*L58</f>
        <v>310</v>
      </c>
      <c r="O58" s="550"/>
      <c r="P58" s="134"/>
      <c r="Q58" s="134"/>
      <c r="R58" s="134"/>
    </row>
    <row r="59" spans="1:18" ht="18.75" x14ac:dyDescent="0.3">
      <c r="A59" s="1240"/>
      <c r="B59" s="1240"/>
      <c r="C59" s="1242"/>
      <c r="D59" s="225" t="s">
        <v>198</v>
      </c>
      <c r="E59" s="225"/>
      <c r="F59" s="234"/>
      <c r="G59" s="234"/>
      <c r="H59" s="234"/>
      <c r="I59" s="234"/>
      <c r="J59" s="234"/>
      <c r="K59" s="234"/>
      <c r="L59" s="1243"/>
      <c r="M59" s="1243"/>
      <c r="N59" s="550">
        <f>J59*L59</f>
        <v>0</v>
      </c>
      <c r="O59" s="550"/>
      <c r="P59" s="134"/>
      <c r="Q59" s="134"/>
      <c r="R59" s="134"/>
    </row>
    <row r="60" spans="1:18" ht="18.75" x14ac:dyDescent="0.3">
      <c r="A60" s="1240"/>
      <c r="B60" s="1240"/>
      <c r="C60" s="1242"/>
      <c r="D60" s="225" t="s">
        <v>198</v>
      </c>
      <c r="E60" s="225"/>
      <c r="F60" s="234"/>
      <c r="G60" s="234"/>
      <c r="H60" s="234"/>
      <c r="I60" s="234"/>
      <c r="J60" s="234"/>
      <c r="K60" s="234"/>
      <c r="L60" s="1243"/>
      <c r="M60" s="1243"/>
      <c r="N60" s="550">
        <f>J60*L60</f>
        <v>0</v>
      </c>
      <c r="O60" s="550"/>
      <c r="P60" s="134"/>
      <c r="Q60" s="134"/>
      <c r="R60" s="134"/>
    </row>
    <row r="61" spans="1:18" ht="18.75" x14ac:dyDescent="0.3">
      <c r="A61" s="1238" t="s">
        <v>752</v>
      </c>
      <c r="B61" s="1238"/>
      <c r="C61" s="1238"/>
      <c r="D61" s="1238"/>
      <c r="E61" s="1238"/>
      <c r="F61" s="1238"/>
      <c r="G61" s="1238"/>
      <c r="H61" s="1238"/>
      <c r="I61" s="1238"/>
      <c r="J61" s="1238"/>
      <c r="K61" s="1238"/>
      <c r="L61" s="1238"/>
      <c r="M61" s="1238"/>
      <c r="N61" s="1239">
        <f>SUM(N58:O60)</f>
        <v>310</v>
      </c>
      <c r="O61" s="1239"/>
    </row>
  </sheetData>
  <mergeCells count="80">
    <mergeCell ref="H41:J42"/>
    <mergeCell ref="A61:M61"/>
    <mergeCell ref="N61:O61"/>
    <mergeCell ref="C56:C57"/>
    <mergeCell ref="C58:C60"/>
    <mergeCell ref="A58:B60"/>
    <mergeCell ref="L58:M58"/>
    <mergeCell ref="N58:O58"/>
    <mergeCell ref="L59:M59"/>
    <mergeCell ref="N59:O59"/>
    <mergeCell ref="L60:M60"/>
    <mergeCell ref="N60:O60"/>
    <mergeCell ref="A56:B57"/>
    <mergeCell ref="D56:F56"/>
    <mergeCell ref="G56:H56"/>
    <mergeCell ref="I56:I57"/>
    <mergeCell ref="J56:K56"/>
    <mergeCell ref="L56:M57"/>
    <mergeCell ref="N56:O57"/>
    <mergeCell ref="A49:E50"/>
    <mergeCell ref="F49:G50"/>
    <mergeCell ref="A51:E51"/>
    <mergeCell ref="F51:G51"/>
    <mergeCell ref="A52:E53"/>
    <mergeCell ref="F52:G53"/>
    <mergeCell ref="A55:O55"/>
    <mergeCell ref="A43:E44"/>
    <mergeCell ref="F43:G44"/>
    <mergeCell ref="A45:E46"/>
    <mergeCell ref="F45:G46"/>
    <mergeCell ref="A47:E48"/>
    <mergeCell ref="F47:G48"/>
    <mergeCell ref="I29:I30"/>
    <mergeCell ref="J29:K29"/>
    <mergeCell ref="N29:O30"/>
    <mergeCell ref="A34:M34"/>
    <mergeCell ref="N34:O34"/>
    <mergeCell ref="A31:B33"/>
    <mergeCell ref="A29:B30"/>
    <mergeCell ref="L29:M30"/>
    <mergeCell ref="L31:M31"/>
    <mergeCell ref="L32:M32"/>
    <mergeCell ref="L33:M33"/>
    <mergeCell ref="N31:O31"/>
    <mergeCell ref="N33:O33"/>
    <mergeCell ref="N32:O32"/>
    <mergeCell ref="C29:C30"/>
    <mergeCell ref="C31:C33"/>
    <mergeCell ref="A38:G38"/>
    <mergeCell ref="A41:E41"/>
    <mergeCell ref="F41:G41"/>
    <mergeCell ref="A42:E42"/>
    <mergeCell ref="A18:E19"/>
    <mergeCell ref="A24:E24"/>
    <mergeCell ref="A25:E26"/>
    <mergeCell ref="A20:E21"/>
    <mergeCell ref="F22:G23"/>
    <mergeCell ref="F24:G24"/>
    <mergeCell ref="F25:G26"/>
    <mergeCell ref="A22:E23"/>
    <mergeCell ref="D29:F29"/>
    <mergeCell ref="G29:H29"/>
    <mergeCell ref="F42:G42"/>
    <mergeCell ref="A28:O28"/>
    <mergeCell ref="A1:S1"/>
    <mergeCell ref="A2:S2"/>
    <mergeCell ref="A3:S7"/>
    <mergeCell ref="A12:G12"/>
    <mergeCell ref="A14:E14"/>
    <mergeCell ref="F14:G14"/>
    <mergeCell ref="A8:S9"/>
    <mergeCell ref="H14:J15"/>
    <mergeCell ref="I17:K17"/>
    <mergeCell ref="A10:T10"/>
    <mergeCell ref="F18:G19"/>
    <mergeCell ref="F20:G21"/>
    <mergeCell ref="A15:E15"/>
    <mergeCell ref="A16:E17"/>
    <mergeCell ref="F15:G15"/>
    <mergeCell ref="F16:G17"/>
  </mergeCells>
  <pageMargins left="0.7" right="0.7" top="0.75" bottom="0.75" header="0.3" footer="0.3"/>
  <pageSetup orientation="portrait" r:id="rId1"/>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W59"/>
  <sheetViews>
    <sheetView topLeftCell="A31" zoomScale="85" zoomScaleNormal="85" workbookViewId="0">
      <selection activeCell="H49" sqref="H49"/>
    </sheetView>
  </sheetViews>
  <sheetFormatPr defaultColWidth="8.85546875" defaultRowHeight="15" x14ac:dyDescent="0.25"/>
  <cols>
    <col min="1" max="1" width="12.5703125" style="64" customWidth="1"/>
    <col min="2" max="3" width="8.85546875" style="64"/>
    <col min="4" max="4" width="9.5703125" style="64" customWidth="1"/>
    <col min="5" max="5" width="21.140625" style="64" customWidth="1"/>
    <col min="6" max="6" width="13.140625" style="64" customWidth="1"/>
    <col min="7" max="7" width="23.85546875" style="64" customWidth="1"/>
    <col min="8" max="8" width="16.5703125" style="64" customWidth="1"/>
    <col min="9" max="9" width="18.140625" style="64" customWidth="1"/>
    <col min="10" max="10" width="11.85546875" style="64" customWidth="1"/>
    <col min="11" max="16384" width="8.85546875" style="64"/>
  </cols>
  <sheetData>
    <row r="1" spans="1:23" ht="21" x14ac:dyDescent="0.35">
      <c r="A1" s="1010" t="s">
        <v>217</v>
      </c>
      <c r="B1" s="770"/>
      <c r="C1" s="770"/>
      <c r="D1" s="770"/>
      <c r="E1" s="770"/>
      <c r="F1" s="770"/>
      <c r="G1" s="770"/>
      <c r="H1" s="770"/>
      <c r="I1" s="770"/>
      <c r="J1" s="770"/>
      <c r="K1" s="770"/>
      <c r="L1" s="770"/>
      <c r="M1" s="770"/>
      <c r="N1" s="770"/>
      <c r="O1" s="770"/>
      <c r="P1" s="770"/>
      <c r="Q1" s="770"/>
      <c r="R1" s="770"/>
      <c r="S1" s="770"/>
      <c r="T1" s="770"/>
      <c r="U1" s="770"/>
      <c r="V1" s="770"/>
      <c r="W1" s="770"/>
    </row>
    <row r="2" spans="1:23" ht="18.75" x14ac:dyDescent="0.3">
      <c r="A2" s="539" t="s">
        <v>94</v>
      </c>
      <c r="B2" s="539"/>
      <c r="C2" s="539"/>
      <c r="D2" s="539"/>
      <c r="E2" s="539"/>
      <c r="F2" s="539"/>
      <c r="G2" s="539"/>
      <c r="H2" s="539"/>
      <c r="I2" s="539"/>
      <c r="J2" s="539"/>
      <c r="K2" s="539"/>
      <c r="L2" s="539"/>
      <c r="M2" s="539"/>
      <c r="N2" s="539"/>
      <c r="O2" s="539"/>
      <c r="P2" s="539"/>
      <c r="Q2" s="539"/>
      <c r="R2" s="539"/>
      <c r="S2" s="539"/>
      <c r="T2" s="539"/>
      <c r="U2" s="539"/>
      <c r="V2" s="539"/>
      <c r="W2" s="539"/>
    </row>
    <row r="3" spans="1:23" ht="18.75" customHeight="1" x14ac:dyDescent="0.25">
      <c r="A3" s="641" t="s">
        <v>364</v>
      </c>
      <c r="B3" s="641"/>
      <c r="C3" s="641"/>
      <c r="D3" s="641"/>
      <c r="E3" s="641"/>
      <c r="F3" s="641"/>
      <c r="G3" s="641"/>
      <c r="H3" s="641"/>
      <c r="I3" s="641"/>
      <c r="J3" s="641"/>
      <c r="K3" s="641"/>
      <c r="L3" s="641"/>
      <c r="M3" s="641"/>
      <c r="N3" s="641"/>
      <c r="O3" s="641"/>
      <c r="P3" s="641"/>
      <c r="Q3" s="641"/>
      <c r="R3" s="641"/>
      <c r="S3" s="641"/>
      <c r="T3" s="641"/>
      <c r="U3" s="641"/>
      <c r="V3" s="641"/>
      <c r="W3" s="79"/>
    </row>
    <row r="4" spans="1:23" ht="18.75" customHeight="1" x14ac:dyDescent="0.25">
      <c r="A4" s="641"/>
      <c r="B4" s="641"/>
      <c r="C4" s="641"/>
      <c r="D4" s="641"/>
      <c r="E4" s="641"/>
      <c r="F4" s="641"/>
      <c r="G4" s="641"/>
      <c r="H4" s="641"/>
      <c r="I4" s="641"/>
      <c r="J4" s="641"/>
      <c r="K4" s="641"/>
      <c r="L4" s="641"/>
      <c r="M4" s="641"/>
      <c r="N4" s="641"/>
      <c r="O4" s="641"/>
      <c r="P4" s="641"/>
      <c r="Q4" s="641"/>
      <c r="R4" s="641"/>
      <c r="S4" s="641"/>
      <c r="T4" s="641"/>
      <c r="U4" s="641"/>
      <c r="V4" s="641"/>
      <c r="W4" s="79"/>
    </row>
    <row r="5" spans="1:23" ht="18.75" customHeight="1" x14ac:dyDescent="0.25">
      <c r="A5" s="641"/>
      <c r="B5" s="641"/>
      <c r="C5" s="641"/>
      <c r="D5" s="641"/>
      <c r="E5" s="641"/>
      <c r="F5" s="641"/>
      <c r="G5" s="641"/>
      <c r="H5" s="641"/>
      <c r="I5" s="641"/>
      <c r="J5" s="641"/>
      <c r="K5" s="641"/>
      <c r="L5" s="641"/>
      <c r="M5" s="641"/>
      <c r="N5" s="641"/>
      <c r="O5" s="641"/>
      <c r="P5" s="641"/>
      <c r="Q5" s="641"/>
      <c r="R5" s="641"/>
      <c r="S5" s="641"/>
      <c r="T5" s="641"/>
      <c r="U5" s="641"/>
      <c r="V5" s="641"/>
      <c r="W5" s="79"/>
    </row>
    <row r="6" spans="1:23" ht="18.75" customHeight="1" x14ac:dyDescent="0.25">
      <c r="A6" s="641"/>
      <c r="B6" s="641"/>
      <c r="C6" s="641"/>
      <c r="D6" s="641"/>
      <c r="E6" s="641"/>
      <c r="F6" s="641"/>
      <c r="G6" s="641"/>
      <c r="H6" s="641"/>
      <c r="I6" s="641"/>
      <c r="J6" s="641"/>
      <c r="K6" s="641"/>
      <c r="L6" s="641"/>
      <c r="M6" s="641"/>
      <c r="N6" s="641"/>
      <c r="O6" s="641"/>
      <c r="P6" s="641"/>
      <c r="Q6" s="641"/>
      <c r="R6" s="641"/>
      <c r="S6" s="641"/>
      <c r="T6" s="641"/>
      <c r="U6" s="641"/>
      <c r="V6" s="641"/>
      <c r="W6" s="79"/>
    </row>
    <row r="7" spans="1:23" ht="18.75" customHeight="1" x14ac:dyDescent="0.25">
      <c r="A7" s="641"/>
      <c r="B7" s="641"/>
      <c r="C7" s="641"/>
      <c r="D7" s="641"/>
      <c r="E7" s="641"/>
      <c r="F7" s="641"/>
      <c r="G7" s="641"/>
      <c r="H7" s="641"/>
      <c r="I7" s="641"/>
      <c r="J7" s="641"/>
      <c r="K7" s="641"/>
      <c r="L7" s="641"/>
      <c r="M7" s="641"/>
      <c r="N7" s="641"/>
      <c r="O7" s="641"/>
      <c r="P7" s="641"/>
      <c r="Q7" s="641"/>
      <c r="R7" s="641"/>
      <c r="S7" s="641"/>
      <c r="T7" s="641"/>
      <c r="U7" s="641"/>
      <c r="V7" s="641"/>
      <c r="W7" s="79"/>
    </row>
    <row r="8" spans="1:23" ht="18.75" customHeight="1" x14ac:dyDescent="0.25">
      <c r="A8" s="70"/>
      <c r="B8" s="70"/>
      <c r="C8" s="70"/>
      <c r="D8" s="70"/>
      <c r="E8" s="70"/>
      <c r="F8" s="70"/>
      <c r="G8" s="70"/>
      <c r="H8" s="70"/>
      <c r="I8" s="70"/>
      <c r="J8" s="70"/>
      <c r="K8" s="70"/>
      <c r="L8" s="70"/>
      <c r="M8" s="70"/>
      <c r="N8" s="70"/>
      <c r="O8" s="70"/>
      <c r="P8" s="70"/>
      <c r="Q8" s="70"/>
      <c r="R8" s="70"/>
      <c r="S8" s="56"/>
      <c r="T8" s="56"/>
      <c r="U8" s="56"/>
      <c r="V8" s="56"/>
      <c r="W8" s="79"/>
    </row>
    <row r="9" spans="1:23" ht="18.75" customHeight="1" x14ac:dyDescent="0.25">
      <c r="A9" s="641" t="s">
        <v>753</v>
      </c>
      <c r="B9" s="641"/>
      <c r="C9" s="641"/>
      <c r="D9" s="641"/>
      <c r="E9" s="641"/>
      <c r="F9" s="641"/>
      <c r="G9" s="641"/>
      <c r="H9" s="641"/>
      <c r="I9" s="641"/>
      <c r="J9" s="641"/>
      <c r="K9" s="641"/>
      <c r="L9" s="641"/>
      <c r="M9" s="641"/>
      <c r="N9" s="641"/>
      <c r="O9" s="641"/>
      <c r="P9" s="641"/>
      <c r="Q9" s="641"/>
      <c r="R9" s="641"/>
      <c r="S9" s="641"/>
      <c r="T9" s="641"/>
      <c r="U9" s="641"/>
      <c r="V9" s="641"/>
      <c r="W9" s="641"/>
    </row>
    <row r="10" spans="1:23" ht="18.75" customHeight="1" x14ac:dyDescent="0.25">
      <c r="A10" s="641" t="s">
        <v>204</v>
      </c>
      <c r="B10" s="641"/>
      <c r="C10" s="641"/>
      <c r="D10" s="641"/>
      <c r="E10" s="641"/>
      <c r="F10" s="641"/>
      <c r="G10" s="641"/>
      <c r="H10" s="641"/>
      <c r="I10" s="641"/>
      <c r="J10" s="641"/>
      <c r="K10" s="641"/>
      <c r="L10" s="641"/>
      <c r="M10" s="641"/>
      <c r="N10" s="641"/>
      <c r="O10" s="641"/>
      <c r="P10" s="641"/>
      <c r="Q10" s="641"/>
      <c r="R10" s="641"/>
      <c r="S10" s="641"/>
      <c r="T10" s="641"/>
      <c r="U10" s="641"/>
      <c r="V10" s="641"/>
      <c r="W10" s="641"/>
    </row>
    <row r="11" spans="1:23" ht="18.75" customHeight="1" x14ac:dyDescent="0.25">
      <c r="A11" s="1140" t="s">
        <v>754</v>
      </c>
      <c r="B11" s="1140"/>
      <c r="C11" s="1140"/>
      <c r="D11" s="1140"/>
      <c r="E11" s="1140"/>
      <c r="F11" s="1140"/>
      <c r="G11" s="1140"/>
      <c r="H11" s="1140"/>
      <c r="I11" s="1140"/>
      <c r="J11" s="1140"/>
      <c r="K11" s="1140"/>
      <c r="L11" s="1140"/>
      <c r="M11" s="1140"/>
      <c r="N11" s="1140"/>
      <c r="O11" s="1140"/>
      <c r="P11" s="1140"/>
      <c r="Q11" s="1140"/>
      <c r="R11" s="1140"/>
      <c r="S11" s="1140"/>
      <c r="T11" s="1140"/>
      <c r="U11" s="1140"/>
      <c r="V11" s="1140"/>
      <c r="W11" s="1140"/>
    </row>
    <row r="12" spans="1:23" ht="18.75" customHeight="1" x14ac:dyDescent="0.25">
      <c r="A12" s="1140" t="s">
        <v>365</v>
      </c>
      <c r="B12" s="1140"/>
      <c r="C12" s="1140"/>
      <c r="D12" s="1140"/>
      <c r="E12" s="1140"/>
      <c r="F12" s="1140"/>
      <c r="G12" s="1140"/>
      <c r="H12" s="1140"/>
      <c r="I12" s="1140"/>
      <c r="J12" s="1140"/>
      <c r="K12" s="1140"/>
      <c r="L12" s="1140"/>
      <c r="M12" s="1140"/>
      <c r="N12" s="1140"/>
      <c r="O12" s="1140"/>
      <c r="P12" s="1140"/>
      <c r="Q12" s="1140"/>
      <c r="R12" s="1140"/>
      <c r="S12" s="1140"/>
      <c r="T12" s="1140"/>
      <c r="U12" s="1140"/>
      <c r="V12" s="1140"/>
      <c r="W12" s="1140"/>
    </row>
    <row r="13" spans="1:23" ht="18.75" customHeight="1" x14ac:dyDescent="0.25">
      <c r="A13" s="1140" t="s">
        <v>366</v>
      </c>
      <c r="B13" s="1140"/>
      <c r="C13" s="1140"/>
      <c r="D13" s="1140"/>
      <c r="E13" s="1140"/>
      <c r="F13" s="1140"/>
      <c r="G13" s="1140"/>
      <c r="H13" s="1140"/>
      <c r="I13" s="1140"/>
      <c r="J13" s="1140"/>
      <c r="K13" s="1140"/>
      <c r="L13" s="1140"/>
      <c r="M13" s="1140"/>
      <c r="N13" s="1140"/>
      <c r="O13" s="1140"/>
      <c r="P13" s="1140"/>
      <c r="Q13" s="1140"/>
      <c r="R13" s="1140"/>
      <c r="S13" s="1140"/>
      <c r="T13" s="1140"/>
      <c r="U13" s="1140"/>
      <c r="V13" s="1140"/>
      <c r="W13" s="1140"/>
    </row>
    <row r="14" spans="1:23" ht="18.75" customHeight="1" x14ac:dyDescent="0.25">
      <c r="A14" s="185"/>
      <c r="B14" s="185"/>
      <c r="C14" s="185"/>
      <c r="D14" s="185"/>
      <c r="E14" s="185"/>
      <c r="F14" s="185"/>
      <c r="G14" s="185"/>
      <c r="H14" s="185"/>
      <c r="I14" s="183"/>
      <c r="J14" s="183"/>
      <c r="K14" s="183"/>
      <c r="L14" s="183"/>
      <c r="M14" s="183"/>
      <c r="N14" s="183"/>
      <c r="O14" s="183"/>
      <c r="P14" s="183"/>
      <c r="Q14" s="183"/>
      <c r="R14" s="183"/>
      <c r="S14" s="56"/>
      <c r="T14" s="56"/>
      <c r="U14" s="56"/>
      <c r="V14" s="56"/>
      <c r="W14" s="79"/>
    </row>
    <row r="15" spans="1:23" ht="18.75" customHeight="1" x14ac:dyDescent="0.25">
      <c r="A15" s="641" t="s">
        <v>832</v>
      </c>
      <c r="B15" s="641"/>
      <c r="C15" s="641"/>
      <c r="D15" s="641"/>
      <c r="E15" s="641"/>
      <c r="F15" s="641"/>
      <c r="G15" s="641"/>
      <c r="H15" s="641"/>
      <c r="I15" s="641"/>
      <c r="J15" s="641"/>
      <c r="K15" s="641"/>
      <c r="L15" s="641"/>
      <c r="M15" s="641"/>
      <c r="N15" s="641"/>
      <c r="O15" s="641"/>
      <c r="P15" s="641"/>
      <c r="Q15" s="641"/>
      <c r="R15" s="641"/>
      <c r="S15" s="641"/>
      <c r="T15" s="641"/>
      <c r="U15" s="641"/>
      <c r="V15" s="641"/>
      <c r="W15" s="641"/>
    </row>
    <row r="16" spans="1:23" ht="18.75" customHeight="1" x14ac:dyDescent="0.25">
      <c r="A16" s="641"/>
      <c r="B16" s="641"/>
      <c r="C16" s="641"/>
      <c r="D16" s="641"/>
      <c r="E16" s="641"/>
      <c r="F16" s="641"/>
      <c r="G16" s="641"/>
      <c r="H16" s="641"/>
      <c r="I16" s="641"/>
      <c r="J16" s="641"/>
      <c r="K16" s="641"/>
      <c r="L16" s="641"/>
      <c r="M16" s="641"/>
      <c r="N16" s="641"/>
      <c r="O16" s="641"/>
      <c r="P16" s="641"/>
      <c r="Q16" s="641"/>
      <c r="R16" s="641"/>
      <c r="S16" s="641"/>
      <c r="T16" s="641"/>
      <c r="U16" s="641"/>
      <c r="V16" s="641"/>
      <c r="W16" s="641"/>
    </row>
    <row r="17" spans="1:23" ht="18.75" customHeight="1" x14ac:dyDescent="0.25">
      <c r="A17" s="641"/>
      <c r="B17" s="641"/>
      <c r="C17" s="641"/>
      <c r="D17" s="641"/>
      <c r="E17" s="641"/>
      <c r="F17" s="641"/>
      <c r="G17" s="641"/>
      <c r="H17" s="641"/>
      <c r="I17" s="641"/>
      <c r="J17" s="641"/>
      <c r="K17" s="641"/>
      <c r="L17" s="641"/>
      <c r="M17" s="641"/>
      <c r="N17" s="641"/>
      <c r="O17" s="641"/>
      <c r="P17" s="641"/>
      <c r="Q17" s="641"/>
      <c r="R17" s="641"/>
      <c r="S17" s="641"/>
      <c r="T17" s="641"/>
      <c r="U17" s="641"/>
      <c r="V17" s="641"/>
      <c r="W17" s="641"/>
    </row>
    <row r="18" spans="1:23" ht="18.75" customHeight="1" x14ac:dyDescent="0.25">
      <c r="A18" s="985" t="s">
        <v>202</v>
      </c>
      <c r="B18" s="985"/>
      <c r="C18" s="985"/>
      <c r="D18" s="985"/>
      <c r="E18" s="985"/>
      <c r="F18" s="985"/>
      <c r="G18" s="985"/>
      <c r="H18" s="985"/>
      <c r="I18" s="985"/>
      <c r="J18" s="985"/>
      <c r="K18" s="985"/>
      <c r="L18" s="985"/>
      <c r="M18" s="985"/>
      <c r="N18" s="985"/>
      <c r="O18" s="985"/>
      <c r="P18" s="985"/>
      <c r="Q18" s="985"/>
      <c r="R18" s="985"/>
      <c r="S18" s="985"/>
      <c r="T18" s="985"/>
      <c r="U18" s="985"/>
      <c r="V18" s="985"/>
      <c r="W18" s="985"/>
    </row>
    <row r="19" spans="1:23" ht="18.75" customHeight="1" x14ac:dyDescent="0.25">
      <c r="F19" s="276"/>
      <c r="G19" s="276"/>
      <c r="H19" s="276"/>
      <c r="I19" s="276"/>
      <c r="J19" s="276"/>
      <c r="K19" s="276"/>
      <c r="L19" s="276"/>
      <c r="M19" s="276"/>
      <c r="N19" s="276"/>
      <c r="O19" s="276"/>
      <c r="P19" s="276"/>
      <c r="Q19" s="276"/>
      <c r="R19" s="276"/>
      <c r="S19" s="276"/>
      <c r="T19" s="276"/>
      <c r="U19" s="276"/>
      <c r="V19" s="276"/>
      <c r="W19" s="276"/>
    </row>
    <row r="20" spans="1:23" ht="18.75" customHeight="1" thickBot="1" x14ac:dyDescent="0.3">
      <c r="F20" s="54"/>
      <c r="G20" s="54"/>
      <c r="H20" s="54"/>
      <c r="I20" s="54"/>
      <c r="J20" s="54"/>
      <c r="K20" s="54"/>
      <c r="L20" s="54"/>
      <c r="M20" s="54"/>
      <c r="N20" s="54"/>
      <c r="O20" s="36"/>
      <c r="P20" s="36"/>
    </row>
    <row r="21" spans="1:23" ht="18.75" customHeight="1" x14ac:dyDescent="0.25">
      <c r="A21" s="1266" t="s">
        <v>767</v>
      </c>
      <c r="B21" s="1267"/>
      <c r="C21" s="1267"/>
      <c r="D21" s="1267"/>
      <c r="E21" s="1268"/>
      <c r="F21" s="907" t="s">
        <v>160</v>
      </c>
      <c r="G21" s="908"/>
      <c r="H21" s="908"/>
      <c r="I21" s="887" t="s">
        <v>576</v>
      </c>
      <c r="J21" s="888"/>
      <c r="K21" s="311"/>
      <c r="L21" s="311"/>
      <c r="M21" s="311"/>
      <c r="N21" s="54"/>
      <c r="O21" s="36"/>
      <c r="P21" s="36"/>
    </row>
    <row r="22" spans="1:23" ht="18.75" customHeight="1" x14ac:dyDescent="0.25">
      <c r="A22" s="1206" t="s">
        <v>833</v>
      </c>
      <c r="B22" s="1207"/>
      <c r="C22" s="1207"/>
      <c r="D22" s="1207"/>
      <c r="E22" s="1208"/>
      <c r="F22" s="1104"/>
      <c r="G22" s="1269"/>
      <c r="H22" s="1269"/>
      <c r="I22" s="889"/>
      <c r="J22" s="890"/>
      <c r="K22" s="311"/>
      <c r="L22" s="311"/>
      <c r="M22" s="311"/>
      <c r="N22" s="54"/>
      <c r="O22" s="36"/>
      <c r="P22" s="36"/>
    </row>
    <row r="23" spans="1:23" ht="18.75" customHeight="1" thickBot="1" x14ac:dyDescent="0.3">
      <c r="A23" s="1209"/>
      <c r="B23" s="1210"/>
      <c r="C23" s="1210"/>
      <c r="D23" s="1210"/>
      <c r="E23" s="1211"/>
      <c r="F23" s="1105"/>
      <c r="G23" s="1270"/>
      <c r="H23" s="1270"/>
      <c r="I23" s="891"/>
      <c r="J23" s="892"/>
      <c r="K23" s="336"/>
      <c r="L23" s="336"/>
      <c r="M23" s="336"/>
      <c r="N23" s="54"/>
      <c r="O23" s="36"/>
      <c r="P23" s="36"/>
    </row>
    <row r="24" spans="1:23" ht="18.75" customHeight="1" x14ac:dyDescent="0.25">
      <c r="A24" s="1206" t="s">
        <v>358</v>
      </c>
      <c r="B24" s="1207"/>
      <c r="C24" s="1207"/>
      <c r="D24" s="1207"/>
      <c r="E24" s="1208"/>
      <c r="F24" s="1254" t="s">
        <v>618</v>
      </c>
      <c r="G24" s="1255"/>
      <c r="H24" s="1256"/>
      <c r="I24" s="54"/>
      <c r="J24" s="54"/>
      <c r="K24" s="54"/>
      <c r="L24" s="54"/>
      <c r="M24" s="54"/>
      <c r="N24" s="54"/>
      <c r="O24" s="36"/>
      <c r="P24" s="36"/>
    </row>
    <row r="25" spans="1:23" ht="18.75" customHeight="1" x14ac:dyDescent="0.25">
      <c r="A25" s="1209"/>
      <c r="B25" s="1210"/>
      <c r="C25" s="1210"/>
      <c r="D25" s="1210"/>
      <c r="E25" s="1211"/>
      <c r="F25" s="1257"/>
      <c r="G25" s="1258"/>
      <c r="H25" s="1259"/>
      <c r="I25" s="54"/>
      <c r="J25" s="54"/>
      <c r="K25" s="54"/>
      <c r="L25" s="54"/>
      <c r="M25" s="54"/>
      <c r="N25" s="54"/>
      <c r="O25" s="36"/>
      <c r="P25" s="36"/>
    </row>
    <row r="26" spans="1:23" ht="18.75" customHeight="1" x14ac:dyDescent="0.25">
      <c r="A26" s="1220" t="s">
        <v>359</v>
      </c>
      <c r="B26" s="1221"/>
      <c r="C26" s="1221"/>
      <c r="D26" s="1221"/>
      <c r="E26" s="1222"/>
      <c r="F26" s="1254" t="s">
        <v>619</v>
      </c>
      <c r="G26" s="1255"/>
      <c r="H26" s="1256"/>
      <c r="I26" s="54"/>
      <c r="J26" s="54"/>
      <c r="K26" s="54"/>
      <c r="L26" s="54"/>
      <c r="M26" s="54"/>
      <c r="N26" s="54"/>
      <c r="O26" s="36"/>
      <c r="P26" s="36"/>
    </row>
    <row r="27" spans="1:23" ht="35.1" customHeight="1" x14ac:dyDescent="0.25">
      <c r="A27" s="1223"/>
      <c r="B27" s="1224"/>
      <c r="C27" s="1224"/>
      <c r="D27" s="1224"/>
      <c r="E27" s="1225"/>
      <c r="F27" s="1257"/>
      <c r="G27" s="1258"/>
      <c r="H27" s="1259"/>
      <c r="I27" s="54"/>
      <c r="J27" s="54"/>
      <c r="K27" s="54"/>
      <c r="L27" s="54"/>
      <c r="M27" s="54"/>
      <c r="N27" s="54"/>
      <c r="O27" s="36"/>
      <c r="P27" s="36"/>
    </row>
    <row r="28" spans="1:23" ht="18.75" customHeight="1" x14ac:dyDescent="0.25">
      <c r="A28" s="1260" t="s">
        <v>360</v>
      </c>
      <c r="B28" s="1261"/>
      <c r="C28" s="1261"/>
      <c r="D28" s="1261"/>
      <c r="E28" s="1262"/>
      <c r="F28" s="1254" t="s">
        <v>620</v>
      </c>
      <c r="G28" s="1255"/>
      <c r="H28" s="1256"/>
      <c r="I28" s="54"/>
      <c r="J28" s="54"/>
      <c r="K28" s="54"/>
      <c r="L28" s="54"/>
      <c r="M28" s="54"/>
      <c r="N28" s="54"/>
      <c r="O28" s="36"/>
      <c r="P28" s="36"/>
    </row>
    <row r="29" spans="1:23" ht="18.75" customHeight="1" x14ac:dyDescent="0.25">
      <c r="A29" s="1263"/>
      <c r="B29" s="1264"/>
      <c r="C29" s="1264"/>
      <c r="D29" s="1264"/>
      <c r="E29" s="1265"/>
      <c r="F29" s="1257"/>
      <c r="G29" s="1258"/>
      <c r="H29" s="1259"/>
      <c r="I29" s="54"/>
      <c r="J29" s="54"/>
      <c r="K29" s="54"/>
      <c r="L29" s="54"/>
      <c r="M29" s="54"/>
      <c r="N29" s="54"/>
      <c r="O29" s="36"/>
      <c r="P29" s="36"/>
    </row>
    <row r="30" spans="1:23" ht="18.75" customHeight="1" x14ac:dyDescent="0.25">
      <c r="A30" s="1251" t="s">
        <v>361</v>
      </c>
      <c r="B30" s="1252"/>
      <c r="C30" s="1252"/>
      <c r="D30" s="1252"/>
      <c r="E30" s="1253"/>
      <c r="F30" s="1248" t="s">
        <v>212</v>
      </c>
      <c r="G30" s="1249"/>
      <c r="H30" s="1250"/>
      <c r="I30" s="54"/>
      <c r="J30" s="54"/>
      <c r="K30" s="54"/>
      <c r="L30" s="54"/>
      <c r="M30" s="54"/>
      <c r="N30" s="54"/>
      <c r="O30" s="36"/>
      <c r="P30" s="36"/>
    </row>
    <row r="31" spans="1:23" ht="18.75" customHeight="1" x14ac:dyDescent="0.25">
      <c r="A31" s="1251" t="s">
        <v>362</v>
      </c>
      <c r="B31" s="1252"/>
      <c r="C31" s="1252"/>
      <c r="D31" s="1252"/>
      <c r="E31" s="1253"/>
      <c r="F31" s="1248" t="s">
        <v>203</v>
      </c>
      <c r="G31" s="1249"/>
      <c r="H31" s="1250"/>
      <c r="I31" s="54"/>
      <c r="J31" s="54"/>
      <c r="K31" s="54"/>
      <c r="L31" s="54"/>
      <c r="M31" s="54"/>
      <c r="N31" s="54"/>
      <c r="O31" s="36"/>
      <c r="P31" s="36"/>
    </row>
    <row r="32" spans="1:23" ht="18.75" customHeight="1" thickBot="1" x14ac:dyDescent="0.3">
      <c r="A32" s="1078" t="s">
        <v>368</v>
      </c>
      <c r="B32" s="1078"/>
      <c r="C32" s="1078"/>
      <c r="D32" s="1078"/>
      <c r="E32" s="1078"/>
      <c r="F32" s="1248" t="s">
        <v>621</v>
      </c>
      <c r="G32" s="1249"/>
      <c r="H32" s="1250"/>
      <c r="I32" s="54"/>
      <c r="J32" s="58"/>
      <c r="K32" s="54"/>
      <c r="L32" s="54"/>
      <c r="M32" s="54"/>
      <c r="N32" s="54"/>
      <c r="O32" s="36"/>
      <c r="P32" s="36"/>
    </row>
    <row r="33" spans="1:16" ht="18.75" customHeight="1" x14ac:dyDescent="0.25">
      <c r="A33" s="1076" t="s">
        <v>363</v>
      </c>
      <c r="B33" s="497"/>
      <c r="C33" s="497"/>
      <c r="D33" s="497"/>
      <c r="E33" s="1101"/>
      <c r="F33" s="1244" t="s">
        <v>308</v>
      </c>
      <c r="G33" s="1245"/>
      <c r="H33" s="1245"/>
      <c r="I33" s="1271" t="s">
        <v>834</v>
      </c>
      <c r="J33" s="1272"/>
      <c r="K33" s="1272"/>
      <c r="L33" s="1272"/>
      <c r="M33" s="1272"/>
      <c r="N33" s="1272"/>
      <c r="O33" s="1273"/>
      <c r="P33" s="36"/>
    </row>
    <row r="34" spans="1:16" ht="18.75" customHeight="1" thickBot="1" x14ac:dyDescent="0.3">
      <c r="A34" s="1102"/>
      <c r="B34" s="500"/>
      <c r="C34" s="500"/>
      <c r="D34" s="500"/>
      <c r="E34" s="1103"/>
      <c r="F34" s="1246"/>
      <c r="G34" s="1247"/>
      <c r="H34" s="1247"/>
      <c r="I34" s="1274"/>
      <c r="J34" s="1275"/>
      <c r="K34" s="1275"/>
      <c r="L34" s="1275"/>
      <c r="M34" s="1275"/>
      <c r="N34" s="1275"/>
      <c r="O34" s="1276"/>
      <c r="P34" s="36"/>
    </row>
    <row r="35" spans="1:16" ht="18.75" customHeight="1" x14ac:dyDescent="0.25">
      <c r="A35" s="147"/>
      <c r="B35" s="147"/>
      <c r="C35" s="147"/>
      <c r="D35" s="147"/>
      <c r="E35" s="147"/>
      <c r="F35" s="148"/>
      <c r="G35" s="148"/>
      <c r="H35" s="148"/>
      <c r="I35" s="149"/>
      <c r="J35" s="149"/>
      <c r="K35" s="149"/>
      <c r="L35" s="149"/>
      <c r="M35" s="149"/>
      <c r="N35" s="149"/>
      <c r="O35" s="149"/>
      <c r="P35" s="36"/>
    </row>
    <row r="36" spans="1:16" ht="18.75" customHeight="1" x14ac:dyDescent="0.25">
      <c r="A36" s="144"/>
      <c r="B36" s="144"/>
      <c r="C36" s="144"/>
      <c r="D36" s="144"/>
      <c r="E36" s="144"/>
      <c r="F36" s="145"/>
      <c r="G36" s="145"/>
      <c r="H36" s="145"/>
      <c r="I36" s="71"/>
      <c r="J36" s="71"/>
      <c r="K36" s="71"/>
      <c r="L36" s="71"/>
      <c r="M36" s="71"/>
      <c r="N36" s="71"/>
      <c r="O36" s="150"/>
      <c r="P36" s="36"/>
    </row>
    <row r="37" spans="1:16" ht="75" x14ac:dyDescent="0.25">
      <c r="A37" s="395" t="s">
        <v>134</v>
      </c>
      <c r="B37" s="459" t="s">
        <v>67</v>
      </c>
      <c r="C37" s="459"/>
      <c r="D37" s="459"/>
      <c r="E37" s="434" t="s">
        <v>206</v>
      </c>
      <c r="F37" s="395" t="s">
        <v>68</v>
      </c>
      <c r="G37" s="395" t="s">
        <v>69</v>
      </c>
      <c r="H37" s="434" t="s">
        <v>573</v>
      </c>
      <c r="I37" s="228" t="s">
        <v>592</v>
      </c>
      <c r="J37" s="245"/>
      <c r="K37" s="112"/>
      <c r="L37" s="47"/>
      <c r="M37" s="47"/>
    </row>
    <row r="38" spans="1:16" ht="18.75" x14ac:dyDescent="0.3">
      <c r="A38" s="435"/>
      <c r="B38" s="983" t="s">
        <v>70</v>
      </c>
      <c r="C38" s="983"/>
      <c r="D38" s="983"/>
      <c r="E38" s="437">
        <v>0.13875256499999999</v>
      </c>
      <c r="F38" s="438">
        <v>43466</v>
      </c>
      <c r="G38" s="438">
        <v>43480</v>
      </c>
      <c r="H38" s="436">
        <v>15</v>
      </c>
      <c r="I38" s="281">
        <f t="shared" ref="I38:I51" si="0">E38*H38</f>
        <v>2.081288475</v>
      </c>
      <c r="J38" s="133"/>
      <c r="K38" s="112"/>
      <c r="L38" s="109"/>
      <c r="M38" s="109"/>
    </row>
    <row r="39" spans="1:16" ht="24" customHeight="1" x14ac:dyDescent="0.3">
      <c r="A39" s="435"/>
      <c r="B39" s="983" t="s">
        <v>71</v>
      </c>
      <c r="C39" s="983"/>
      <c r="D39" s="983"/>
      <c r="E39" s="437">
        <v>0.1160999085</v>
      </c>
      <c r="F39" s="438">
        <v>43466</v>
      </c>
      <c r="G39" s="438">
        <v>43480</v>
      </c>
      <c r="H39" s="436">
        <v>15</v>
      </c>
      <c r="I39" s="281">
        <f t="shared" si="0"/>
        <v>1.7414986275</v>
      </c>
      <c r="J39" s="133"/>
      <c r="K39" s="112"/>
      <c r="L39" s="109"/>
      <c r="M39" s="109"/>
    </row>
    <row r="40" spans="1:16" ht="21" customHeight="1" x14ac:dyDescent="0.3">
      <c r="A40" s="435"/>
      <c r="B40" s="983" t="s">
        <v>72</v>
      </c>
      <c r="C40" s="983"/>
      <c r="D40" s="983"/>
      <c r="E40" s="437">
        <v>3.6911905000000002E-2</v>
      </c>
      <c r="F40" s="438">
        <v>43466</v>
      </c>
      <c r="G40" s="438">
        <v>43482</v>
      </c>
      <c r="H40" s="436">
        <v>17</v>
      </c>
      <c r="I40" s="281">
        <f t="shared" si="0"/>
        <v>0.627502385</v>
      </c>
      <c r="J40" s="133"/>
      <c r="K40" s="112"/>
      <c r="L40" s="109"/>
      <c r="M40" s="109"/>
    </row>
    <row r="41" spans="1:16" ht="18.75" x14ac:dyDescent="0.3">
      <c r="A41" s="435"/>
      <c r="B41" s="983" t="s">
        <v>73</v>
      </c>
      <c r="C41" s="983"/>
      <c r="D41" s="983"/>
      <c r="E41" s="437">
        <v>7.9287179999999999E-2</v>
      </c>
      <c r="F41" s="438">
        <v>43466</v>
      </c>
      <c r="G41" s="438">
        <v>43483</v>
      </c>
      <c r="H41" s="436">
        <v>18</v>
      </c>
      <c r="I41" s="281">
        <f t="shared" si="0"/>
        <v>1.42716924</v>
      </c>
      <c r="J41" s="133"/>
      <c r="K41" s="112"/>
      <c r="L41" s="109"/>
      <c r="M41" s="109"/>
    </row>
    <row r="42" spans="1:16" ht="18.75" x14ac:dyDescent="0.3">
      <c r="A42" s="435"/>
      <c r="B42" s="983" t="s">
        <v>74</v>
      </c>
      <c r="C42" s="983"/>
      <c r="D42" s="983"/>
      <c r="E42" s="437">
        <v>0.1274277345</v>
      </c>
      <c r="F42" s="438">
        <v>43466</v>
      </c>
      <c r="G42" s="438">
        <v>43506</v>
      </c>
      <c r="H42" s="436">
        <v>31</v>
      </c>
      <c r="I42" s="281">
        <f t="shared" si="0"/>
        <v>3.9502597695000001</v>
      </c>
      <c r="J42" s="133"/>
      <c r="K42" s="112"/>
      <c r="L42" s="109"/>
      <c r="M42" s="109"/>
    </row>
    <row r="43" spans="1:16" ht="18.75" x14ac:dyDescent="0.3">
      <c r="A43" s="435"/>
      <c r="B43" s="983" t="s">
        <v>75</v>
      </c>
      <c r="C43" s="983"/>
      <c r="D43" s="983"/>
      <c r="E43" s="437">
        <v>0.104772345</v>
      </c>
      <c r="F43" s="438">
        <v>43466</v>
      </c>
      <c r="G43" s="438">
        <v>43506</v>
      </c>
      <c r="H43" s="436">
        <v>31</v>
      </c>
      <c r="I43" s="281">
        <f t="shared" si="0"/>
        <v>3.2479426949999999</v>
      </c>
      <c r="J43" s="133"/>
      <c r="K43" s="112"/>
      <c r="L43" s="109"/>
      <c r="M43" s="109"/>
    </row>
    <row r="44" spans="1:16" ht="18.75" x14ac:dyDescent="0.3">
      <c r="A44" s="435"/>
      <c r="B44" s="983" t="s">
        <v>76</v>
      </c>
      <c r="C44" s="983"/>
      <c r="D44" s="983"/>
      <c r="E44" s="437">
        <v>0.12742582499999999</v>
      </c>
      <c r="F44" s="438">
        <v>43466</v>
      </c>
      <c r="G44" s="438">
        <v>43506</v>
      </c>
      <c r="H44" s="436">
        <v>31</v>
      </c>
      <c r="I44" s="281">
        <f t="shared" si="0"/>
        <v>3.9502005749999998</v>
      </c>
      <c r="J44" s="133"/>
      <c r="K44" s="112"/>
      <c r="L44" s="109"/>
      <c r="M44" s="109"/>
    </row>
    <row r="45" spans="1:16" ht="18.75" x14ac:dyDescent="0.3">
      <c r="A45" s="435"/>
      <c r="B45" s="983" t="s">
        <v>70</v>
      </c>
      <c r="C45" s="983"/>
      <c r="D45" s="983"/>
      <c r="E45" s="437">
        <v>9.0613920000000001E-2</v>
      </c>
      <c r="F45" s="438">
        <v>43466</v>
      </c>
      <c r="G45" s="438">
        <v>43480</v>
      </c>
      <c r="H45" s="436">
        <v>15</v>
      </c>
      <c r="I45" s="281">
        <f t="shared" si="0"/>
        <v>1.3592088</v>
      </c>
      <c r="J45" s="133"/>
      <c r="K45" s="112"/>
      <c r="L45" s="109"/>
      <c r="M45" s="109"/>
    </row>
    <row r="46" spans="1:16" ht="18.75" x14ac:dyDescent="0.3">
      <c r="A46" s="435"/>
      <c r="B46" s="983" t="s">
        <v>71</v>
      </c>
      <c r="C46" s="983"/>
      <c r="D46" s="983"/>
      <c r="E46" s="437">
        <v>7.6455494999999998E-2</v>
      </c>
      <c r="F46" s="438">
        <v>43466</v>
      </c>
      <c r="G46" s="438">
        <v>43480</v>
      </c>
      <c r="H46" s="436">
        <v>15</v>
      </c>
      <c r="I46" s="281">
        <f t="shared" si="0"/>
        <v>1.1468324249999999</v>
      </c>
      <c r="J46" s="133"/>
      <c r="K46" s="112"/>
      <c r="L46" s="109"/>
      <c r="M46" s="109"/>
    </row>
    <row r="47" spans="1:16" ht="18.75" x14ac:dyDescent="0.3">
      <c r="A47" s="435"/>
      <c r="B47" s="983" t="s">
        <v>72</v>
      </c>
      <c r="C47" s="983"/>
      <c r="D47" s="983"/>
      <c r="E47" s="437">
        <v>2.8316850000000001E-2</v>
      </c>
      <c r="F47" s="438">
        <v>43466</v>
      </c>
      <c r="G47" s="438">
        <v>43482</v>
      </c>
      <c r="H47" s="436">
        <v>17</v>
      </c>
      <c r="I47" s="281">
        <f t="shared" si="0"/>
        <v>0.48138645000000002</v>
      </c>
      <c r="J47" s="133"/>
      <c r="K47" s="112"/>
      <c r="L47" s="109"/>
      <c r="M47" s="109"/>
    </row>
    <row r="48" spans="1:16" ht="18.75" x14ac:dyDescent="0.3">
      <c r="A48" s="435"/>
      <c r="B48" s="983" t="s">
        <v>80</v>
      </c>
      <c r="C48" s="983"/>
      <c r="D48" s="983"/>
      <c r="E48" s="437">
        <v>4.530696E-2</v>
      </c>
      <c r="F48" s="438">
        <v>43466</v>
      </c>
      <c r="G48" s="438">
        <v>43483</v>
      </c>
      <c r="H48" s="436">
        <v>18</v>
      </c>
      <c r="I48" s="281">
        <f t="shared" si="0"/>
        <v>0.81552528000000002</v>
      </c>
      <c r="J48" s="133"/>
      <c r="K48" s="112"/>
      <c r="L48" s="109"/>
      <c r="M48" s="109"/>
    </row>
    <row r="49" spans="1:14" ht="18.75" x14ac:dyDescent="0.3">
      <c r="A49" s="435"/>
      <c r="B49" s="983" t="s">
        <v>77</v>
      </c>
      <c r="C49" s="983"/>
      <c r="D49" s="983"/>
      <c r="E49" s="437">
        <v>0.104772345</v>
      </c>
      <c r="F49" s="438">
        <v>43466</v>
      </c>
      <c r="G49" s="438">
        <v>43506</v>
      </c>
      <c r="H49" s="436">
        <v>31</v>
      </c>
      <c r="I49" s="281">
        <f t="shared" si="0"/>
        <v>3.2479426949999999</v>
      </c>
      <c r="J49" s="133"/>
      <c r="K49" s="112"/>
      <c r="L49" s="109"/>
      <c r="M49" s="109"/>
    </row>
    <row r="50" spans="1:14" ht="18.75" x14ac:dyDescent="0.3">
      <c r="A50" s="435"/>
      <c r="B50" s="983" t="s">
        <v>78</v>
      </c>
      <c r="C50" s="983"/>
      <c r="D50" s="983"/>
      <c r="E50" s="437">
        <v>0.104772345</v>
      </c>
      <c r="F50" s="438">
        <v>43466</v>
      </c>
      <c r="G50" s="438">
        <v>43506</v>
      </c>
      <c r="H50" s="436">
        <v>31</v>
      </c>
      <c r="I50" s="281">
        <f t="shared" si="0"/>
        <v>3.2479426949999999</v>
      </c>
      <c r="J50" s="133"/>
      <c r="K50" s="112"/>
      <c r="L50" s="109"/>
      <c r="M50" s="109"/>
    </row>
    <row r="51" spans="1:14" ht="18.75" x14ac:dyDescent="0.3">
      <c r="A51" s="435"/>
      <c r="B51" s="983" t="s">
        <v>79</v>
      </c>
      <c r="C51" s="983"/>
      <c r="D51" s="983"/>
      <c r="E51" s="437">
        <v>12.70833333</v>
      </c>
      <c r="F51" s="438">
        <v>43466</v>
      </c>
      <c r="G51" s="438">
        <v>43506</v>
      </c>
      <c r="H51" s="436">
        <v>31</v>
      </c>
      <c r="I51" s="281">
        <f t="shared" si="0"/>
        <v>393.95833322999999</v>
      </c>
      <c r="J51" s="133"/>
      <c r="K51" s="112"/>
      <c r="L51" s="109"/>
      <c r="M51" s="109"/>
    </row>
    <row r="52" spans="1:14" ht="18.75" x14ac:dyDescent="0.3">
      <c r="A52" s="1238" t="s">
        <v>205</v>
      </c>
      <c r="B52" s="1238"/>
      <c r="C52" s="1238"/>
      <c r="D52" s="1238"/>
      <c r="E52" s="1238"/>
      <c r="F52" s="1238"/>
      <c r="G52" s="1238"/>
      <c r="H52" s="1238"/>
      <c r="I52" s="329">
        <f>SUM(I38:I51)</f>
        <v>421.28303334200001</v>
      </c>
      <c r="J52" s="47"/>
      <c r="K52" s="112"/>
      <c r="L52" s="47"/>
      <c r="M52" s="47"/>
    </row>
    <row r="53" spans="1:14" x14ac:dyDescent="0.25">
      <c r="A53" s="46"/>
      <c r="B53" s="109"/>
      <c r="C53" s="109"/>
      <c r="D53" s="109"/>
      <c r="E53" s="46"/>
      <c r="F53" s="146"/>
      <c r="G53" s="146"/>
      <c r="H53" s="46"/>
      <c r="I53" s="46"/>
      <c r="J53" s="46"/>
      <c r="K53" s="109"/>
      <c r="L53" s="109"/>
      <c r="M53" s="109"/>
      <c r="N53" s="76"/>
    </row>
    <row r="54" spans="1:14" x14ac:dyDescent="0.25">
      <c r="A54" s="46"/>
      <c r="B54" s="109"/>
      <c r="C54" s="109"/>
      <c r="D54" s="109"/>
      <c r="E54" s="46"/>
      <c r="F54" s="146"/>
      <c r="G54" s="146"/>
      <c r="H54" s="46"/>
      <c r="I54" s="46"/>
      <c r="J54" s="46"/>
      <c r="K54" s="109"/>
      <c r="L54" s="109"/>
      <c r="M54" s="109"/>
      <c r="N54" s="44"/>
    </row>
    <row r="55" spans="1:14" x14ac:dyDescent="0.25">
      <c r="A55" s="47"/>
      <c r="B55" s="47"/>
      <c r="C55" s="47"/>
      <c r="D55" s="47"/>
      <c r="E55" s="47"/>
      <c r="F55" s="47"/>
      <c r="G55" s="47"/>
      <c r="H55" s="47"/>
      <c r="I55" s="47"/>
      <c r="J55" s="47"/>
      <c r="K55" s="47"/>
      <c r="L55" s="47"/>
      <c r="M55" s="47"/>
      <c r="N55" s="44"/>
    </row>
    <row r="56" spans="1:14" x14ac:dyDescent="0.25">
      <c r="A56" s="44"/>
      <c r="B56" s="44"/>
      <c r="C56" s="44"/>
      <c r="D56" s="44"/>
      <c r="E56" s="44"/>
      <c r="F56" s="44"/>
      <c r="G56" s="44"/>
      <c r="H56" s="44"/>
      <c r="I56" s="44"/>
      <c r="J56" s="44"/>
      <c r="K56" s="44"/>
      <c r="L56" s="44"/>
      <c r="M56" s="44"/>
      <c r="N56" s="44"/>
    </row>
    <row r="57" spans="1:14" x14ac:dyDescent="0.25">
      <c r="A57" s="44"/>
      <c r="B57" s="44"/>
      <c r="C57" s="44"/>
      <c r="D57" s="44"/>
      <c r="E57" s="44"/>
      <c r="F57" s="44"/>
      <c r="G57" s="44"/>
      <c r="H57" s="44"/>
      <c r="I57" s="44"/>
      <c r="J57" s="44"/>
      <c r="K57" s="44"/>
      <c r="L57" s="44"/>
      <c r="M57" s="44"/>
      <c r="N57" s="44"/>
    </row>
    <row r="58" spans="1:14" x14ac:dyDescent="0.25">
      <c r="A58" s="44"/>
      <c r="B58" s="44"/>
      <c r="C58" s="44"/>
      <c r="D58" s="44"/>
      <c r="E58" s="44"/>
      <c r="F58" s="44"/>
      <c r="G58" s="44"/>
      <c r="H58" s="44"/>
      <c r="I58" s="44"/>
      <c r="J58" s="44"/>
      <c r="K58" s="44"/>
      <c r="L58" s="44"/>
      <c r="M58" s="44"/>
      <c r="N58" s="44"/>
    </row>
    <row r="59" spans="1:14" x14ac:dyDescent="0.25">
      <c r="A59" s="44"/>
      <c r="B59" s="44"/>
      <c r="C59" s="44"/>
      <c r="D59" s="44"/>
      <c r="E59" s="44"/>
      <c r="F59" s="44"/>
      <c r="G59" s="44"/>
      <c r="H59" s="44"/>
      <c r="I59" s="44"/>
      <c r="J59" s="44"/>
      <c r="K59" s="44"/>
      <c r="L59" s="44"/>
      <c r="M59" s="44"/>
      <c r="N59" s="44"/>
    </row>
  </sheetData>
  <mergeCells count="46">
    <mergeCell ref="A15:W17"/>
    <mergeCell ref="A9:W9"/>
    <mergeCell ref="A10:W10"/>
    <mergeCell ref="A11:W11"/>
    <mergeCell ref="A12:W12"/>
    <mergeCell ref="A13:W13"/>
    <mergeCell ref="I21:J23"/>
    <mergeCell ref="B51:D51"/>
    <mergeCell ref="B49:D49"/>
    <mergeCell ref="B50:D50"/>
    <mergeCell ref="B46:D46"/>
    <mergeCell ref="I33:O34"/>
    <mergeCell ref="F31:H31"/>
    <mergeCell ref="A31:E31"/>
    <mergeCell ref="A1:W1"/>
    <mergeCell ref="A2:W2"/>
    <mergeCell ref="A18:W18"/>
    <mergeCell ref="A30:E30"/>
    <mergeCell ref="F30:H30"/>
    <mergeCell ref="A24:E25"/>
    <mergeCell ref="F26:H27"/>
    <mergeCell ref="A26:E27"/>
    <mergeCell ref="F24:H25"/>
    <mergeCell ref="F28:H29"/>
    <mergeCell ref="A28:E29"/>
    <mergeCell ref="A3:V7"/>
    <mergeCell ref="A22:E23"/>
    <mergeCell ref="A21:E21"/>
    <mergeCell ref="F22:H23"/>
    <mergeCell ref="F21:H21"/>
    <mergeCell ref="A52:H52"/>
    <mergeCell ref="A33:E34"/>
    <mergeCell ref="F33:H34"/>
    <mergeCell ref="A32:E32"/>
    <mergeCell ref="F32:H32"/>
    <mergeCell ref="B48:D48"/>
    <mergeCell ref="B47:D47"/>
    <mergeCell ref="B37:D37"/>
    <mergeCell ref="B38:D38"/>
    <mergeCell ref="B40:D40"/>
    <mergeCell ref="B39:D39"/>
    <mergeCell ref="B41:D41"/>
    <mergeCell ref="B42:D42"/>
    <mergeCell ref="B43:D43"/>
    <mergeCell ref="B44:D44"/>
    <mergeCell ref="B45:D45"/>
  </mergeCell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6"/>
  <sheetViews>
    <sheetView topLeftCell="A4" zoomScale="70" zoomScaleNormal="70" zoomScaleSheetLayoutView="80" workbookViewId="0">
      <selection activeCell="B31" sqref="B31:B34"/>
    </sheetView>
  </sheetViews>
  <sheetFormatPr defaultRowHeight="15" x14ac:dyDescent="0.25"/>
  <cols>
    <col min="1" max="1" width="22.140625" style="1" customWidth="1"/>
    <col min="2" max="2" width="39.85546875" customWidth="1"/>
    <col min="3" max="3" width="19.42578125" style="1" customWidth="1"/>
    <col min="4" max="4" width="20.140625" customWidth="1"/>
    <col min="5" max="5" width="19.85546875" customWidth="1"/>
    <col min="6" max="6" width="19" customWidth="1"/>
    <col min="7" max="7" width="28.85546875" customWidth="1"/>
  </cols>
  <sheetData>
    <row r="1" spans="1:7" s="1" customFormat="1" ht="26.1" customHeight="1" x14ac:dyDescent="0.25">
      <c r="A1" s="516" t="s">
        <v>132</v>
      </c>
      <c r="B1" s="516"/>
      <c r="C1" s="516"/>
      <c r="D1" s="516"/>
      <c r="E1" s="516"/>
      <c r="F1" s="516"/>
      <c r="G1" s="516"/>
    </row>
    <row r="2" spans="1:7" s="1" customFormat="1" ht="18.75" customHeight="1" x14ac:dyDescent="0.3">
      <c r="A2" s="517" t="s">
        <v>94</v>
      </c>
      <c r="B2" s="517"/>
      <c r="C2" s="517"/>
      <c r="D2" s="517"/>
      <c r="E2" s="517"/>
      <c r="F2" s="517"/>
      <c r="G2" s="517"/>
    </row>
    <row r="3" spans="1:7" s="1" customFormat="1" ht="18.75" customHeight="1" x14ac:dyDescent="0.25">
      <c r="A3" s="534" t="s">
        <v>760</v>
      </c>
      <c r="B3" s="534"/>
      <c r="C3" s="534"/>
      <c r="D3" s="534"/>
      <c r="E3" s="534"/>
      <c r="F3" s="534"/>
      <c r="G3" s="534"/>
    </row>
    <row r="4" spans="1:7" s="1" customFormat="1" ht="18.75" customHeight="1" x14ac:dyDescent="0.25">
      <c r="A4" s="534"/>
      <c r="B4" s="534"/>
      <c r="C4" s="534"/>
      <c r="D4" s="534"/>
      <c r="E4" s="534"/>
      <c r="F4" s="534"/>
      <c r="G4" s="534"/>
    </row>
    <row r="5" spans="1:7" s="1" customFormat="1" ht="18.75" customHeight="1" x14ac:dyDescent="0.25">
      <c r="A5" s="534"/>
      <c r="B5" s="534"/>
      <c r="C5" s="534"/>
      <c r="D5" s="534"/>
      <c r="E5" s="534"/>
      <c r="F5" s="534"/>
      <c r="G5" s="534"/>
    </row>
    <row r="6" spans="1:7" s="1" customFormat="1" ht="18.75" customHeight="1" x14ac:dyDescent="0.25">
      <c r="A6" s="534"/>
      <c r="B6" s="534"/>
      <c r="C6" s="534"/>
      <c r="D6" s="534"/>
      <c r="E6" s="534"/>
      <c r="F6" s="534"/>
      <c r="G6" s="534"/>
    </row>
    <row r="7" spans="1:7" s="1" customFormat="1" ht="18.75" customHeight="1" x14ac:dyDescent="0.25">
      <c r="A7" s="534"/>
      <c r="B7" s="534"/>
      <c r="C7" s="534"/>
      <c r="D7" s="534"/>
      <c r="E7" s="534"/>
      <c r="F7" s="534"/>
      <c r="G7" s="534"/>
    </row>
    <row r="8" spans="1:7" s="1" customFormat="1" ht="18.75" customHeight="1" x14ac:dyDescent="0.25">
      <c r="A8" s="534"/>
      <c r="B8" s="534"/>
      <c r="C8" s="534"/>
      <c r="D8" s="534"/>
      <c r="E8" s="534"/>
      <c r="F8" s="534"/>
      <c r="G8" s="534"/>
    </row>
    <row r="9" spans="1:7" s="52" customFormat="1" ht="18.75" customHeight="1" x14ac:dyDescent="0.25">
      <c r="A9" s="524" t="s">
        <v>182</v>
      </c>
      <c r="B9" s="524"/>
      <c r="C9" s="524"/>
      <c r="D9" s="524"/>
      <c r="E9" s="524"/>
      <c r="F9" s="524"/>
      <c r="G9" s="524"/>
    </row>
    <row r="10" spans="1:7" s="1" customFormat="1" ht="18.75" customHeight="1" x14ac:dyDescent="0.25">
      <c r="B10" s="40"/>
      <c r="C10" s="40"/>
      <c r="D10" s="40"/>
      <c r="E10" s="40"/>
      <c r="F10" s="40"/>
      <c r="G10" s="40"/>
    </row>
    <row r="11" spans="1:7" s="1" customFormat="1" ht="18.75" customHeight="1" x14ac:dyDescent="0.25">
      <c r="B11" s="32"/>
      <c r="C11" s="32"/>
      <c r="D11" s="32"/>
      <c r="E11" s="32"/>
      <c r="F11" s="32"/>
      <c r="G11" s="32"/>
    </row>
    <row r="12" spans="1:7" s="1" customFormat="1" ht="18.75" customHeight="1" x14ac:dyDescent="0.3">
      <c r="B12" s="33"/>
      <c r="C12" s="33"/>
      <c r="D12" s="33"/>
      <c r="E12" s="33"/>
      <c r="F12" s="33"/>
      <c r="G12" s="33"/>
    </row>
    <row r="13" spans="1:7" s="1" customFormat="1" ht="18.75" customHeight="1" x14ac:dyDescent="0.3">
      <c r="B13" s="33"/>
      <c r="C13" s="33"/>
      <c r="D13" s="33"/>
      <c r="E13" s="33"/>
      <c r="F13" s="33"/>
    </row>
    <row r="14" spans="1:7" s="1" customFormat="1" ht="18.75" customHeight="1" x14ac:dyDescent="0.3">
      <c r="B14" s="33"/>
      <c r="C14" s="33"/>
      <c r="D14" s="33"/>
      <c r="E14" s="33"/>
      <c r="F14" s="33"/>
    </row>
    <row r="15" spans="1:7" s="1" customFormat="1" ht="18.75" customHeight="1" x14ac:dyDescent="0.3">
      <c r="B15" s="33"/>
      <c r="C15" s="33"/>
      <c r="D15" s="33"/>
      <c r="E15" s="33"/>
      <c r="F15" s="33"/>
      <c r="G15" s="33"/>
    </row>
    <row r="16" spans="1:7" s="1" customFormat="1" ht="18.75" customHeight="1" x14ac:dyDescent="0.3">
      <c r="B16" s="33"/>
      <c r="C16" s="33"/>
      <c r="D16" s="33"/>
      <c r="E16" s="33"/>
      <c r="F16" s="33"/>
      <c r="G16" s="33"/>
    </row>
    <row r="17" spans="1:9" s="1" customFormat="1" ht="18.75" customHeight="1" x14ac:dyDescent="0.3">
      <c r="B17" s="33"/>
      <c r="C17" s="33"/>
      <c r="D17" s="33"/>
      <c r="E17" s="33"/>
      <c r="F17" s="33"/>
      <c r="G17" s="33"/>
    </row>
    <row r="18" spans="1:9" s="1" customFormat="1" ht="18.75" customHeight="1" x14ac:dyDescent="0.3">
      <c r="B18" s="33"/>
      <c r="C18" s="33"/>
      <c r="D18" s="33"/>
      <c r="E18" s="33"/>
      <c r="F18" s="33"/>
      <c r="G18" s="33"/>
    </row>
    <row r="19" spans="1:9" s="1" customFormat="1" ht="18.75" customHeight="1" thickBot="1" x14ac:dyDescent="0.3">
      <c r="D19" s="2"/>
      <c r="E19" s="2"/>
      <c r="F19" s="51"/>
      <c r="G19" s="51"/>
      <c r="H19" s="31"/>
      <c r="I19" s="31"/>
    </row>
    <row r="20" spans="1:9" s="1" customFormat="1" ht="18.75" customHeight="1" x14ac:dyDescent="0.3">
      <c r="A20" s="527" t="s">
        <v>761</v>
      </c>
      <c r="B20" s="528"/>
      <c r="C20" s="529"/>
      <c r="D20" s="525" t="s">
        <v>160</v>
      </c>
      <c r="E20" s="526"/>
      <c r="F20" s="512" t="s">
        <v>576</v>
      </c>
      <c r="G20" s="513"/>
    </row>
    <row r="21" spans="1:9" s="1" customFormat="1" ht="18.75" customHeight="1" thickBot="1" x14ac:dyDescent="0.35">
      <c r="A21" s="502" t="s">
        <v>762</v>
      </c>
      <c r="B21" s="503"/>
      <c r="C21" s="504"/>
      <c r="D21" s="530"/>
      <c r="E21" s="531"/>
      <c r="F21" s="514"/>
      <c r="G21" s="515"/>
    </row>
    <row r="22" spans="1:9" s="1" customFormat="1" ht="18.75" customHeight="1" x14ac:dyDescent="0.3">
      <c r="A22" s="496" t="s">
        <v>225</v>
      </c>
      <c r="B22" s="497"/>
      <c r="C22" s="498"/>
      <c r="D22" s="522" t="s">
        <v>136</v>
      </c>
      <c r="E22" s="523"/>
      <c r="F22" s="264"/>
      <c r="G22" s="264"/>
    </row>
    <row r="23" spans="1:9" s="1" customFormat="1" ht="18.75" customHeight="1" x14ac:dyDescent="0.3">
      <c r="A23" s="499"/>
      <c r="B23" s="500"/>
      <c r="C23" s="501"/>
      <c r="D23" s="520" t="s">
        <v>223</v>
      </c>
      <c r="E23" s="521"/>
      <c r="F23" s="264"/>
      <c r="G23" s="264"/>
    </row>
    <row r="24" spans="1:9" s="1" customFormat="1" ht="18.75" customHeight="1" x14ac:dyDescent="0.35">
      <c r="A24" s="502" t="s">
        <v>546</v>
      </c>
      <c r="B24" s="503"/>
      <c r="C24" s="504"/>
      <c r="D24" s="520" t="s">
        <v>228</v>
      </c>
      <c r="E24" s="521"/>
      <c r="F24" s="64"/>
      <c r="G24" s="64"/>
    </row>
    <row r="25" spans="1:9" s="1" customFormat="1" ht="18.75" customHeight="1" x14ac:dyDescent="0.3">
      <c r="A25" s="502" t="s">
        <v>763</v>
      </c>
      <c r="B25" s="503"/>
      <c r="C25" s="504"/>
      <c r="D25" s="520" t="s">
        <v>226</v>
      </c>
      <c r="E25" s="521"/>
      <c r="F25" s="532" t="s">
        <v>178</v>
      </c>
      <c r="G25" s="533"/>
    </row>
    <row r="26" spans="1:9" s="1" customFormat="1" ht="32.450000000000003" customHeight="1" thickBot="1" x14ac:dyDescent="0.4">
      <c r="A26" s="505" t="s">
        <v>547</v>
      </c>
      <c r="B26" s="506"/>
      <c r="C26" s="507"/>
      <c r="D26" s="518" t="s">
        <v>227</v>
      </c>
      <c r="E26" s="519"/>
      <c r="F26" s="346" t="s">
        <v>224</v>
      </c>
      <c r="G26" s="68">
        <v>273.14999999999998</v>
      </c>
    </row>
    <row r="27" spans="1:9" s="1" customFormat="1" ht="17.25" customHeight="1" x14ac:dyDescent="0.25">
      <c r="A27" s="64"/>
      <c r="B27" s="64"/>
      <c r="C27" s="64"/>
      <c r="D27" s="64"/>
      <c r="E27" s="64"/>
      <c r="F27" s="64"/>
      <c r="G27" s="64"/>
    </row>
    <row r="28" spans="1:9" s="1" customFormat="1" ht="18.75" x14ac:dyDescent="0.3">
      <c r="A28" s="64"/>
      <c r="B28" s="66"/>
      <c r="C28" s="67"/>
      <c r="D28" s="67"/>
      <c r="E28" s="67"/>
      <c r="F28" s="67"/>
      <c r="G28" s="67"/>
    </row>
    <row r="29" spans="1:9" ht="40.5" x14ac:dyDescent="0.25">
      <c r="A29" s="508" t="s">
        <v>134</v>
      </c>
      <c r="B29" s="228" t="s">
        <v>765</v>
      </c>
      <c r="C29" s="509">
        <f>D32*F31</f>
        <v>2380</v>
      </c>
      <c r="D29" s="510"/>
      <c r="E29" s="510"/>
      <c r="F29" s="510"/>
      <c r="G29" s="511"/>
    </row>
    <row r="30" spans="1:9" ht="18.75" x14ac:dyDescent="0.3">
      <c r="A30" s="508"/>
      <c r="B30" s="345" t="s">
        <v>48</v>
      </c>
      <c r="C30" s="345" t="s">
        <v>16</v>
      </c>
      <c r="D30" s="345" t="s">
        <v>367</v>
      </c>
      <c r="E30" s="345" t="s">
        <v>81</v>
      </c>
      <c r="F30" s="345" t="s">
        <v>59</v>
      </c>
      <c r="G30" s="345" t="s">
        <v>12</v>
      </c>
    </row>
    <row r="31" spans="1:9" ht="37.5" x14ac:dyDescent="0.3">
      <c r="A31" s="495" t="s">
        <v>160</v>
      </c>
      <c r="B31" s="445" t="s">
        <v>764</v>
      </c>
      <c r="C31" s="231" t="s">
        <v>82</v>
      </c>
      <c r="D31" s="236" t="s">
        <v>3</v>
      </c>
      <c r="E31" s="232" t="s">
        <v>85</v>
      </c>
      <c r="F31" s="231">
        <v>6.8</v>
      </c>
      <c r="G31" s="236" t="s">
        <v>3</v>
      </c>
    </row>
    <row r="32" spans="1:9" ht="37.5" x14ac:dyDescent="0.3">
      <c r="A32" s="495"/>
      <c r="B32" s="401" t="s">
        <v>675</v>
      </c>
      <c r="C32" s="231" t="s">
        <v>500</v>
      </c>
      <c r="D32" s="263">
        <v>350</v>
      </c>
      <c r="E32" s="231" t="s">
        <v>37</v>
      </c>
      <c r="F32" s="236" t="s">
        <v>3</v>
      </c>
      <c r="G32" s="236" t="s">
        <v>3</v>
      </c>
      <c r="H32" s="2"/>
    </row>
    <row r="33" spans="1:7" ht="18.75" x14ac:dyDescent="0.3">
      <c r="A33" s="495"/>
      <c r="B33" s="445" t="s">
        <v>84</v>
      </c>
      <c r="C33" s="231" t="s">
        <v>20</v>
      </c>
      <c r="D33" s="261">
        <v>15</v>
      </c>
      <c r="E33" s="231" t="s">
        <v>86</v>
      </c>
      <c r="F33" s="231">
        <f>D33+G26</f>
        <v>288.14999999999998</v>
      </c>
      <c r="G33" s="231" t="s">
        <v>96</v>
      </c>
    </row>
    <row r="34" spans="1:7" ht="18.75" x14ac:dyDescent="0.3">
      <c r="A34" s="495"/>
      <c r="B34" s="445" t="s">
        <v>14</v>
      </c>
      <c r="C34" s="231" t="s">
        <v>83</v>
      </c>
      <c r="D34" s="261">
        <v>101.325</v>
      </c>
      <c r="E34" s="231" t="s">
        <v>19</v>
      </c>
      <c r="F34" s="236" t="s">
        <v>3</v>
      </c>
      <c r="G34" s="236" t="s">
        <v>3</v>
      </c>
    </row>
    <row r="35" spans="1:7" x14ac:dyDescent="0.25">
      <c r="F35" s="2"/>
      <c r="G35" s="2"/>
    </row>
    <row r="36" spans="1:7" x14ac:dyDescent="0.25">
      <c r="F36" s="2"/>
      <c r="G36" s="2"/>
    </row>
    <row r="37" spans="1:7" ht="18.75" x14ac:dyDescent="0.3">
      <c r="B37" s="26"/>
      <c r="C37" s="39"/>
      <c r="D37" s="26"/>
      <c r="E37" s="26"/>
      <c r="F37" s="26"/>
      <c r="G37" s="26"/>
    </row>
    <row r="38" spans="1:7" ht="15.75" x14ac:dyDescent="0.25">
      <c r="B38" s="24"/>
      <c r="C38" s="39"/>
      <c r="D38" s="14"/>
      <c r="E38" s="14"/>
      <c r="F38" s="14"/>
      <c r="G38" s="14"/>
    </row>
    <row r="39" spans="1:7" ht="15.75" x14ac:dyDescent="0.25">
      <c r="B39" s="12"/>
      <c r="C39" s="39"/>
      <c r="D39" s="22"/>
      <c r="E39" s="22"/>
      <c r="F39" s="22"/>
      <c r="G39" s="22"/>
    </row>
    <row r="40" spans="1:7" ht="15.75" x14ac:dyDescent="0.25">
      <c r="B40" s="12"/>
      <c r="C40" s="39"/>
      <c r="D40" s="23"/>
      <c r="E40" s="25"/>
      <c r="F40" s="23"/>
      <c r="G40" s="25"/>
    </row>
    <row r="41" spans="1:7" x14ac:dyDescent="0.25">
      <c r="B41" s="12"/>
      <c r="C41" s="23"/>
      <c r="D41" s="23"/>
      <c r="E41" s="23"/>
      <c r="F41" s="23"/>
      <c r="G41" s="23"/>
    </row>
    <row r="42" spans="1:7" x14ac:dyDescent="0.25">
      <c r="B42" s="12"/>
      <c r="C42" s="23"/>
      <c r="D42" s="23"/>
      <c r="E42" s="25"/>
      <c r="F42" s="23"/>
      <c r="G42" s="23"/>
    </row>
    <row r="43" spans="1:7" x14ac:dyDescent="0.25">
      <c r="B43" s="12"/>
      <c r="C43" s="23"/>
      <c r="D43" s="23"/>
      <c r="E43" s="23"/>
      <c r="F43" s="23"/>
      <c r="G43" s="23"/>
    </row>
    <row r="44" spans="1:7" x14ac:dyDescent="0.25">
      <c r="F44" s="2"/>
      <c r="G44" s="2"/>
    </row>
    <row r="45" spans="1:7" x14ac:dyDescent="0.25">
      <c r="F45" s="2"/>
      <c r="G45" s="2"/>
    </row>
    <row r="46" spans="1:7" x14ac:dyDescent="0.25">
      <c r="F46" s="2"/>
      <c r="G46" s="2"/>
    </row>
  </sheetData>
  <mergeCells count="22">
    <mergeCell ref="F20:G21"/>
    <mergeCell ref="A1:G1"/>
    <mergeCell ref="A2:G2"/>
    <mergeCell ref="D26:E26"/>
    <mergeCell ref="D25:E25"/>
    <mergeCell ref="D24:E24"/>
    <mergeCell ref="D22:E22"/>
    <mergeCell ref="D23:E23"/>
    <mergeCell ref="A9:G9"/>
    <mergeCell ref="D20:E20"/>
    <mergeCell ref="A20:C20"/>
    <mergeCell ref="A21:C21"/>
    <mergeCell ref="D21:E21"/>
    <mergeCell ref="F25:G25"/>
    <mergeCell ref="A3:G8"/>
    <mergeCell ref="A31:A34"/>
    <mergeCell ref="A22:C23"/>
    <mergeCell ref="A24:C24"/>
    <mergeCell ref="A25:C25"/>
    <mergeCell ref="A26:C26"/>
    <mergeCell ref="A29:A30"/>
    <mergeCell ref="C29:G29"/>
  </mergeCells>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48"/>
  <sheetViews>
    <sheetView tabSelected="1" zoomScale="81" zoomScaleNormal="81" workbookViewId="0">
      <selection activeCell="A25" sqref="A25"/>
    </sheetView>
  </sheetViews>
  <sheetFormatPr defaultRowHeight="15" x14ac:dyDescent="0.25"/>
  <cols>
    <col min="1" max="1" width="40.5703125" customWidth="1"/>
    <col min="2" max="2" width="13.85546875" bestFit="1" customWidth="1"/>
    <col min="3" max="3" width="23.140625" style="1" bestFit="1" customWidth="1"/>
    <col min="4" max="4" width="44.28515625" customWidth="1"/>
  </cols>
  <sheetData>
    <row r="1" spans="1:16" s="1" customFormat="1" ht="23.1" customHeight="1" x14ac:dyDescent="0.25">
      <c r="A1" s="538" t="s">
        <v>218</v>
      </c>
      <c r="B1" s="538"/>
      <c r="C1" s="538"/>
      <c r="D1" s="538"/>
      <c r="E1" s="538"/>
      <c r="F1" s="538"/>
      <c r="G1" s="538"/>
      <c r="H1" s="538"/>
      <c r="I1" s="538"/>
      <c r="J1" s="538"/>
      <c r="K1" s="538"/>
      <c r="L1" s="347"/>
      <c r="M1" s="52"/>
      <c r="N1" s="52"/>
      <c r="O1" s="52"/>
      <c r="P1" s="52"/>
    </row>
    <row r="2" spans="1:16" s="1" customFormat="1" ht="18.75" x14ac:dyDescent="0.3">
      <c r="A2" s="539" t="s">
        <v>102</v>
      </c>
      <c r="B2" s="539"/>
      <c r="C2" s="539"/>
      <c r="D2" s="539"/>
      <c r="E2" s="539"/>
      <c r="F2" s="539"/>
      <c r="G2" s="539"/>
      <c r="H2" s="539"/>
      <c r="I2" s="539"/>
      <c r="J2" s="539"/>
      <c r="K2" s="539"/>
      <c r="L2" s="348"/>
      <c r="M2" s="52"/>
      <c r="N2" s="52"/>
      <c r="O2" s="52"/>
      <c r="P2" s="52"/>
    </row>
    <row r="3" spans="1:16" s="1" customFormat="1" ht="14.45" customHeight="1" x14ac:dyDescent="0.25">
      <c r="A3" s="535" t="s">
        <v>766</v>
      </c>
      <c r="B3" s="535"/>
      <c r="C3" s="535"/>
      <c r="D3" s="535"/>
      <c r="E3" s="535"/>
      <c r="F3" s="535"/>
      <c r="G3" s="535"/>
      <c r="H3" s="535"/>
      <c r="I3" s="535"/>
      <c r="J3" s="535"/>
      <c r="K3" s="535"/>
      <c r="L3" s="349"/>
      <c r="M3" s="52"/>
      <c r="N3" s="52"/>
      <c r="O3" s="52"/>
      <c r="P3" s="52"/>
    </row>
    <row r="4" spans="1:16" s="1" customFormat="1" x14ac:dyDescent="0.25">
      <c r="A4" s="535"/>
      <c r="B4" s="535"/>
      <c r="C4" s="535"/>
      <c r="D4" s="535"/>
      <c r="E4" s="535"/>
      <c r="F4" s="535"/>
      <c r="G4" s="535"/>
      <c r="H4" s="535"/>
      <c r="I4" s="535"/>
      <c r="J4" s="535"/>
      <c r="K4" s="535"/>
      <c r="L4" s="349"/>
      <c r="M4" s="52"/>
      <c r="N4" s="52"/>
      <c r="O4" s="52"/>
      <c r="P4" s="52"/>
    </row>
    <row r="5" spans="1:16" s="1" customFormat="1" x14ac:dyDescent="0.25">
      <c r="A5" s="535"/>
      <c r="B5" s="535"/>
      <c r="C5" s="535"/>
      <c r="D5" s="535"/>
      <c r="E5" s="535"/>
      <c r="F5" s="535"/>
      <c r="G5" s="535"/>
      <c r="H5" s="535"/>
      <c r="I5" s="535"/>
      <c r="J5" s="535"/>
      <c r="K5" s="535"/>
      <c r="L5" s="349"/>
      <c r="M5" s="52"/>
      <c r="N5" s="52"/>
      <c r="O5" s="52"/>
      <c r="P5" s="52"/>
    </row>
    <row r="6" spans="1:16" s="1" customFormat="1" x14ac:dyDescent="0.25">
      <c r="A6" s="535"/>
      <c r="B6" s="535"/>
      <c r="C6" s="535"/>
      <c r="D6" s="535"/>
      <c r="E6" s="535"/>
      <c r="F6" s="535"/>
      <c r="G6" s="535"/>
      <c r="H6" s="535"/>
      <c r="I6" s="535"/>
      <c r="J6" s="535"/>
      <c r="K6" s="535"/>
      <c r="L6" s="349"/>
      <c r="M6" s="52"/>
      <c r="N6" s="52"/>
      <c r="O6" s="52"/>
      <c r="P6" s="52"/>
    </row>
    <row r="7" spans="1:16" s="1" customFormat="1" ht="15.75" thickBot="1" x14ac:dyDescent="0.3"/>
    <row r="8" spans="1:16" s="1" customFormat="1" ht="18.600000000000001" customHeight="1" x14ac:dyDescent="0.3">
      <c r="A8" s="527" t="s">
        <v>767</v>
      </c>
      <c r="B8" s="528"/>
      <c r="C8" s="528"/>
      <c r="D8" s="552" t="s">
        <v>160</v>
      </c>
      <c r="E8" s="552"/>
      <c r="F8" s="552"/>
      <c r="G8" s="552"/>
      <c r="H8" s="552"/>
      <c r="I8" s="542" t="s">
        <v>576</v>
      </c>
      <c r="J8" s="512"/>
      <c r="K8" s="512"/>
      <c r="L8" s="513"/>
    </row>
    <row r="9" spans="1:16" s="1" customFormat="1" ht="18.75" x14ac:dyDescent="0.3">
      <c r="A9" s="502" t="s">
        <v>768</v>
      </c>
      <c r="B9" s="503"/>
      <c r="C9" s="503"/>
      <c r="D9" s="553"/>
      <c r="E9" s="553"/>
      <c r="F9" s="553"/>
      <c r="G9" s="553"/>
      <c r="H9" s="553"/>
      <c r="I9" s="543"/>
      <c r="J9" s="544"/>
      <c r="K9" s="544"/>
      <c r="L9" s="545"/>
    </row>
    <row r="10" spans="1:16" s="1" customFormat="1" ht="21" thickBot="1" x14ac:dyDescent="0.4">
      <c r="A10" s="502" t="s">
        <v>670</v>
      </c>
      <c r="B10" s="503"/>
      <c r="C10" s="503"/>
      <c r="D10" s="548" t="s">
        <v>605</v>
      </c>
      <c r="E10" s="548"/>
      <c r="F10" s="548"/>
      <c r="G10" s="548"/>
      <c r="H10" s="548"/>
      <c r="I10" s="546"/>
      <c r="J10" s="514"/>
      <c r="K10" s="514"/>
      <c r="L10" s="515"/>
    </row>
    <row r="11" spans="1:16" s="1" customFormat="1" ht="20.25" x14ac:dyDescent="0.35">
      <c r="A11" s="502" t="s">
        <v>671</v>
      </c>
      <c r="B11" s="503"/>
      <c r="C11" s="503"/>
      <c r="D11" s="548" t="s">
        <v>230</v>
      </c>
      <c r="E11" s="548"/>
      <c r="F11" s="548"/>
      <c r="G11" s="548"/>
      <c r="H11" s="548"/>
    </row>
    <row r="12" spans="1:16" s="1" customFormat="1" ht="18.75" x14ac:dyDescent="0.3">
      <c r="A12" s="502" t="s">
        <v>672</v>
      </c>
      <c r="B12" s="503"/>
      <c r="C12" s="503"/>
      <c r="D12" s="548" t="s">
        <v>604</v>
      </c>
      <c r="E12" s="548"/>
      <c r="F12" s="548"/>
      <c r="G12" s="548"/>
      <c r="H12" s="548"/>
    </row>
    <row r="13" spans="1:16" s="1" customFormat="1" ht="18.75" x14ac:dyDescent="0.3">
      <c r="A13" s="502" t="s">
        <v>673</v>
      </c>
      <c r="B13" s="503"/>
      <c r="C13" s="503"/>
      <c r="D13" s="548" t="s">
        <v>835</v>
      </c>
      <c r="E13" s="548"/>
      <c r="F13" s="548"/>
      <c r="G13" s="548"/>
      <c r="H13" s="548"/>
    </row>
    <row r="14" spans="1:16" s="1" customFormat="1" ht="37.5" customHeight="1" x14ac:dyDescent="0.3">
      <c r="A14" s="540" t="s">
        <v>769</v>
      </c>
      <c r="B14" s="541"/>
      <c r="C14" s="541"/>
      <c r="D14" s="547" t="s">
        <v>608</v>
      </c>
      <c r="E14" s="547"/>
      <c r="F14" s="547"/>
      <c r="G14" s="547"/>
      <c r="H14" s="547"/>
    </row>
    <row r="15" spans="1:16" s="1" customFormat="1" ht="18.75" x14ac:dyDescent="0.3">
      <c r="A15" s="502" t="s">
        <v>674</v>
      </c>
      <c r="B15" s="503"/>
      <c r="C15" s="503"/>
      <c r="D15" s="548" t="s">
        <v>609</v>
      </c>
      <c r="E15" s="548"/>
      <c r="F15" s="548"/>
      <c r="G15" s="548"/>
      <c r="H15" s="548"/>
    </row>
    <row r="16" spans="1:16" s="1" customFormat="1" x14ac:dyDescent="0.25"/>
    <row r="17" spans="1:16" s="1" customFormat="1" x14ac:dyDescent="0.25"/>
    <row r="18" spans="1:16" s="1" customFormat="1" ht="23.25" x14ac:dyDescent="0.35">
      <c r="A18" s="537" t="s">
        <v>622</v>
      </c>
      <c r="B18" s="537"/>
      <c r="C18" s="537"/>
      <c r="D18" s="537"/>
    </row>
    <row r="19" spans="1:16" ht="18.600000000000001" customHeight="1" x14ac:dyDescent="0.3">
      <c r="A19" s="354" t="s">
        <v>607</v>
      </c>
      <c r="B19" s="550">
        <f>D25*D22*(D24^D26)*EXP((D27/(D21*D23))-(D28/D23))</f>
        <v>1.3438925347234396</v>
      </c>
      <c r="C19" s="550"/>
      <c r="D19" s="550"/>
    </row>
    <row r="20" spans="1:16" ht="18.75" x14ac:dyDescent="0.3">
      <c r="A20" s="353"/>
      <c r="B20" s="536" t="s">
        <v>0</v>
      </c>
      <c r="C20" s="536"/>
      <c r="D20" s="345" t="s">
        <v>1</v>
      </c>
      <c r="E20" s="12"/>
      <c r="F20" s="12"/>
      <c r="G20" s="12"/>
      <c r="H20" s="12"/>
    </row>
    <row r="21" spans="1:16" ht="20.25" x14ac:dyDescent="0.35">
      <c r="A21" s="350" t="s">
        <v>10</v>
      </c>
      <c r="B21" s="265">
        <v>19</v>
      </c>
      <c r="C21" s="351" t="s">
        <v>602</v>
      </c>
      <c r="D21" s="222">
        <f>141.5/(131.5+B21)</f>
        <v>0.94019933554817281</v>
      </c>
      <c r="E21" s="356"/>
      <c r="F21" s="356"/>
      <c r="G21" s="356"/>
      <c r="H21" s="356"/>
    </row>
    <row r="22" spans="1:16" ht="20.25" x14ac:dyDescent="0.35">
      <c r="A22" s="350" t="s">
        <v>11</v>
      </c>
      <c r="B22" s="265">
        <v>1.0027915000000001</v>
      </c>
      <c r="C22" s="351" t="s">
        <v>603</v>
      </c>
      <c r="D22" s="222">
        <f>B22/1</f>
        <v>1.0027915000000001</v>
      </c>
      <c r="E22" s="356"/>
      <c r="F22" s="356"/>
      <c r="G22" s="356"/>
      <c r="H22" s="356"/>
    </row>
    <row r="23" spans="1:16" ht="18.75" x14ac:dyDescent="0.3">
      <c r="A23" s="350" t="s">
        <v>770</v>
      </c>
      <c r="B23" s="265">
        <v>15</v>
      </c>
      <c r="C23" s="351" t="s">
        <v>8</v>
      </c>
      <c r="D23" s="222">
        <f>B23+273.15</f>
        <v>288.14999999999998</v>
      </c>
      <c r="E23" s="12"/>
      <c r="F23" s="12"/>
      <c r="G23" s="12"/>
      <c r="H23" s="12"/>
    </row>
    <row r="24" spans="1:16" ht="18.75" x14ac:dyDescent="0.3">
      <c r="A24" s="350" t="s">
        <v>836</v>
      </c>
      <c r="B24" s="265">
        <v>282</v>
      </c>
      <c r="C24" s="351" t="s">
        <v>231</v>
      </c>
      <c r="D24" s="222">
        <f>B24+101.325</f>
        <v>383.32499999999999</v>
      </c>
    </row>
    <row r="25" spans="1:16" ht="18.75" x14ac:dyDescent="0.3">
      <c r="A25" s="350" t="s">
        <v>2</v>
      </c>
      <c r="B25" s="224" t="s">
        <v>3</v>
      </c>
      <c r="C25" s="224"/>
      <c r="D25" s="222">
        <f>IF($D$21&gt;0.876, (D45),(B45))</f>
        <v>7.8030000000000005E-4</v>
      </c>
      <c r="P25" t="s">
        <v>232</v>
      </c>
    </row>
    <row r="26" spans="1:16" ht="18.75" x14ac:dyDescent="0.3">
      <c r="A26" s="350" t="s">
        <v>4</v>
      </c>
      <c r="B26" s="224" t="s">
        <v>3</v>
      </c>
      <c r="C26" s="224"/>
      <c r="D26" s="222">
        <f>IF($D$21&gt;0.876, (D46),(B46))</f>
        <v>1.0936999999999999</v>
      </c>
    </row>
    <row r="27" spans="1:16" ht="18.75" x14ac:dyDescent="0.3">
      <c r="A27" s="350" t="s">
        <v>5</v>
      </c>
      <c r="B27" s="224" t="s">
        <v>3</v>
      </c>
      <c r="C27" s="224"/>
      <c r="D27" s="222">
        <f>IF($D$21&gt;0.876, (D47),(B47))</f>
        <v>2022.19</v>
      </c>
    </row>
    <row r="28" spans="1:16" ht="18.75" x14ac:dyDescent="0.3">
      <c r="A28" s="350" t="s">
        <v>6</v>
      </c>
      <c r="B28" s="224" t="s">
        <v>3</v>
      </c>
      <c r="C28" s="224"/>
      <c r="D28" s="222">
        <f>IF($D$21&gt;0.876, (D48),(B48))</f>
        <v>1879.28</v>
      </c>
    </row>
    <row r="29" spans="1:16" ht="18.75" x14ac:dyDescent="0.3">
      <c r="A29" s="4"/>
      <c r="B29" s="4"/>
      <c r="C29" s="4"/>
      <c r="D29" s="4"/>
    </row>
    <row r="30" spans="1:16" ht="26.25" x14ac:dyDescent="0.4">
      <c r="A30" s="549" t="s">
        <v>606</v>
      </c>
      <c r="B30" s="549"/>
      <c r="C30" s="549"/>
      <c r="D30" s="549"/>
    </row>
    <row r="31" spans="1:16" ht="21" x14ac:dyDescent="0.3">
      <c r="A31" s="354" t="s">
        <v>607</v>
      </c>
      <c r="B31" s="550">
        <f>D37*D34*(D36^D38)*EXP((D39/(D33*D35))-(D40/D35))</f>
        <v>1.8833287312185749</v>
      </c>
      <c r="C31" s="550"/>
      <c r="D31" s="550"/>
    </row>
    <row r="32" spans="1:16" ht="18.75" x14ac:dyDescent="0.3">
      <c r="A32" s="353"/>
      <c r="B32" s="536" t="s">
        <v>0</v>
      </c>
      <c r="C32" s="536"/>
      <c r="D32" s="355" t="s">
        <v>1</v>
      </c>
      <c r="E32" s="12"/>
      <c r="F32" s="12"/>
      <c r="G32" s="12"/>
      <c r="H32" s="12"/>
    </row>
    <row r="33" spans="1:8" ht="20.25" x14ac:dyDescent="0.35">
      <c r="A33" s="350" t="s">
        <v>10</v>
      </c>
      <c r="B33" s="265">
        <v>35</v>
      </c>
      <c r="C33" s="352" t="s">
        <v>229</v>
      </c>
      <c r="D33" s="222">
        <f>141.5/(131.5+B33)</f>
        <v>0.8498498498498499</v>
      </c>
      <c r="E33" s="356"/>
      <c r="F33" s="356"/>
      <c r="G33" s="356"/>
      <c r="H33" s="356"/>
    </row>
    <row r="34" spans="1:8" ht="20.25" x14ac:dyDescent="0.35">
      <c r="A34" s="350" t="s">
        <v>11</v>
      </c>
      <c r="B34" s="265">
        <v>1.0027915000000001</v>
      </c>
      <c r="C34" s="352" t="s">
        <v>230</v>
      </c>
      <c r="D34" s="222">
        <f>B34/1</f>
        <v>1.0027915000000001</v>
      </c>
      <c r="E34" s="356"/>
      <c r="F34" s="356"/>
      <c r="G34" s="356"/>
      <c r="H34" s="356"/>
    </row>
    <row r="35" spans="1:8" ht="18.75" x14ac:dyDescent="0.3">
      <c r="A35" s="350" t="s">
        <v>770</v>
      </c>
      <c r="B35" s="265">
        <v>15</v>
      </c>
      <c r="C35" s="352" t="s">
        <v>8</v>
      </c>
      <c r="D35" s="222">
        <f>B35+273.15</f>
        <v>288.14999999999998</v>
      </c>
      <c r="E35" s="12"/>
      <c r="F35" s="12"/>
      <c r="G35" s="12"/>
      <c r="H35" s="12"/>
    </row>
    <row r="36" spans="1:8" ht="18.75" x14ac:dyDescent="0.3">
      <c r="A36" s="350" t="s">
        <v>9</v>
      </c>
      <c r="B36" s="265">
        <v>282</v>
      </c>
      <c r="C36" s="352" t="s">
        <v>231</v>
      </c>
      <c r="D36" s="222">
        <f>B36+101.325</f>
        <v>383.32499999999999</v>
      </c>
    </row>
    <row r="37" spans="1:8" ht="18.75" x14ac:dyDescent="0.3">
      <c r="A37" s="350" t="s">
        <v>2</v>
      </c>
      <c r="B37" s="224" t="s">
        <v>3</v>
      </c>
      <c r="C37" s="224"/>
      <c r="D37" s="222">
        <f>IF($D$33&lt;0.876, (B45),(D45))</f>
        <v>3.2039999999999998E-4</v>
      </c>
    </row>
    <row r="38" spans="1:8" ht="18.75" x14ac:dyDescent="0.3">
      <c r="A38" s="350" t="s">
        <v>4</v>
      </c>
      <c r="B38" s="224" t="s">
        <v>3</v>
      </c>
      <c r="C38" s="224"/>
      <c r="D38" s="222">
        <f>IF($D$33&lt;0.876, (B46),(D46))</f>
        <v>1.1870000000000001</v>
      </c>
    </row>
    <row r="39" spans="1:8" ht="18.75" x14ac:dyDescent="0.3">
      <c r="A39" s="350" t="s">
        <v>5</v>
      </c>
      <c r="B39" s="224" t="s">
        <v>3</v>
      </c>
      <c r="C39" s="224"/>
      <c r="D39" s="222">
        <f>IF($D$33&lt;0.876, (B47),(D47))</f>
        <v>1881.24</v>
      </c>
    </row>
    <row r="40" spans="1:8" ht="18.75" x14ac:dyDescent="0.3">
      <c r="A40" s="350" t="s">
        <v>6</v>
      </c>
      <c r="B40" s="224" t="s">
        <v>3</v>
      </c>
      <c r="C40" s="224"/>
      <c r="D40" s="222">
        <f>IF($D$33&lt;0.876, (B48),(D48))</f>
        <v>1748.29</v>
      </c>
    </row>
    <row r="43" spans="1:8" ht="18.75" x14ac:dyDescent="0.25">
      <c r="A43" s="551" t="s">
        <v>7</v>
      </c>
      <c r="B43" s="551"/>
      <c r="C43" s="551"/>
      <c r="D43" s="551"/>
    </row>
    <row r="44" spans="1:8" ht="20.25" x14ac:dyDescent="0.3">
      <c r="A44" s="237"/>
      <c r="B44" s="233" t="s">
        <v>502</v>
      </c>
      <c r="C44" s="237"/>
      <c r="D44" s="233" t="s">
        <v>501</v>
      </c>
    </row>
    <row r="45" spans="1:8" ht="18.75" x14ac:dyDescent="0.3">
      <c r="A45" s="237" t="s">
        <v>2</v>
      </c>
      <c r="B45" s="233">
        <v>3.2039999999999998E-4</v>
      </c>
      <c r="C45" s="237"/>
      <c r="D45" s="233">
        <v>7.8030000000000005E-4</v>
      </c>
    </row>
    <row r="46" spans="1:8" ht="18.75" x14ac:dyDescent="0.3">
      <c r="A46" s="237" t="s">
        <v>4</v>
      </c>
      <c r="B46" s="233">
        <v>1.1870000000000001</v>
      </c>
      <c r="C46" s="237"/>
      <c r="D46" s="233">
        <v>1.0936999999999999</v>
      </c>
    </row>
    <row r="47" spans="1:8" ht="18.75" x14ac:dyDescent="0.3">
      <c r="A47" s="237" t="s">
        <v>5</v>
      </c>
      <c r="B47" s="233">
        <v>1881.24</v>
      </c>
      <c r="C47" s="237"/>
      <c r="D47" s="233">
        <v>2022.19</v>
      </c>
    </row>
    <row r="48" spans="1:8" ht="18.75" x14ac:dyDescent="0.3">
      <c r="A48" s="237" t="s">
        <v>6</v>
      </c>
      <c r="B48" s="233">
        <v>1748.29</v>
      </c>
      <c r="C48" s="237"/>
      <c r="D48" s="233">
        <v>1879.28</v>
      </c>
    </row>
  </sheetData>
  <mergeCells count="27">
    <mergeCell ref="D8:H8"/>
    <mergeCell ref="D9:H9"/>
    <mergeCell ref="D10:H10"/>
    <mergeCell ref="D11:H11"/>
    <mergeCell ref="D13:H13"/>
    <mergeCell ref="D12:H12"/>
    <mergeCell ref="B32:C32"/>
    <mergeCell ref="A30:D30"/>
    <mergeCell ref="B31:D31"/>
    <mergeCell ref="A43:D43"/>
    <mergeCell ref="B19:D19"/>
    <mergeCell ref="A3:K6"/>
    <mergeCell ref="B20:C20"/>
    <mergeCell ref="A18:D18"/>
    <mergeCell ref="A1:K1"/>
    <mergeCell ref="A2:K2"/>
    <mergeCell ref="A13:C13"/>
    <mergeCell ref="A14:C14"/>
    <mergeCell ref="A15:C15"/>
    <mergeCell ref="I8:L10"/>
    <mergeCell ref="A8:C8"/>
    <mergeCell ref="A9:C9"/>
    <mergeCell ref="A10:C10"/>
    <mergeCell ref="A11:C11"/>
    <mergeCell ref="A12:C12"/>
    <mergeCell ref="D14:H14"/>
    <mergeCell ref="D15:H15"/>
  </mergeCell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124"/>
  <sheetViews>
    <sheetView topLeftCell="A88" zoomScale="70" zoomScaleNormal="70" workbookViewId="0">
      <selection activeCell="B98" sqref="B98"/>
    </sheetView>
  </sheetViews>
  <sheetFormatPr defaultColWidth="8.85546875" defaultRowHeight="15" x14ac:dyDescent="0.25"/>
  <cols>
    <col min="1" max="1" width="19.140625" style="64" customWidth="1"/>
    <col min="2" max="2" width="28.85546875" style="64" customWidth="1"/>
    <col min="3" max="3" width="13.140625" style="64" bestFit="1" customWidth="1"/>
    <col min="4" max="4" width="13.85546875" style="64" customWidth="1"/>
    <col min="5" max="5" width="12.140625" style="64" customWidth="1"/>
    <col min="6" max="6" width="14.85546875" style="64" customWidth="1"/>
    <col min="7" max="7" width="14.42578125" style="64" bestFit="1" customWidth="1"/>
    <col min="8" max="8" width="15.5703125" style="64" bestFit="1" customWidth="1"/>
    <col min="9" max="9" width="13.42578125" style="64" bestFit="1" customWidth="1"/>
    <col min="10" max="10" width="9" style="64" bestFit="1" customWidth="1"/>
    <col min="11" max="13" width="8.85546875" style="64"/>
    <col min="14" max="14" width="12.85546875" style="64" bestFit="1" customWidth="1"/>
    <col min="15" max="16384" width="8.85546875" style="64"/>
  </cols>
  <sheetData>
    <row r="1" spans="1:25" ht="35.1" customHeight="1" x14ac:dyDescent="0.25">
      <c r="A1" s="640" t="s">
        <v>574</v>
      </c>
      <c r="B1" s="640"/>
      <c r="C1" s="640"/>
      <c r="D1" s="640"/>
      <c r="E1" s="640"/>
      <c r="F1" s="640"/>
      <c r="G1" s="640"/>
      <c r="H1" s="640"/>
      <c r="I1" s="640"/>
      <c r="J1" s="640"/>
      <c r="K1" s="640"/>
      <c r="L1" s="640"/>
      <c r="M1" s="640"/>
      <c r="N1" s="640"/>
      <c r="O1" s="640"/>
      <c r="P1" s="640"/>
      <c r="Q1" s="640"/>
      <c r="R1" s="640"/>
      <c r="S1" s="640"/>
      <c r="T1" s="640"/>
      <c r="U1" s="640"/>
      <c r="V1" s="640"/>
      <c r="W1" s="640"/>
      <c r="X1" s="640"/>
      <c r="Y1" s="640"/>
    </row>
    <row r="2" spans="1:25" ht="18.75" x14ac:dyDescent="0.3">
      <c r="A2" s="539" t="s">
        <v>94</v>
      </c>
      <c r="B2" s="539"/>
      <c r="C2" s="539"/>
      <c r="D2" s="539"/>
      <c r="E2" s="539"/>
      <c r="F2" s="539"/>
      <c r="G2" s="539"/>
      <c r="H2" s="539"/>
      <c r="I2" s="539"/>
      <c r="J2" s="539"/>
      <c r="K2" s="539"/>
      <c r="L2" s="539"/>
      <c r="M2" s="539"/>
      <c r="N2" s="539"/>
      <c r="O2" s="539"/>
      <c r="P2" s="539"/>
      <c r="Q2" s="539"/>
      <c r="R2" s="539"/>
      <c r="S2" s="539"/>
      <c r="T2" s="539"/>
      <c r="U2" s="539"/>
      <c r="V2" s="539"/>
      <c r="W2" s="539"/>
      <c r="X2" s="539"/>
      <c r="Y2" s="539"/>
    </row>
    <row r="3" spans="1:25" ht="18.75" x14ac:dyDescent="0.25">
      <c r="A3" s="642" t="s">
        <v>771</v>
      </c>
      <c r="B3" s="642"/>
      <c r="C3" s="642"/>
      <c r="D3" s="642"/>
      <c r="E3" s="642"/>
      <c r="F3" s="642"/>
      <c r="G3" s="642"/>
      <c r="H3" s="642"/>
      <c r="I3" s="642"/>
      <c r="J3" s="642"/>
      <c r="K3" s="642"/>
      <c r="L3" s="642"/>
      <c r="M3" s="642"/>
      <c r="N3" s="642"/>
      <c r="O3" s="642"/>
      <c r="P3" s="642"/>
      <c r="Q3" s="642"/>
      <c r="R3" s="642"/>
      <c r="S3" s="642"/>
      <c r="T3" s="642"/>
      <c r="U3" s="642"/>
      <c r="V3" s="642"/>
      <c r="W3" s="642"/>
      <c r="X3" s="642"/>
      <c r="Y3" s="642"/>
    </row>
    <row r="4" spans="1:25" ht="15" customHeight="1" x14ac:dyDescent="0.25">
      <c r="A4" s="641" t="s">
        <v>772</v>
      </c>
      <c r="B4" s="641"/>
      <c r="C4" s="641"/>
      <c r="D4" s="641"/>
      <c r="E4" s="641"/>
      <c r="F4" s="641"/>
      <c r="G4" s="641"/>
      <c r="H4" s="641"/>
      <c r="I4" s="641"/>
      <c r="J4" s="641"/>
      <c r="K4" s="641"/>
      <c r="L4" s="641"/>
      <c r="M4" s="641"/>
      <c r="N4" s="641"/>
      <c r="O4" s="641"/>
      <c r="P4" s="641"/>
      <c r="Q4" s="641"/>
      <c r="R4" s="641"/>
      <c r="S4" s="641"/>
      <c r="T4" s="641"/>
      <c r="U4" s="641"/>
      <c r="V4" s="641"/>
      <c r="W4" s="641"/>
      <c r="X4" s="641"/>
      <c r="Y4" s="641"/>
    </row>
    <row r="5" spans="1:25" ht="15" customHeight="1" x14ac:dyDescent="0.25">
      <c r="A5" s="641"/>
      <c r="B5" s="641"/>
      <c r="C5" s="641"/>
      <c r="D5" s="641"/>
      <c r="E5" s="641"/>
      <c r="F5" s="641"/>
      <c r="G5" s="641"/>
      <c r="H5" s="641"/>
      <c r="I5" s="641"/>
      <c r="J5" s="641"/>
      <c r="K5" s="641"/>
      <c r="L5" s="641"/>
      <c r="M5" s="641"/>
      <c r="N5" s="641"/>
      <c r="O5" s="641"/>
      <c r="P5" s="641"/>
      <c r="Q5" s="641"/>
      <c r="R5" s="641"/>
      <c r="S5" s="641"/>
      <c r="T5" s="641"/>
      <c r="U5" s="641"/>
      <c r="V5" s="641"/>
      <c r="W5" s="641"/>
      <c r="X5" s="641"/>
      <c r="Y5" s="641"/>
    </row>
    <row r="6" spans="1:25" ht="15" customHeight="1" x14ac:dyDescent="0.25">
      <c r="A6" s="641"/>
      <c r="B6" s="641"/>
      <c r="C6" s="641"/>
      <c r="D6" s="641"/>
      <c r="E6" s="641"/>
      <c r="F6" s="641"/>
      <c r="G6" s="641"/>
      <c r="H6" s="641"/>
      <c r="I6" s="641"/>
      <c r="J6" s="641"/>
      <c r="K6" s="641"/>
      <c r="L6" s="641"/>
      <c r="M6" s="641"/>
      <c r="N6" s="641"/>
      <c r="O6" s="641"/>
      <c r="P6" s="641"/>
      <c r="Q6" s="641"/>
      <c r="R6" s="641"/>
      <c r="S6" s="641"/>
      <c r="T6" s="641"/>
      <c r="U6" s="641"/>
      <c r="V6" s="641"/>
      <c r="W6" s="641"/>
      <c r="X6" s="641"/>
      <c r="Y6" s="641"/>
    </row>
    <row r="7" spans="1:25" ht="15" customHeight="1" x14ac:dyDescent="0.25">
      <c r="A7" s="641"/>
      <c r="B7" s="641"/>
      <c r="C7" s="641"/>
      <c r="D7" s="641"/>
      <c r="E7" s="641"/>
      <c r="F7" s="641"/>
      <c r="G7" s="641"/>
      <c r="H7" s="641"/>
      <c r="I7" s="641"/>
      <c r="J7" s="641"/>
      <c r="K7" s="641"/>
      <c r="L7" s="641"/>
      <c r="M7" s="641"/>
      <c r="N7" s="641"/>
      <c r="O7" s="641"/>
      <c r="P7" s="641"/>
      <c r="Q7" s="641"/>
      <c r="R7" s="641"/>
      <c r="S7" s="641"/>
      <c r="T7" s="641"/>
      <c r="U7" s="641"/>
      <c r="V7" s="641"/>
      <c r="W7" s="641"/>
      <c r="X7" s="641"/>
      <c r="Y7" s="641"/>
    </row>
    <row r="8" spans="1:25" ht="72" customHeight="1" x14ac:dyDescent="0.25">
      <c r="A8" s="641"/>
      <c r="B8" s="641"/>
      <c r="C8" s="641"/>
      <c r="D8" s="641"/>
      <c r="E8" s="641"/>
      <c r="F8" s="641"/>
      <c r="G8" s="641"/>
      <c r="H8" s="641"/>
      <c r="I8" s="641"/>
      <c r="J8" s="641"/>
      <c r="K8" s="641"/>
      <c r="L8" s="641"/>
      <c r="M8" s="641"/>
      <c r="N8" s="641"/>
      <c r="O8" s="641"/>
      <c r="P8" s="641"/>
      <c r="Q8" s="641"/>
      <c r="R8" s="641"/>
      <c r="S8" s="641"/>
      <c r="T8" s="641"/>
      <c r="U8" s="641"/>
      <c r="V8" s="641"/>
      <c r="W8" s="641"/>
      <c r="X8" s="641"/>
      <c r="Y8" s="641"/>
    </row>
    <row r="9" spans="1:25" ht="21.75" customHeight="1" thickBot="1" x14ac:dyDescent="0.3">
      <c r="A9" s="524" t="s">
        <v>210</v>
      </c>
      <c r="B9" s="524"/>
      <c r="C9" s="524"/>
      <c r="D9" s="524"/>
      <c r="E9" s="524"/>
      <c r="F9" s="524"/>
      <c r="G9" s="524"/>
      <c r="H9" s="524"/>
      <c r="I9" s="524"/>
      <c r="J9" s="524"/>
      <c r="K9" s="524"/>
      <c r="L9" s="524"/>
      <c r="M9" s="524"/>
      <c r="N9" s="524"/>
      <c r="O9" s="524"/>
      <c r="P9" s="524"/>
      <c r="Q9" s="524"/>
      <c r="R9" s="524"/>
      <c r="S9" s="524"/>
      <c r="T9" s="524"/>
      <c r="U9" s="524"/>
      <c r="V9" s="524"/>
      <c r="W9" s="524"/>
      <c r="X9" s="524"/>
      <c r="Y9" s="524"/>
    </row>
    <row r="10" spans="1:25" ht="21.75" customHeight="1" thickBot="1" x14ac:dyDescent="0.3">
      <c r="A10" s="663" t="s">
        <v>581</v>
      </c>
      <c r="B10" s="664"/>
      <c r="C10" s="664"/>
      <c r="D10" s="333">
        <f>C34+C95</f>
        <v>5.5758861037662769E-2</v>
      </c>
      <c r="E10" s="661" t="s">
        <v>598</v>
      </c>
      <c r="F10" s="662"/>
      <c r="J10" s="286"/>
      <c r="K10" s="286"/>
      <c r="L10" s="286"/>
      <c r="M10" s="286"/>
      <c r="N10" s="286"/>
      <c r="O10" s="286"/>
      <c r="P10" s="286"/>
      <c r="Q10" s="286"/>
      <c r="R10" s="286"/>
      <c r="S10" s="286"/>
      <c r="T10" s="286"/>
      <c r="U10" s="286"/>
      <c r="V10" s="286"/>
      <c r="W10" s="286"/>
      <c r="X10" s="286"/>
      <c r="Y10" s="286"/>
    </row>
    <row r="11" spans="1:25" ht="21.75" customHeight="1" thickBot="1" x14ac:dyDescent="0.3">
      <c r="A11" s="286"/>
      <c r="B11" s="286"/>
      <c r="C11" s="286"/>
      <c r="D11" s="286"/>
      <c r="E11" s="286"/>
      <c r="F11" s="286"/>
      <c r="G11" s="286"/>
      <c r="H11" s="286"/>
      <c r="I11" s="286"/>
      <c r="J11" s="286"/>
      <c r="K11" s="286"/>
      <c r="L11" s="286"/>
      <c r="M11" s="286"/>
      <c r="N11" s="286"/>
      <c r="O11" s="286"/>
      <c r="P11" s="286"/>
      <c r="Q11" s="286"/>
      <c r="R11" s="286"/>
      <c r="S11" s="286"/>
      <c r="T11" s="286"/>
      <c r="U11" s="286"/>
      <c r="V11" s="286"/>
      <c r="W11" s="286"/>
      <c r="X11" s="286"/>
      <c r="Y11" s="286"/>
    </row>
    <row r="12" spans="1:25" ht="23.45" customHeight="1" thickBot="1" x14ac:dyDescent="0.3">
      <c r="A12" s="647" t="s">
        <v>579</v>
      </c>
      <c r="B12" s="648"/>
      <c r="C12" s="648"/>
      <c r="D12" s="649"/>
      <c r="E12" s="71"/>
      <c r="F12" s="71"/>
      <c r="G12" s="71"/>
      <c r="H12" s="71"/>
      <c r="I12" s="71"/>
      <c r="J12" s="71"/>
      <c r="L12" s="264"/>
      <c r="M12" s="264"/>
      <c r="N12" s="264"/>
      <c r="O12" s="264"/>
      <c r="P12" s="264"/>
      <c r="Q12" s="264"/>
      <c r="R12" s="264"/>
      <c r="S12" s="88"/>
      <c r="T12" s="71"/>
      <c r="U12" s="71"/>
      <c r="V12" s="71"/>
      <c r="W12" s="71"/>
      <c r="X12" s="71"/>
      <c r="Y12" s="71"/>
    </row>
    <row r="13" spans="1:25" ht="16.350000000000001" customHeight="1" x14ac:dyDescent="0.25">
      <c r="A13" s="643" t="s">
        <v>773</v>
      </c>
      <c r="B13" s="644"/>
      <c r="C13" s="645" t="s">
        <v>160</v>
      </c>
      <c r="D13" s="646"/>
      <c r="E13" s="665" t="s">
        <v>575</v>
      </c>
      <c r="F13" s="666"/>
      <c r="H13" s="732" t="s">
        <v>612</v>
      </c>
      <c r="I13" s="733"/>
      <c r="J13" s="733"/>
      <c r="K13" s="734"/>
      <c r="L13" s="264"/>
      <c r="M13" s="264"/>
      <c r="N13" s="264"/>
      <c r="O13" s="71"/>
      <c r="P13" s="71"/>
      <c r="Q13" s="71"/>
      <c r="R13" s="71"/>
      <c r="S13" s="71"/>
      <c r="T13" s="71"/>
      <c r="U13" s="71"/>
      <c r="V13" s="71"/>
      <c r="W13" s="71"/>
      <c r="X13" s="71"/>
      <c r="Y13" s="71"/>
    </row>
    <row r="14" spans="1:25" ht="15" customHeight="1" x14ac:dyDescent="0.25">
      <c r="A14" s="650" t="s">
        <v>393</v>
      </c>
      <c r="B14" s="651"/>
      <c r="C14" s="655"/>
      <c r="D14" s="656"/>
      <c r="E14" s="667"/>
      <c r="F14" s="668"/>
      <c r="H14" s="69" t="s">
        <v>539</v>
      </c>
      <c r="I14" s="162">
        <v>0.30480000000000002</v>
      </c>
      <c r="J14" s="359" t="s">
        <v>27</v>
      </c>
      <c r="K14" s="360"/>
      <c r="O14" s="71"/>
      <c r="P14" s="71"/>
      <c r="Q14" s="71"/>
      <c r="R14" s="71"/>
      <c r="S14" s="71"/>
      <c r="T14" s="71"/>
      <c r="U14" s="71"/>
      <c r="V14" s="71"/>
      <c r="W14" s="71"/>
      <c r="X14" s="71"/>
      <c r="Y14" s="71"/>
    </row>
    <row r="15" spans="1:25" ht="17.45" customHeight="1" x14ac:dyDescent="0.25">
      <c r="A15" s="652"/>
      <c r="B15" s="653"/>
      <c r="C15" s="657"/>
      <c r="D15" s="658"/>
      <c r="E15" s="667"/>
      <c r="F15" s="668"/>
      <c r="H15" s="69" t="s">
        <v>540</v>
      </c>
      <c r="I15" s="162">
        <v>2.83168E-2</v>
      </c>
      <c r="J15" s="359" t="s">
        <v>392</v>
      </c>
      <c r="K15" s="360"/>
      <c r="O15" s="71"/>
      <c r="P15" s="71"/>
      <c r="Q15" s="71"/>
      <c r="R15" s="71"/>
      <c r="S15" s="71"/>
      <c r="T15" s="71"/>
      <c r="U15" s="71"/>
      <c r="V15" s="71"/>
      <c r="W15" s="71"/>
      <c r="X15" s="71"/>
      <c r="Y15" s="71"/>
    </row>
    <row r="16" spans="1:25" ht="17.45" customHeight="1" thickBot="1" x14ac:dyDescent="0.3">
      <c r="A16" s="644"/>
      <c r="B16" s="654"/>
      <c r="C16" s="659"/>
      <c r="D16" s="660"/>
      <c r="E16" s="669"/>
      <c r="F16" s="670"/>
      <c r="H16" s="69" t="s">
        <v>541</v>
      </c>
      <c r="I16" s="162">
        <v>1</v>
      </c>
      <c r="J16" s="359" t="s">
        <v>381</v>
      </c>
      <c r="K16" s="360"/>
      <c r="L16" s="71"/>
      <c r="M16" s="71"/>
      <c r="N16" s="71"/>
      <c r="O16" s="71"/>
      <c r="P16" s="71"/>
      <c r="Q16" s="71"/>
      <c r="R16" s="71"/>
      <c r="S16" s="71"/>
      <c r="T16" s="71"/>
      <c r="U16" s="71"/>
      <c r="V16" s="71"/>
      <c r="W16" s="71"/>
      <c r="X16" s="71"/>
      <c r="Y16" s="71"/>
    </row>
    <row r="17" spans="1:25" ht="17.45" customHeight="1" x14ac:dyDescent="0.25">
      <c r="A17" s="676" t="s">
        <v>774</v>
      </c>
      <c r="B17" s="677"/>
      <c r="C17" s="594" t="s">
        <v>400</v>
      </c>
      <c r="D17" s="595"/>
      <c r="E17" s="71"/>
      <c r="H17" s="246" t="s">
        <v>418</v>
      </c>
      <c r="I17" s="248">
        <f>1/(2.20462442*1000)</f>
        <v>4.5359200003781139E-4</v>
      </c>
      <c r="J17" s="361" t="s">
        <v>419</v>
      </c>
      <c r="K17" s="362"/>
      <c r="L17" s="71"/>
      <c r="M17" s="71"/>
      <c r="N17" s="71"/>
      <c r="O17" s="71"/>
      <c r="P17" s="71"/>
      <c r="Q17" s="71"/>
      <c r="R17" s="71"/>
      <c r="S17" s="71"/>
      <c r="T17" s="71"/>
      <c r="U17" s="71"/>
      <c r="V17" s="71"/>
      <c r="W17" s="71"/>
      <c r="X17" s="71"/>
      <c r="Y17" s="71"/>
    </row>
    <row r="18" spans="1:25" ht="36.6" customHeight="1" x14ac:dyDescent="0.25">
      <c r="A18" s="678"/>
      <c r="B18" s="679"/>
      <c r="C18" s="596"/>
      <c r="D18" s="597"/>
      <c r="E18" s="44"/>
      <c r="H18" s="335" t="s">
        <v>446</v>
      </c>
      <c r="I18" s="206">
        <f>1/(0.001055*10.7639)</f>
        <v>88.059838773882987</v>
      </c>
      <c r="J18" s="363" t="s">
        <v>447</v>
      </c>
      <c r="K18" s="363"/>
    </row>
    <row r="19" spans="1:25" ht="15.75" x14ac:dyDescent="0.25">
      <c r="A19" s="676" t="s">
        <v>775</v>
      </c>
      <c r="B19" s="677"/>
      <c r="C19" s="680" t="s">
        <v>407</v>
      </c>
      <c r="D19" s="681"/>
      <c r="E19" s="44"/>
      <c r="H19" s="249" t="s">
        <v>613</v>
      </c>
      <c r="I19" s="206">
        <v>6.2898100000000001</v>
      </c>
      <c r="J19" s="730" t="s">
        <v>453</v>
      </c>
      <c r="K19" s="731"/>
    </row>
    <row r="20" spans="1:25" ht="22.7" customHeight="1" x14ac:dyDescent="0.25">
      <c r="A20" s="678"/>
      <c r="B20" s="679"/>
      <c r="C20" s="682"/>
      <c r="D20" s="683"/>
      <c r="E20" s="44"/>
      <c r="H20" s="249" t="s">
        <v>459</v>
      </c>
      <c r="I20" s="206">
        <v>16.0185</v>
      </c>
      <c r="J20" s="730" t="s">
        <v>460</v>
      </c>
      <c r="K20" s="731"/>
    </row>
    <row r="21" spans="1:25" ht="15.75" x14ac:dyDescent="0.25">
      <c r="A21" s="676" t="s">
        <v>776</v>
      </c>
      <c r="B21" s="677"/>
      <c r="C21" s="680" t="s">
        <v>408</v>
      </c>
      <c r="D21" s="681"/>
      <c r="E21" s="44"/>
      <c r="H21" s="247" t="s">
        <v>614</v>
      </c>
      <c r="I21" s="357" t="s">
        <v>461</v>
      </c>
      <c r="J21" s="358">
        <v>491.67</v>
      </c>
      <c r="K21" s="364" t="s">
        <v>391</v>
      </c>
    </row>
    <row r="22" spans="1:25" ht="29.45" customHeight="1" x14ac:dyDescent="0.25">
      <c r="A22" s="678"/>
      <c r="B22" s="679"/>
      <c r="C22" s="682"/>
      <c r="D22" s="683"/>
      <c r="E22" s="44"/>
      <c r="F22" s="82"/>
      <c r="G22" s="82"/>
      <c r="H22" s="82"/>
    </row>
    <row r="23" spans="1:25" x14ac:dyDescent="0.25">
      <c r="A23" s="676" t="s">
        <v>777</v>
      </c>
      <c r="B23" s="677"/>
      <c r="C23" s="680" t="s">
        <v>409</v>
      </c>
      <c r="D23" s="681"/>
      <c r="E23" s="44"/>
      <c r="F23" s="82"/>
      <c r="G23" s="82"/>
      <c r="H23" s="82"/>
    </row>
    <row r="24" spans="1:25" ht="43.35" customHeight="1" x14ac:dyDescent="0.25">
      <c r="A24" s="678"/>
      <c r="B24" s="679"/>
      <c r="C24" s="682"/>
      <c r="D24" s="683"/>
      <c r="E24" s="44"/>
      <c r="F24" s="82"/>
      <c r="G24" s="82"/>
      <c r="H24" s="82"/>
    </row>
    <row r="25" spans="1:25" x14ac:dyDescent="0.25">
      <c r="A25" s="676" t="s">
        <v>394</v>
      </c>
      <c r="B25" s="677"/>
      <c r="C25" s="680" t="s">
        <v>410</v>
      </c>
      <c r="D25" s="681"/>
      <c r="E25" s="44"/>
    </row>
    <row r="26" spans="1:25" ht="26.45" customHeight="1" x14ac:dyDescent="0.25">
      <c r="A26" s="678"/>
      <c r="B26" s="679"/>
      <c r="C26" s="682"/>
      <c r="D26" s="683"/>
      <c r="E26" s="44"/>
    </row>
    <row r="27" spans="1:25" ht="17.45" customHeight="1" x14ac:dyDescent="0.25">
      <c r="A27" s="690" t="s">
        <v>370</v>
      </c>
      <c r="B27" s="691"/>
      <c r="C27" s="688" t="s">
        <v>369</v>
      </c>
      <c r="D27" s="689"/>
      <c r="E27" s="44"/>
    </row>
    <row r="28" spans="1:25" ht="15.6" customHeight="1" x14ac:dyDescent="0.25">
      <c r="A28" s="676" t="s">
        <v>778</v>
      </c>
      <c r="B28" s="677"/>
      <c r="C28" s="684" t="s">
        <v>411</v>
      </c>
      <c r="D28" s="685"/>
      <c r="E28" s="44"/>
    </row>
    <row r="29" spans="1:25" ht="22.35" customHeight="1" x14ac:dyDescent="0.25">
      <c r="A29" s="678"/>
      <c r="B29" s="679"/>
      <c r="C29" s="686"/>
      <c r="D29" s="687"/>
      <c r="E29" s="44"/>
    </row>
    <row r="30" spans="1:25" ht="15.6" customHeight="1" x14ac:dyDescent="0.25">
      <c r="A30" s="694" t="s">
        <v>779</v>
      </c>
      <c r="B30" s="695"/>
      <c r="C30" s="655"/>
      <c r="D30" s="692"/>
      <c r="E30" s="44"/>
    </row>
    <row r="31" spans="1:25" ht="36" customHeight="1" x14ac:dyDescent="0.25">
      <c r="A31" s="696"/>
      <c r="B31" s="697"/>
      <c r="C31" s="659"/>
      <c r="D31" s="693"/>
      <c r="E31" s="44"/>
    </row>
    <row r="32" spans="1:25" ht="36" customHeight="1" x14ac:dyDescent="0.25">
      <c r="A32" s="157"/>
      <c r="B32" s="158"/>
      <c r="C32" s="159"/>
      <c r="D32" s="159"/>
      <c r="E32" s="44"/>
    </row>
    <row r="33" spans="1:19" ht="23.25" x14ac:dyDescent="0.35">
      <c r="A33" s="628" t="s">
        <v>431</v>
      </c>
      <c r="B33" s="629"/>
      <c r="C33" s="629"/>
      <c r="D33" s="629"/>
      <c r="E33" s="629"/>
      <c r="F33" s="629"/>
      <c r="G33" s="629"/>
      <c r="H33" s="629"/>
      <c r="I33" s="629"/>
      <c r="J33" s="629"/>
      <c r="K33" s="629"/>
      <c r="L33" s="17"/>
      <c r="M33" s="17"/>
      <c r="N33" s="17"/>
      <c r="O33" s="17"/>
      <c r="P33" s="17"/>
      <c r="Q33" s="17"/>
      <c r="R33" s="17"/>
      <c r="S33" s="17"/>
    </row>
    <row r="34" spans="1:19" ht="58.5" thickBot="1" x14ac:dyDescent="0.3">
      <c r="A34" s="698" t="s">
        <v>134</v>
      </c>
      <c r="B34" s="228" t="s">
        <v>780</v>
      </c>
      <c r="C34" s="599">
        <f>(F45*(PI()*F37^2)*J44*F48*F47/4)*I17*D36</f>
        <v>1.2508709806481045E-2</v>
      </c>
      <c r="D34" s="600"/>
      <c r="E34" s="600"/>
      <c r="F34" s="601"/>
      <c r="G34" s="601"/>
      <c r="H34" s="601"/>
      <c r="I34" s="601"/>
      <c r="J34" s="601"/>
      <c r="K34" s="602"/>
      <c r="L34" s="17"/>
      <c r="M34" s="17"/>
      <c r="N34" s="17"/>
      <c r="O34" s="17"/>
      <c r="P34" s="17"/>
      <c r="Q34" s="17"/>
      <c r="R34" s="17"/>
      <c r="S34" s="17"/>
    </row>
    <row r="35" spans="1:19" ht="30.95" customHeight="1" x14ac:dyDescent="0.25">
      <c r="A35" s="699"/>
      <c r="B35" s="365" t="s">
        <v>48</v>
      </c>
      <c r="C35" s="366" t="s">
        <v>16</v>
      </c>
      <c r="D35" s="367" t="s">
        <v>367</v>
      </c>
      <c r="E35" s="368" t="s">
        <v>81</v>
      </c>
      <c r="F35" s="638" t="s">
        <v>374</v>
      </c>
      <c r="G35" s="639"/>
      <c r="H35" s="581" t="s">
        <v>372</v>
      </c>
      <c r="I35" s="582"/>
      <c r="J35" s="581" t="s">
        <v>373</v>
      </c>
      <c r="K35" s="583"/>
      <c r="L35" s="17"/>
      <c r="M35" s="17"/>
      <c r="N35" s="17"/>
      <c r="O35" s="17"/>
      <c r="P35" s="17"/>
      <c r="Q35" s="17"/>
      <c r="R35" s="17"/>
      <c r="S35" s="17"/>
    </row>
    <row r="36" spans="1:19" ht="15.75" x14ac:dyDescent="0.25">
      <c r="A36" s="673" t="s">
        <v>160</v>
      </c>
      <c r="B36" s="369" t="s">
        <v>433</v>
      </c>
      <c r="C36" s="173" t="s">
        <v>415</v>
      </c>
      <c r="D36" s="266">
        <v>30</v>
      </c>
      <c r="E36" s="206" t="s">
        <v>414</v>
      </c>
      <c r="F36" s="603"/>
      <c r="G36" s="604"/>
      <c r="H36" s="615"/>
      <c r="I36" s="604"/>
      <c r="J36" s="626"/>
      <c r="K36" s="627"/>
      <c r="L36" s="17"/>
      <c r="M36" s="17"/>
      <c r="N36" s="17"/>
      <c r="O36" s="17"/>
      <c r="P36" s="17"/>
      <c r="Q36" s="17"/>
      <c r="R36" s="17"/>
      <c r="S36" s="17"/>
    </row>
    <row r="37" spans="1:19" ht="15.75" x14ac:dyDescent="0.25">
      <c r="A37" s="674"/>
      <c r="B37" s="370" t="s">
        <v>371</v>
      </c>
      <c r="C37" s="152" t="s">
        <v>22</v>
      </c>
      <c r="D37" s="267">
        <v>30.48</v>
      </c>
      <c r="E37" s="179" t="s">
        <v>27</v>
      </c>
      <c r="F37" s="616">
        <f>D37/$I$14</f>
        <v>100</v>
      </c>
      <c r="G37" s="608"/>
      <c r="H37" s="607" t="s">
        <v>36</v>
      </c>
      <c r="I37" s="608"/>
      <c r="J37" s="181"/>
      <c r="K37" s="210"/>
      <c r="O37" s="17"/>
      <c r="P37" s="17"/>
      <c r="Q37" s="17"/>
      <c r="R37" s="17"/>
      <c r="S37" s="17"/>
    </row>
    <row r="38" spans="1:19" ht="18.75" x14ac:dyDescent="0.25">
      <c r="A38" s="674"/>
      <c r="B38" s="369" t="s">
        <v>375</v>
      </c>
      <c r="C38" s="178" t="s">
        <v>398</v>
      </c>
      <c r="D38" s="268">
        <v>12.192</v>
      </c>
      <c r="E38" s="207" t="s">
        <v>27</v>
      </c>
      <c r="F38" s="616">
        <f>D38/$I$14</f>
        <v>40</v>
      </c>
      <c r="G38" s="608"/>
      <c r="H38" s="636" t="s">
        <v>36</v>
      </c>
      <c r="I38" s="637"/>
      <c r="J38" s="166"/>
      <c r="K38" s="211"/>
    </row>
    <row r="39" spans="1:19" ht="18.75" x14ac:dyDescent="0.25">
      <c r="A39" s="674"/>
      <c r="B39" s="369" t="s">
        <v>379</v>
      </c>
      <c r="C39" s="178" t="s">
        <v>399</v>
      </c>
      <c r="D39" s="268">
        <v>15.24</v>
      </c>
      <c r="E39" s="208" t="s">
        <v>27</v>
      </c>
      <c r="F39" s="616">
        <f>D39/$I$14</f>
        <v>50</v>
      </c>
      <c r="G39" s="608"/>
      <c r="H39" s="636" t="s">
        <v>36</v>
      </c>
      <c r="I39" s="637"/>
      <c r="J39" s="166"/>
      <c r="K39" s="211"/>
    </row>
    <row r="40" spans="1:19" ht="18.75" x14ac:dyDescent="0.25">
      <c r="A40" s="674"/>
      <c r="B40" s="369" t="s">
        <v>623</v>
      </c>
      <c r="C40" s="152" t="s">
        <v>401</v>
      </c>
      <c r="D40" s="268">
        <v>6.25E-2</v>
      </c>
      <c r="E40" s="216" t="s">
        <v>381</v>
      </c>
      <c r="F40" s="616">
        <f>D40</f>
        <v>6.25E-2</v>
      </c>
      <c r="G40" s="608"/>
      <c r="H40" s="636" t="s">
        <v>378</v>
      </c>
      <c r="I40" s="637"/>
      <c r="J40" s="166"/>
      <c r="K40" s="211"/>
    </row>
    <row r="41" spans="1:19" ht="18.75" x14ac:dyDescent="0.25">
      <c r="A41" s="674"/>
      <c r="B41" s="369" t="s">
        <v>380</v>
      </c>
      <c r="C41" s="152" t="s">
        <v>396</v>
      </c>
      <c r="D41" s="268">
        <v>0.95250000000000001</v>
      </c>
      <c r="E41" s="208" t="s">
        <v>27</v>
      </c>
      <c r="F41" s="603"/>
      <c r="G41" s="604"/>
      <c r="H41" s="636" t="s">
        <v>36</v>
      </c>
      <c r="I41" s="637"/>
      <c r="J41" s="605">
        <f>F40*F39</f>
        <v>3.125</v>
      </c>
      <c r="K41" s="606"/>
    </row>
    <row r="42" spans="1:19" ht="18.75" x14ac:dyDescent="0.25">
      <c r="A42" s="674"/>
      <c r="B42" s="374" t="s">
        <v>376</v>
      </c>
      <c r="C42" s="173" t="s">
        <v>395</v>
      </c>
      <c r="D42" s="266">
        <v>6.0960000000000001</v>
      </c>
      <c r="E42" s="161" t="s">
        <v>27</v>
      </c>
      <c r="F42" s="616">
        <f>D42/$I$14</f>
        <v>20</v>
      </c>
      <c r="G42" s="608"/>
      <c r="H42" s="636" t="s">
        <v>36</v>
      </c>
      <c r="I42" s="637"/>
      <c r="J42" s="166"/>
      <c r="K42" s="211"/>
    </row>
    <row r="43" spans="1:19" ht="18.75" x14ac:dyDescent="0.25">
      <c r="A43" s="674"/>
      <c r="B43" s="374" t="s">
        <v>377</v>
      </c>
      <c r="C43" s="202" t="s">
        <v>402</v>
      </c>
      <c r="D43" s="238"/>
      <c r="E43" s="209" t="s">
        <v>27</v>
      </c>
      <c r="F43" s="603"/>
      <c r="G43" s="604"/>
      <c r="H43" s="636" t="s">
        <v>36</v>
      </c>
      <c r="I43" s="637"/>
      <c r="J43" s="605">
        <f>(1/3)*J41</f>
        <v>1.0416666666666665</v>
      </c>
      <c r="K43" s="606"/>
    </row>
    <row r="44" spans="1:19" ht="18.75" x14ac:dyDescent="0.25">
      <c r="A44" s="674"/>
      <c r="B44" s="375" t="s">
        <v>382</v>
      </c>
      <c r="C44" s="160" t="s">
        <v>403</v>
      </c>
      <c r="D44" s="266">
        <v>6.4135</v>
      </c>
      <c r="E44" s="179" t="s">
        <v>27</v>
      </c>
      <c r="F44" s="603"/>
      <c r="G44" s="604"/>
      <c r="H44" s="607" t="s">
        <v>36</v>
      </c>
      <c r="I44" s="608"/>
      <c r="J44" s="609">
        <f>F38-F42+J43</f>
        <v>21.041666666666668</v>
      </c>
      <c r="K44" s="610"/>
    </row>
    <row r="45" spans="1:19" ht="18" customHeight="1" x14ac:dyDescent="0.25">
      <c r="A45" s="674"/>
      <c r="B45" s="630" t="s">
        <v>624</v>
      </c>
      <c r="C45" s="632" t="s">
        <v>404</v>
      </c>
      <c r="D45" s="634">
        <v>0.04</v>
      </c>
      <c r="E45" s="205"/>
      <c r="F45" s="707">
        <f>D45</f>
        <v>0.04</v>
      </c>
      <c r="G45" s="708"/>
      <c r="H45" s="167"/>
      <c r="I45" s="168"/>
      <c r="J45" s="167"/>
      <c r="K45" s="212"/>
    </row>
    <row r="46" spans="1:19" ht="15.6" customHeight="1" x14ac:dyDescent="0.25">
      <c r="A46" s="674"/>
      <c r="B46" s="631"/>
      <c r="C46" s="633"/>
      <c r="D46" s="635"/>
      <c r="E46" s="205"/>
      <c r="F46" s="709"/>
      <c r="G46" s="710"/>
      <c r="H46" s="203"/>
      <c r="I46" s="204"/>
      <c r="J46" s="203"/>
      <c r="K46" s="213"/>
      <c r="L46" s="17"/>
      <c r="M46" s="17"/>
      <c r="N46" s="17"/>
    </row>
    <row r="47" spans="1:19" ht="22.35" customHeight="1" x14ac:dyDescent="0.25">
      <c r="A47" s="674"/>
      <c r="B47" s="372" t="s">
        <v>383</v>
      </c>
      <c r="C47" s="161" t="s">
        <v>405</v>
      </c>
      <c r="D47" s="266">
        <v>2.2499999999999998E-3</v>
      </c>
      <c r="E47" s="179" t="s">
        <v>413</v>
      </c>
      <c r="F47" s="713">
        <f>D47/16.0185</f>
        <v>1.4046259013016199E-4</v>
      </c>
      <c r="G47" s="714"/>
      <c r="H47" s="711" t="s">
        <v>412</v>
      </c>
      <c r="I47" s="712"/>
      <c r="J47" s="203"/>
      <c r="K47" s="213"/>
    </row>
    <row r="48" spans="1:19" ht="18" customHeight="1" x14ac:dyDescent="0.25">
      <c r="A48" s="674"/>
      <c r="B48" s="630" t="s">
        <v>384</v>
      </c>
      <c r="C48" s="632" t="s">
        <v>406</v>
      </c>
      <c r="D48" s="634">
        <v>0.99</v>
      </c>
      <c r="E48" s="715"/>
      <c r="F48" s="717">
        <v>0.99</v>
      </c>
      <c r="G48" s="718"/>
      <c r="H48" s="167"/>
      <c r="I48" s="168"/>
      <c r="J48" s="611"/>
      <c r="K48" s="612"/>
    </row>
    <row r="49" spans="1:23" ht="14.45" customHeight="1" thickBot="1" x14ac:dyDescent="0.3">
      <c r="A49" s="675"/>
      <c r="B49" s="631"/>
      <c r="C49" s="633"/>
      <c r="D49" s="635"/>
      <c r="E49" s="716"/>
      <c r="F49" s="719"/>
      <c r="G49" s="720"/>
      <c r="H49" s="214"/>
      <c r="I49" s="215"/>
      <c r="J49" s="613"/>
      <c r="K49" s="614"/>
    </row>
    <row r="50" spans="1:23" ht="14.45" customHeight="1" x14ac:dyDescent="0.25">
      <c r="A50" s="201"/>
      <c r="B50" s="156"/>
      <c r="C50" s="155"/>
      <c r="D50" s="155"/>
      <c r="E50" s="163"/>
      <c r="F50" s="155"/>
      <c r="G50" s="155"/>
      <c r="H50" s="155"/>
      <c r="I50" s="155"/>
      <c r="J50" s="155"/>
      <c r="K50" s="155"/>
    </row>
    <row r="51" spans="1:23" ht="15.6" customHeight="1" x14ac:dyDescent="0.25">
      <c r="A51" s="154"/>
      <c r="B51" s="156"/>
      <c r="C51" s="184"/>
      <c r="D51" s="184"/>
      <c r="E51" s="163"/>
      <c r="F51" s="184"/>
      <c r="G51" s="184"/>
      <c r="H51" s="184"/>
      <c r="I51" s="184"/>
      <c r="J51" s="184"/>
      <c r="K51" s="184"/>
    </row>
    <row r="52" spans="1:23" ht="23.25" x14ac:dyDescent="0.25">
      <c r="A52" s="721" t="s">
        <v>432</v>
      </c>
      <c r="B52" s="722"/>
      <c r="C52" s="722"/>
      <c r="D52" s="722"/>
      <c r="E52" s="722"/>
      <c r="F52" s="722"/>
      <c r="G52" s="722"/>
      <c r="H52" s="722"/>
      <c r="I52" s="722"/>
      <c r="J52" s="722"/>
      <c r="K52" s="723"/>
      <c r="L52" s="80"/>
    </row>
    <row r="53" spans="1:23" ht="52.35" customHeight="1" thickBot="1" x14ac:dyDescent="0.3">
      <c r="A53" s="724" t="s">
        <v>134</v>
      </c>
      <c r="B53" s="228" t="s">
        <v>780</v>
      </c>
      <c r="C53" s="599">
        <f>(F62*((PI()*F59^2)/4)*J61*F64*F63)*D56*$I$17</f>
        <v>7.4309167167214136E-5</v>
      </c>
      <c r="D53" s="600"/>
      <c r="E53" s="600"/>
      <c r="F53" s="601"/>
      <c r="G53" s="601"/>
      <c r="H53" s="601"/>
      <c r="I53" s="601"/>
      <c r="J53" s="601"/>
      <c r="K53" s="602"/>
      <c r="N53" s="80"/>
      <c r="O53" s="76"/>
      <c r="P53" s="76"/>
      <c r="Q53" s="76"/>
      <c r="R53" s="76"/>
      <c r="S53" s="76"/>
      <c r="T53" s="76"/>
      <c r="U53" s="76"/>
      <c r="V53" s="76"/>
      <c r="W53" s="76"/>
    </row>
    <row r="54" spans="1:23" ht="15.6" customHeight="1" x14ac:dyDescent="0.25">
      <c r="A54" s="700"/>
      <c r="B54" s="621" t="s">
        <v>48</v>
      </c>
      <c r="C54" s="621" t="s">
        <v>16</v>
      </c>
      <c r="D54" s="617" t="s">
        <v>367</v>
      </c>
      <c r="E54" s="617" t="s">
        <v>81</v>
      </c>
      <c r="F54" s="618" t="s">
        <v>374</v>
      </c>
      <c r="G54" s="619"/>
      <c r="H54" s="622" t="s">
        <v>372</v>
      </c>
      <c r="I54" s="622"/>
      <c r="J54" s="622" t="s">
        <v>373</v>
      </c>
      <c r="K54" s="624"/>
      <c r="N54" s="80"/>
      <c r="O54" s="76"/>
      <c r="P54" s="76"/>
      <c r="Q54" s="76"/>
      <c r="R54" s="76"/>
      <c r="S54" s="76"/>
      <c r="T54" s="76"/>
      <c r="U54" s="76"/>
      <c r="V54" s="76"/>
      <c r="W54" s="76"/>
    </row>
    <row r="55" spans="1:23" ht="39.6" customHeight="1" x14ac:dyDescent="0.25">
      <c r="A55" s="725"/>
      <c r="B55" s="621"/>
      <c r="C55" s="621"/>
      <c r="D55" s="617"/>
      <c r="E55" s="617"/>
      <c r="F55" s="620"/>
      <c r="G55" s="621"/>
      <c r="H55" s="623"/>
      <c r="I55" s="623"/>
      <c r="J55" s="623"/>
      <c r="K55" s="625"/>
      <c r="N55" s="80"/>
      <c r="O55" s="76"/>
      <c r="P55" s="76"/>
      <c r="Q55" s="76"/>
      <c r="R55" s="76"/>
      <c r="S55" s="76"/>
      <c r="T55" s="76"/>
      <c r="U55" s="76"/>
      <c r="V55" s="76"/>
      <c r="W55" s="76"/>
    </row>
    <row r="56" spans="1:23" ht="15.6" customHeight="1" x14ac:dyDescent="0.25">
      <c r="A56" s="673" t="s">
        <v>160</v>
      </c>
      <c r="B56" s="369" t="s">
        <v>433</v>
      </c>
      <c r="C56" s="173" t="s">
        <v>415</v>
      </c>
      <c r="D56" s="266">
        <v>30</v>
      </c>
      <c r="E56" s="206" t="s">
        <v>414</v>
      </c>
      <c r="F56" s="603"/>
      <c r="G56" s="604"/>
      <c r="H56" s="615"/>
      <c r="I56" s="604"/>
      <c r="J56" s="626"/>
      <c r="K56" s="627"/>
      <c r="N56" s="80"/>
      <c r="O56" s="76"/>
      <c r="P56" s="76"/>
      <c r="Q56" s="76"/>
      <c r="R56" s="76"/>
      <c r="S56" s="76"/>
      <c r="T56" s="76"/>
      <c r="U56" s="76"/>
      <c r="V56" s="76"/>
      <c r="W56" s="76"/>
    </row>
    <row r="57" spans="1:23" ht="14.45" customHeight="1" x14ac:dyDescent="0.25">
      <c r="A57" s="674"/>
      <c r="B57" s="370" t="s">
        <v>677</v>
      </c>
      <c r="C57" s="152" t="s">
        <v>56</v>
      </c>
      <c r="D57" s="266">
        <v>7.62</v>
      </c>
      <c r="E57" s="162" t="s">
        <v>27</v>
      </c>
      <c r="F57" s="616">
        <f>D57/$I$14</f>
        <v>25</v>
      </c>
      <c r="G57" s="608"/>
      <c r="H57" s="607" t="s">
        <v>36</v>
      </c>
      <c r="I57" s="608"/>
      <c r="J57" s="626"/>
      <c r="K57" s="627"/>
      <c r="N57" s="80"/>
      <c r="O57" s="76"/>
      <c r="P57" s="76"/>
      <c r="Q57" s="76"/>
      <c r="R57" s="76"/>
      <c r="S57" s="76"/>
      <c r="T57" s="76"/>
      <c r="U57" s="76"/>
      <c r="V57" s="76"/>
      <c r="W57" s="76"/>
    </row>
    <row r="58" spans="1:23" ht="15.75" x14ac:dyDescent="0.25">
      <c r="A58" s="674"/>
      <c r="B58" s="370" t="s">
        <v>371</v>
      </c>
      <c r="C58" s="152" t="s">
        <v>22</v>
      </c>
      <c r="D58" s="269">
        <v>3.048</v>
      </c>
      <c r="E58" s="179" t="s">
        <v>27</v>
      </c>
      <c r="F58" s="616">
        <f>D58/$I$14</f>
        <v>10</v>
      </c>
      <c r="G58" s="608"/>
      <c r="H58" s="607" t="s">
        <v>36</v>
      </c>
      <c r="I58" s="608"/>
      <c r="J58" s="181"/>
      <c r="K58" s="210"/>
      <c r="N58" s="80"/>
      <c r="O58" s="76"/>
      <c r="P58" s="76"/>
      <c r="Q58" s="76"/>
      <c r="R58" s="76"/>
      <c r="S58" s="76"/>
      <c r="T58" s="76"/>
      <c r="U58" s="76"/>
      <c r="V58" s="76"/>
      <c r="W58" s="76"/>
    </row>
    <row r="59" spans="1:23" ht="18.75" x14ac:dyDescent="0.25">
      <c r="A59" s="674"/>
      <c r="B59" s="370" t="s">
        <v>625</v>
      </c>
      <c r="C59" s="152" t="s">
        <v>397</v>
      </c>
      <c r="D59" s="269">
        <f>SQRT((D57*D58)/(PI()/4))</f>
        <v>5.4380103060336467</v>
      </c>
      <c r="E59" s="161" t="s">
        <v>27</v>
      </c>
      <c r="F59" s="727">
        <f>D59/$I$14</f>
        <v>17.841241161527712</v>
      </c>
      <c r="G59" s="637"/>
      <c r="H59" s="636" t="s">
        <v>36</v>
      </c>
      <c r="I59" s="637"/>
      <c r="J59" s="605">
        <f>SQRT((F57*F58)/(PI()/4))</f>
        <v>17.841241161527712</v>
      </c>
      <c r="K59" s="606"/>
      <c r="N59" s="80"/>
      <c r="O59" s="76"/>
      <c r="P59" s="76"/>
      <c r="Q59" s="76"/>
      <c r="R59" s="76"/>
      <c r="S59" s="76"/>
      <c r="T59" s="76"/>
      <c r="U59" s="76"/>
      <c r="V59" s="76"/>
      <c r="W59" s="76"/>
    </row>
    <row r="60" spans="1:23" ht="18.75" x14ac:dyDescent="0.25">
      <c r="A60" s="674"/>
      <c r="B60" s="369" t="s">
        <v>416</v>
      </c>
      <c r="C60" s="178" t="s">
        <v>417</v>
      </c>
      <c r="D60" s="269">
        <f>PI()*D58/4</f>
        <v>2.3938936020354222</v>
      </c>
      <c r="E60" s="161" t="s">
        <v>27</v>
      </c>
      <c r="F60" s="616">
        <f>D60/$I$14</f>
        <v>7.8539816339744819</v>
      </c>
      <c r="G60" s="608"/>
      <c r="H60" s="636" t="s">
        <v>36</v>
      </c>
      <c r="I60" s="637"/>
      <c r="J60" s="671">
        <f>PI()*F58/4</f>
        <v>7.8539816339744828</v>
      </c>
      <c r="K60" s="672"/>
      <c r="L60" s="80"/>
      <c r="N60" s="80"/>
      <c r="O60" s="76"/>
      <c r="P60" s="76"/>
      <c r="Q60" s="76"/>
      <c r="R60" s="76"/>
      <c r="S60" s="76"/>
      <c r="T60" s="76"/>
      <c r="U60" s="76"/>
      <c r="V60" s="76"/>
      <c r="W60" s="76"/>
    </row>
    <row r="61" spans="1:23" ht="18.75" x14ac:dyDescent="0.25">
      <c r="A61" s="674"/>
      <c r="B61" s="371" t="s">
        <v>382</v>
      </c>
      <c r="C61" s="160" t="s">
        <v>403</v>
      </c>
      <c r="D61" s="180"/>
      <c r="E61" s="179" t="s">
        <v>27</v>
      </c>
      <c r="F61" s="603"/>
      <c r="G61" s="604"/>
      <c r="H61" s="607" t="s">
        <v>36</v>
      </c>
      <c r="I61" s="608"/>
      <c r="J61" s="609">
        <f>J60*0.5</f>
        <v>3.9269908169872414</v>
      </c>
      <c r="K61" s="610"/>
      <c r="L61" s="184"/>
      <c r="N61" s="80"/>
      <c r="O61" s="76"/>
      <c r="P61" s="76"/>
      <c r="Q61" s="76"/>
      <c r="R61" s="76"/>
      <c r="S61" s="76"/>
      <c r="T61" s="76"/>
      <c r="U61" s="76"/>
      <c r="V61" s="76"/>
      <c r="W61" s="76"/>
    </row>
    <row r="62" spans="1:23" ht="31.5" x14ac:dyDescent="0.25">
      <c r="A62" s="674"/>
      <c r="B62" s="371" t="s">
        <v>624</v>
      </c>
      <c r="C62" s="178" t="s">
        <v>404</v>
      </c>
      <c r="D62" s="266">
        <v>0.04</v>
      </c>
      <c r="E62" s="221"/>
      <c r="F62" s="616">
        <v>0.04</v>
      </c>
      <c r="G62" s="608"/>
      <c r="H62" s="167"/>
      <c r="I62" s="168"/>
      <c r="J62" s="167"/>
      <c r="K62" s="212"/>
      <c r="L62" s="80"/>
      <c r="N62" s="80"/>
      <c r="O62" s="76"/>
      <c r="P62" s="76"/>
      <c r="Q62" s="76"/>
      <c r="R62" s="76"/>
      <c r="S62" s="76"/>
      <c r="T62" s="76"/>
      <c r="U62" s="76"/>
      <c r="V62" s="76"/>
      <c r="W62" s="76"/>
    </row>
    <row r="63" spans="1:23" ht="18.75" x14ac:dyDescent="0.25">
      <c r="A63" s="674"/>
      <c r="B63" s="372" t="s">
        <v>383</v>
      </c>
      <c r="C63" s="161" t="s">
        <v>405</v>
      </c>
      <c r="D63" s="266">
        <v>2.2499999999999998E-3</v>
      </c>
      <c r="E63" s="179" t="s">
        <v>413</v>
      </c>
      <c r="F63" s="713">
        <f>D63/16.0185</f>
        <v>1.4046259013016199E-4</v>
      </c>
      <c r="G63" s="714"/>
      <c r="H63" s="711" t="s">
        <v>412</v>
      </c>
      <c r="I63" s="712"/>
      <c r="J63" s="615"/>
      <c r="K63" s="726"/>
      <c r="L63" s="80"/>
      <c r="N63" s="80"/>
      <c r="O63" s="76"/>
      <c r="P63" s="76"/>
      <c r="Q63" s="76"/>
      <c r="R63" s="76"/>
      <c r="S63" s="76"/>
      <c r="T63" s="76"/>
      <c r="U63" s="76"/>
      <c r="V63" s="76"/>
      <c r="W63" s="76"/>
    </row>
    <row r="64" spans="1:23" ht="32.25" thickBot="1" x14ac:dyDescent="0.3">
      <c r="A64" s="675"/>
      <c r="B64" s="373" t="s">
        <v>384</v>
      </c>
      <c r="C64" s="152" t="s">
        <v>406</v>
      </c>
      <c r="D64" s="269">
        <v>0.99</v>
      </c>
      <c r="E64" s="182"/>
      <c r="F64" s="728">
        <v>0.99</v>
      </c>
      <c r="G64" s="729"/>
      <c r="H64" s="218"/>
      <c r="I64" s="217"/>
      <c r="J64" s="218"/>
      <c r="K64" s="219"/>
      <c r="L64" s="80"/>
      <c r="M64" s="80"/>
      <c r="N64" s="80"/>
      <c r="O64" s="76"/>
      <c r="P64" s="76"/>
      <c r="Q64" s="76"/>
      <c r="R64" s="76"/>
      <c r="S64" s="76"/>
      <c r="T64" s="76"/>
      <c r="U64" s="76"/>
      <c r="V64" s="76"/>
      <c r="W64" s="76"/>
    </row>
    <row r="65" spans="1:23" ht="15.75" x14ac:dyDescent="0.25">
      <c r="A65" s="164"/>
      <c r="B65" s="80"/>
      <c r="C65" s="7"/>
      <c r="L65" s="80"/>
      <c r="M65" s="165"/>
      <c r="N65" s="80"/>
      <c r="O65" s="76"/>
      <c r="P65" s="76"/>
      <c r="Q65" s="76"/>
      <c r="R65" s="76"/>
      <c r="S65" s="76"/>
      <c r="T65" s="76"/>
      <c r="U65" s="76"/>
      <c r="V65" s="76"/>
      <c r="W65" s="76"/>
    </row>
    <row r="66" spans="1:23" ht="15.75" x14ac:dyDescent="0.25">
      <c r="A66" s="154"/>
      <c r="B66" s="126"/>
      <c r="C66" s="80"/>
      <c r="D66" s="155"/>
      <c r="E66" s="155"/>
      <c r="F66" s="155"/>
      <c r="G66" s="155"/>
      <c r="H66" s="155"/>
      <c r="I66" s="155"/>
      <c r="J66" s="155"/>
      <c r="K66" s="155"/>
      <c r="L66" s="80"/>
      <c r="M66" s="80"/>
      <c r="N66" s="80"/>
      <c r="O66" s="76"/>
      <c r="P66" s="76"/>
      <c r="Q66" s="76"/>
      <c r="R66" s="76"/>
      <c r="S66" s="76"/>
      <c r="T66" s="76"/>
      <c r="U66" s="76"/>
      <c r="V66" s="76"/>
      <c r="W66" s="76"/>
    </row>
    <row r="67" spans="1:23" ht="15.75" x14ac:dyDescent="0.25">
      <c r="B67" s="126"/>
      <c r="C67" s="7"/>
      <c r="D67" s="155"/>
      <c r="E67" s="155"/>
      <c r="F67" s="155"/>
      <c r="G67" s="155"/>
      <c r="H67" s="155"/>
      <c r="I67" s="155"/>
      <c r="J67" s="155"/>
      <c r="K67" s="155"/>
      <c r="L67" s="80"/>
      <c r="N67" s="80"/>
      <c r="O67" s="76"/>
      <c r="P67" s="76"/>
      <c r="Q67" s="76"/>
      <c r="R67" s="76"/>
      <c r="S67" s="76"/>
      <c r="T67" s="76"/>
      <c r="U67" s="76"/>
      <c r="V67" s="76"/>
      <c r="W67" s="76"/>
    </row>
    <row r="68" spans="1:23" ht="14.45" customHeight="1" x14ac:dyDescent="0.25">
      <c r="B68" s="153"/>
      <c r="C68" s="151"/>
      <c r="D68" s="151"/>
      <c r="E68" s="151"/>
      <c r="F68" s="598"/>
      <c r="G68" s="598"/>
      <c r="H68" s="598"/>
      <c r="I68" s="598"/>
      <c r="J68" s="598"/>
      <c r="K68" s="598"/>
      <c r="L68" s="80"/>
      <c r="N68" s="80"/>
      <c r="O68" s="76"/>
      <c r="P68" s="76"/>
      <c r="Q68" s="76"/>
      <c r="R68" s="76"/>
      <c r="S68" s="76"/>
      <c r="T68" s="76"/>
      <c r="U68" s="76"/>
      <c r="V68" s="76"/>
      <c r="W68" s="76"/>
    </row>
    <row r="69" spans="1:23" ht="14.45" customHeight="1" thickBot="1" x14ac:dyDescent="0.3">
      <c r="A69" s="154"/>
      <c r="B69" s="169"/>
      <c r="C69" s="169"/>
      <c r="D69" s="169"/>
      <c r="N69" s="80"/>
      <c r="O69" s="76"/>
      <c r="P69" s="76"/>
      <c r="Q69" s="76"/>
      <c r="R69" s="76"/>
      <c r="S69" s="76"/>
      <c r="T69" s="76"/>
      <c r="U69" s="76"/>
      <c r="V69" s="76"/>
      <c r="W69" s="76"/>
    </row>
    <row r="70" spans="1:23" ht="21.75" thickBot="1" x14ac:dyDescent="0.3">
      <c r="A70" s="735" t="s">
        <v>580</v>
      </c>
      <c r="B70" s="736"/>
      <c r="C70" s="736"/>
      <c r="D70" s="737"/>
      <c r="N70" s="80"/>
      <c r="O70" s="76"/>
      <c r="P70" s="76"/>
      <c r="Q70" s="76"/>
      <c r="R70" s="76"/>
      <c r="S70" s="76"/>
      <c r="T70" s="76"/>
      <c r="U70" s="76"/>
      <c r="V70" s="76"/>
      <c r="W70" s="76"/>
    </row>
    <row r="71" spans="1:23" ht="14.45" customHeight="1" x14ac:dyDescent="0.25">
      <c r="A71" s="741" t="s">
        <v>773</v>
      </c>
      <c r="B71" s="742"/>
      <c r="C71" s="747" t="s">
        <v>160</v>
      </c>
      <c r="D71" s="748"/>
      <c r="N71" s="80"/>
      <c r="O71" s="76"/>
      <c r="P71" s="76"/>
      <c r="Q71" s="76"/>
      <c r="R71" s="76"/>
      <c r="S71" s="76"/>
      <c r="T71" s="76"/>
      <c r="U71" s="76"/>
      <c r="V71" s="76"/>
      <c r="W71" s="76"/>
    </row>
    <row r="72" spans="1:23" ht="15.6" customHeight="1" x14ac:dyDescent="0.25">
      <c r="A72" s="743" t="s">
        <v>386</v>
      </c>
      <c r="B72" s="744"/>
      <c r="C72" s="749"/>
      <c r="D72" s="750"/>
      <c r="N72" s="80"/>
      <c r="O72" s="80"/>
      <c r="P72" s="80"/>
      <c r="Q72" s="80"/>
      <c r="R72" s="80"/>
      <c r="S72" s="80"/>
      <c r="T72" s="80"/>
      <c r="U72" s="80"/>
      <c r="V72" s="80"/>
      <c r="W72" s="80"/>
    </row>
    <row r="73" spans="1:23" ht="14.45" customHeight="1" x14ac:dyDescent="0.25">
      <c r="A73" s="741"/>
      <c r="B73" s="742"/>
      <c r="C73" s="751"/>
      <c r="D73" s="752"/>
    </row>
    <row r="74" spans="1:23" x14ac:dyDescent="0.25">
      <c r="A74" s="701" t="s">
        <v>389</v>
      </c>
      <c r="B74" s="702"/>
      <c r="C74" s="557" t="s">
        <v>420</v>
      </c>
      <c r="D74" s="558"/>
    </row>
    <row r="75" spans="1:23" ht="14.45" customHeight="1" x14ac:dyDescent="0.25">
      <c r="A75" s="705"/>
      <c r="B75" s="706"/>
      <c r="C75" s="753"/>
      <c r="D75" s="754"/>
    </row>
    <row r="76" spans="1:23" x14ac:dyDescent="0.25">
      <c r="A76" s="703"/>
      <c r="B76" s="704"/>
      <c r="C76" s="559"/>
      <c r="D76" s="560"/>
    </row>
    <row r="77" spans="1:23" x14ac:dyDescent="0.25">
      <c r="A77" s="701" t="s">
        <v>610</v>
      </c>
      <c r="B77" s="702"/>
      <c r="C77" s="557" t="s">
        <v>421</v>
      </c>
      <c r="D77" s="558"/>
    </row>
    <row r="78" spans="1:23" x14ac:dyDescent="0.25">
      <c r="A78" s="703"/>
      <c r="B78" s="704"/>
      <c r="C78" s="559"/>
      <c r="D78" s="560"/>
    </row>
    <row r="79" spans="1:23" ht="14.45" customHeight="1" x14ac:dyDescent="0.25">
      <c r="A79" s="701" t="s">
        <v>449</v>
      </c>
      <c r="B79" s="702"/>
      <c r="C79" s="557" t="s">
        <v>385</v>
      </c>
      <c r="D79" s="558"/>
    </row>
    <row r="80" spans="1:23" ht="14.45" customHeight="1" x14ac:dyDescent="0.25">
      <c r="A80" s="703"/>
      <c r="B80" s="704"/>
      <c r="C80" s="559"/>
      <c r="D80" s="560"/>
    </row>
    <row r="81" spans="1:11" ht="15.6" customHeight="1" x14ac:dyDescent="0.25">
      <c r="A81" s="745" t="s">
        <v>450</v>
      </c>
      <c r="B81" s="702"/>
      <c r="C81" s="557" t="s">
        <v>422</v>
      </c>
      <c r="D81" s="558"/>
    </row>
    <row r="82" spans="1:11" ht="17.100000000000001" customHeight="1" x14ac:dyDescent="0.25">
      <c r="A82" s="746"/>
      <c r="B82" s="704"/>
      <c r="C82" s="559"/>
      <c r="D82" s="560"/>
    </row>
    <row r="83" spans="1:11" ht="14.45" customHeight="1" x14ac:dyDescent="0.25">
      <c r="A83" s="701" t="s">
        <v>387</v>
      </c>
      <c r="B83" s="702"/>
      <c r="C83" s="557" t="s">
        <v>423</v>
      </c>
      <c r="D83" s="558"/>
    </row>
    <row r="84" spans="1:11" ht="14.45" customHeight="1" x14ac:dyDescent="0.25">
      <c r="A84" s="703"/>
      <c r="B84" s="704"/>
      <c r="C84" s="559"/>
      <c r="D84" s="560"/>
    </row>
    <row r="85" spans="1:11" ht="17.45" customHeight="1" x14ac:dyDescent="0.25">
      <c r="A85" s="701" t="s">
        <v>388</v>
      </c>
      <c r="B85" s="702"/>
      <c r="C85" s="557" t="s">
        <v>424</v>
      </c>
      <c r="D85" s="558"/>
    </row>
    <row r="86" spans="1:11" ht="17.45" customHeight="1" x14ac:dyDescent="0.25">
      <c r="A86" s="703"/>
      <c r="B86" s="704"/>
      <c r="C86" s="559"/>
      <c r="D86" s="560"/>
    </row>
    <row r="87" spans="1:11" ht="14.45" customHeight="1" x14ac:dyDescent="0.25">
      <c r="A87" s="701" t="s">
        <v>781</v>
      </c>
      <c r="B87" s="702"/>
      <c r="C87" s="684" t="s">
        <v>425</v>
      </c>
      <c r="D87" s="685"/>
    </row>
    <row r="88" spans="1:11" ht="14.45" customHeight="1" x14ac:dyDescent="0.25">
      <c r="A88" s="705"/>
      <c r="B88" s="706"/>
      <c r="C88" s="755"/>
      <c r="D88" s="756"/>
    </row>
    <row r="89" spans="1:11" ht="14.45" customHeight="1" x14ac:dyDescent="0.25">
      <c r="A89" s="703"/>
      <c r="B89" s="704"/>
      <c r="C89" s="686"/>
      <c r="D89" s="687"/>
    </row>
    <row r="90" spans="1:11" ht="14.45" customHeight="1" x14ac:dyDescent="0.25">
      <c r="A90" s="573" t="s">
        <v>611</v>
      </c>
      <c r="B90" s="574"/>
      <c r="C90" s="749"/>
      <c r="D90" s="750"/>
    </row>
    <row r="91" spans="1:11" ht="14.45" customHeight="1" x14ac:dyDescent="0.25">
      <c r="A91" s="575"/>
      <c r="B91" s="576"/>
      <c r="C91" s="751"/>
      <c r="D91" s="752"/>
    </row>
    <row r="92" spans="1:11" ht="14.45" customHeight="1" x14ac:dyDescent="0.25">
      <c r="B92" s="170"/>
      <c r="C92" s="145"/>
      <c r="D92" s="145"/>
    </row>
    <row r="93" spans="1:11" ht="14.45" customHeight="1" x14ac:dyDescent="0.25">
      <c r="B93" s="170"/>
      <c r="C93" s="145"/>
      <c r="D93" s="145"/>
    </row>
    <row r="94" spans="1:11" ht="23.25" x14ac:dyDescent="0.35">
      <c r="A94" s="738" t="s">
        <v>431</v>
      </c>
      <c r="B94" s="739"/>
      <c r="C94" s="739"/>
      <c r="D94" s="739"/>
      <c r="E94" s="739"/>
      <c r="F94" s="739"/>
      <c r="G94" s="739"/>
      <c r="H94" s="739"/>
      <c r="I94" s="739"/>
      <c r="J94" s="739"/>
      <c r="K94" s="740"/>
    </row>
    <row r="95" spans="1:11" x14ac:dyDescent="0.25">
      <c r="A95" s="700" t="s">
        <v>134</v>
      </c>
      <c r="B95" s="584" t="s">
        <v>782</v>
      </c>
      <c r="C95" s="584">
        <f>((0.001*10.731*J107*J111*F100*F112*F113*J114*PI()*F109^2)/(4*5.614))*I17*D99/365</f>
        <v>4.325015123118172E-2</v>
      </c>
      <c r="D95" s="585"/>
      <c r="E95" s="585"/>
      <c r="F95" s="585"/>
      <c r="G95" s="585"/>
      <c r="H95" s="585"/>
      <c r="I95" s="585"/>
      <c r="J95" s="585"/>
      <c r="K95" s="586"/>
    </row>
    <row r="96" spans="1:11" x14ac:dyDescent="0.25">
      <c r="A96" s="700"/>
      <c r="B96" s="587"/>
      <c r="C96" s="587"/>
      <c r="D96" s="588"/>
      <c r="E96" s="588"/>
      <c r="F96" s="588"/>
      <c r="G96" s="588"/>
      <c r="H96" s="588"/>
      <c r="I96" s="588"/>
      <c r="J96" s="588"/>
      <c r="K96" s="589"/>
    </row>
    <row r="97" spans="1:25" ht="15.75" thickBot="1" x14ac:dyDescent="0.3">
      <c r="A97" s="700"/>
      <c r="B97" s="590"/>
      <c r="C97" s="590"/>
      <c r="D97" s="591"/>
      <c r="E97" s="591"/>
      <c r="F97" s="588"/>
      <c r="G97" s="588"/>
      <c r="H97" s="588"/>
      <c r="I97" s="588"/>
      <c r="J97" s="588"/>
      <c r="K97" s="589"/>
    </row>
    <row r="98" spans="1:25" ht="31.5" x14ac:dyDescent="0.25">
      <c r="A98" s="700"/>
      <c r="B98" s="365" t="s">
        <v>48</v>
      </c>
      <c r="C98" s="442" t="s">
        <v>16</v>
      </c>
      <c r="D98" s="367" t="s">
        <v>367</v>
      </c>
      <c r="E98" s="443" t="s">
        <v>81</v>
      </c>
      <c r="F98" s="638" t="s">
        <v>374</v>
      </c>
      <c r="G98" s="639"/>
      <c r="H98" s="581" t="s">
        <v>372</v>
      </c>
      <c r="I98" s="582"/>
      <c r="J98" s="581" t="s">
        <v>373</v>
      </c>
      <c r="K98" s="583"/>
    </row>
    <row r="99" spans="1:25" ht="15.75" x14ac:dyDescent="0.25">
      <c r="A99" s="673" t="s">
        <v>160</v>
      </c>
      <c r="B99" s="370" t="s">
        <v>433</v>
      </c>
      <c r="C99" s="172" t="s">
        <v>415</v>
      </c>
      <c r="D99" s="266">
        <v>30</v>
      </c>
      <c r="E99" s="179" t="s">
        <v>414</v>
      </c>
      <c r="F99" s="592"/>
      <c r="G99" s="561"/>
      <c r="H99" s="561"/>
      <c r="I99" s="561"/>
      <c r="J99" s="561"/>
      <c r="K99" s="562"/>
    </row>
    <row r="100" spans="1:25" ht="18.75" x14ac:dyDescent="0.25">
      <c r="A100" s="674"/>
      <c r="B100" s="370" t="s">
        <v>626</v>
      </c>
      <c r="C100" s="152" t="s">
        <v>427</v>
      </c>
      <c r="D100" s="270">
        <v>12</v>
      </c>
      <c r="E100" s="161" t="s">
        <v>27</v>
      </c>
      <c r="F100" s="565">
        <f>D100/I14</f>
        <v>39.370078740157481</v>
      </c>
      <c r="G100" s="556"/>
      <c r="H100" s="556" t="s">
        <v>36</v>
      </c>
      <c r="I100" s="556"/>
      <c r="J100" s="561"/>
      <c r="K100" s="562"/>
    </row>
    <row r="101" spans="1:25" ht="31.5" x14ac:dyDescent="0.25">
      <c r="A101" s="674"/>
      <c r="B101" s="373" t="s">
        <v>434</v>
      </c>
      <c r="C101" s="172" t="s">
        <v>439</v>
      </c>
      <c r="D101" s="266">
        <v>24</v>
      </c>
      <c r="E101" s="179" t="s">
        <v>86</v>
      </c>
      <c r="F101" s="569">
        <f>D101*1.8+491.67</f>
        <v>534.87</v>
      </c>
      <c r="G101" s="570"/>
      <c r="H101" s="556" t="s">
        <v>391</v>
      </c>
      <c r="I101" s="556"/>
      <c r="J101" s="561"/>
      <c r="K101" s="562"/>
    </row>
    <row r="102" spans="1:25" ht="31.5" x14ac:dyDescent="0.25">
      <c r="A102" s="674"/>
      <c r="B102" s="373" t="s">
        <v>435</v>
      </c>
      <c r="C102" s="172" t="s">
        <v>440</v>
      </c>
      <c r="D102" s="266">
        <v>8</v>
      </c>
      <c r="E102" s="179" t="s">
        <v>86</v>
      </c>
      <c r="F102" s="569">
        <f>D102*1.8+491.67</f>
        <v>506.07</v>
      </c>
      <c r="G102" s="570"/>
      <c r="H102" s="556" t="s">
        <v>391</v>
      </c>
      <c r="I102" s="556"/>
      <c r="J102" s="561"/>
      <c r="K102" s="562"/>
    </row>
    <row r="103" spans="1:25" ht="31.5" x14ac:dyDescent="0.25">
      <c r="A103" s="674"/>
      <c r="B103" s="373" t="s">
        <v>441</v>
      </c>
      <c r="C103" s="172" t="s">
        <v>442</v>
      </c>
      <c r="D103" s="266">
        <f>(D101+D102)/2</f>
        <v>16</v>
      </c>
      <c r="E103" s="179" t="s">
        <v>86</v>
      </c>
      <c r="F103" s="569">
        <f>D103*1.8+491.67</f>
        <v>520.47</v>
      </c>
      <c r="G103" s="570"/>
      <c r="H103" s="556" t="s">
        <v>391</v>
      </c>
      <c r="I103" s="556"/>
      <c r="J103" s="561"/>
      <c r="K103" s="562"/>
    </row>
    <row r="104" spans="1:25" ht="31.5" x14ac:dyDescent="0.25">
      <c r="A104" s="674"/>
      <c r="B104" s="376" t="s">
        <v>437</v>
      </c>
      <c r="C104" s="220" t="s">
        <v>444</v>
      </c>
      <c r="D104" s="266">
        <v>0.97</v>
      </c>
      <c r="E104" s="182"/>
      <c r="F104" s="565">
        <f>D104</f>
        <v>0.97</v>
      </c>
      <c r="G104" s="556"/>
      <c r="H104" s="561"/>
      <c r="I104" s="561"/>
      <c r="J104" s="561"/>
      <c r="K104" s="562"/>
    </row>
    <row r="105" spans="1:25" ht="18" x14ac:dyDescent="0.25">
      <c r="A105" s="674"/>
      <c r="B105" s="373" t="s">
        <v>436</v>
      </c>
      <c r="C105" s="172" t="s">
        <v>443</v>
      </c>
      <c r="D105" s="266">
        <f>D103+6*D104-1</f>
        <v>20.82</v>
      </c>
      <c r="E105" s="179" t="s">
        <v>86</v>
      </c>
      <c r="F105" s="592"/>
      <c r="G105" s="561"/>
      <c r="H105" s="556" t="s">
        <v>391</v>
      </c>
      <c r="I105" s="556"/>
      <c r="J105" s="570">
        <f>D105*1.8+491.67</f>
        <v>529.14599999999996</v>
      </c>
      <c r="K105" s="593"/>
    </row>
    <row r="106" spans="1:25" ht="31.5" x14ac:dyDescent="0.25">
      <c r="A106" s="674"/>
      <c r="B106" s="376" t="s">
        <v>438</v>
      </c>
      <c r="C106" s="220" t="s">
        <v>445</v>
      </c>
      <c r="D106" s="266">
        <v>30.1</v>
      </c>
      <c r="E106" s="161" t="s">
        <v>448</v>
      </c>
      <c r="F106" s="565">
        <f>D106*I18</f>
        <v>2650.6011470938779</v>
      </c>
      <c r="G106" s="556"/>
      <c r="H106" s="556" t="s">
        <v>447</v>
      </c>
      <c r="I106" s="556"/>
      <c r="J106" s="561"/>
      <c r="K106" s="562"/>
    </row>
    <row r="107" spans="1:25" ht="31.5" x14ac:dyDescent="0.25">
      <c r="A107" s="674"/>
      <c r="B107" s="373" t="s">
        <v>627</v>
      </c>
      <c r="C107" s="172" t="s">
        <v>426</v>
      </c>
      <c r="D107" s="239"/>
      <c r="E107" s="180"/>
      <c r="F107" s="554"/>
      <c r="G107" s="555"/>
      <c r="H107" s="556" t="s">
        <v>391</v>
      </c>
      <c r="I107" s="556"/>
      <c r="J107" s="563">
        <f>0.44*F103+0.56*J105+0.0079*F104*F106</f>
        <v>545.64011659018047</v>
      </c>
      <c r="K107" s="564"/>
    </row>
    <row r="108" spans="1:25" ht="31.5" x14ac:dyDescent="0.25">
      <c r="A108" s="674"/>
      <c r="B108" s="373" t="s">
        <v>676</v>
      </c>
      <c r="C108" s="172" t="s">
        <v>451</v>
      </c>
      <c r="D108" s="270">
        <v>300000</v>
      </c>
      <c r="E108" s="179" t="s">
        <v>452</v>
      </c>
      <c r="F108" s="569">
        <f>D108*I19</f>
        <v>1886943</v>
      </c>
      <c r="G108" s="570"/>
      <c r="H108" s="556" t="s">
        <v>454</v>
      </c>
      <c r="I108" s="556"/>
      <c r="J108" s="561"/>
      <c r="K108" s="562"/>
    </row>
    <row r="109" spans="1:25" ht="15.75" x14ac:dyDescent="0.25">
      <c r="A109" s="674"/>
      <c r="B109" s="370" t="s">
        <v>390</v>
      </c>
      <c r="C109" s="152" t="s">
        <v>22</v>
      </c>
      <c r="D109" s="270">
        <v>30.5</v>
      </c>
      <c r="E109" s="179" t="s">
        <v>27</v>
      </c>
      <c r="F109" s="565">
        <f>D109/I14</f>
        <v>100.06561679790026</v>
      </c>
      <c r="G109" s="556"/>
      <c r="H109" s="556" t="s">
        <v>36</v>
      </c>
      <c r="I109" s="556"/>
      <c r="J109" s="561"/>
      <c r="K109" s="562"/>
    </row>
    <row r="110" spans="1:25" ht="31.5" x14ac:dyDescent="0.25">
      <c r="A110" s="674"/>
      <c r="B110" s="376" t="s">
        <v>455</v>
      </c>
      <c r="C110" s="220" t="s">
        <v>456</v>
      </c>
      <c r="D110" s="266">
        <f>PI()*D109^2*D100/4</f>
        <v>8767.3996980057145</v>
      </c>
      <c r="E110" s="179" t="s">
        <v>457</v>
      </c>
      <c r="F110" s="565">
        <f>D110/I15</f>
        <v>309618.30778921751</v>
      </c>
      <c r="G110" s="556"/>
      <c r="H110" s="556" t="s">
        <v>462</v>
      </c>
      <c r="I110" s="556"/>
      <c r="J110" s="561"/>
      <c r="K110" s="562"/>
    </row>
    <row r="111" spans="1:25" ht="31.5" x14ac:dyDescent="0.25">
      <c r="A111" s="674"/>
      <c r="B111" s="373" t="s">
        <v>628</v>
      </c>
      <c r="C111" s="152" t="s">
        <v>33</v>
      </c>
      <c r="D111" s="239"/>
      <c r="E111" s="180"/>
      <c r="F111" s="577">
        <f>D111</f>
        <v>0</v>
      </c>
      <c r="G111" s="578"/>
      <c r="H111" s="561"/>
      <c r="I111" s="561"/>
      <c r="J111" s="579">
        <f>5.614*F108/F110</f>
        <v>34.214055614604433</v>
      </c>
      <c r="K111" s="580"/>
      <c r="M111" s="80"/>
      <c r="N111" s="174"/>
      <c r="O111" s="174"/>
      <c r="P111" s="174"/>
      <c r="Q111" s="174"/>
      <c r="R111" s="174"/>
      <c r="S111" s="174"/>
      <c r="T111" s="174"/>
      <c r="U111" s="174"/>
      <c r="V111" s="174"/>
      <c r="W111" s="80"/>
      <c r="X111" s="80"/>
      <c r="Y111" s="80"/>
    </row>
    <row r="112" spans="1:25" ht="31.5" x14ac:dyDescent="0.25">
      <c r="A112" s="674"/>
      <c r="B112" s="373" t="s">
        <v>629</v>
      </c>
      <c r="C112" s="172" t="s">
        <v>428</v>
      </c>
      <c r="D112" s="239"/>
      <c r="E112" s="180"/>
      <c r="F112" s="565">
        <v>1</v>
      </c>
      <c r="G112" s="556"/>
      <c r="H112" s="561"/>
      <c r="I112" s="561"/>
      <c r="J112" s="556" t="str">
        <f>IF(J111&lt;=36,("Kn = 1"),("Calc Kn = (180+N)/6N)"))</f>
        <v>Kn = 1</v>
      </c>
      <c r="K112" s="568"/>
      <c r="M112" s="80"/>
      <c r="N112" s="174"/>
      <c r="O112" s="174"/>
      <c r="P112" s="174"/>
      <c r="Q112" s="174"/>
      <c r="R112" s="174"/>
      <c r="S112" s="174"/>
      <c r="T112" s="174"/>
      <c r="U112" s="174"/>
      <c r="V112" s="174"/>
      <c r="W112" s="80"/>
      <c r="X112" s="80"/>
      <c r="Y112" s="80"/>
    </row>
    <row r="113" spans="1:25" ht="31.5" x14ac:dyDescent="0.25">
      <c r="A113" s="674"/>
      <c r="B113" s="373" t="s">
        <v>630</v>
      </c>
      <c r="C113" s="152" t="s">
        <v>429</v>
      </c>
      <c r="D113" s="271">
        <v>0.75</v>
      </c>
      <c r="E113" s="182"/>
      <c r="F113" s="569">
        <f>D113</f>
        <v>0.75</v>
      </c>
      <c r="G113" s="570"/>
      <c r="H113" s="561"/>
      <c r="I113" s="561"/>
      <c r="J113" s="561"/>
      <c r="K113" s="562"/>
      <c r="M113" s="80"/>
      <c r="N113" s="174"/>
      <c r="O113" s="174"/>
      <c r="P113" s="174"/>
      <c r="Q113" s="174"/>
      <c r="R113" s="174"/>
      <c r="S113" s="174"/>
      <c r="T113" s="174"/>
      <c r="U113" s="174"/>
      <c r="V113" s="174"/>
      <c r="W113" s="80"/>
      <c r="X113" s="80"/>
      <c r="Y113" s="80"/>
    </row>
    <row r="114" spans="1:25" ht="18.75" thickBot="1" x14ac:dyDescent="0.3">
      <c r="A114" s="675"/>
      <c r="B114" s="370" t="s">
        <v>631</v>
      </c>
      <c r="C114" s="172" t="s">
        <v>430</v>
      </c>
      <c r="D114" s="266">
        <f>J114*16.0185</f>
        <v>2.2425899999999996E-3</v>
      </c>
      <c r="E114" s="179" t="s">
        <v>413</v>
      </c>
      <c r="F114" s="571"/>
      <c r="G114" s="572"/>
      <c r="H114" s="566" t="s">
        <v>458</v>
      </c>
      <c r="I114" s="566"/>
      <c r="J114" s="566">
        <v>1.3999999999999999E-4</v>
      </c>
      <c r="K114" s="567"/>
    </row>
    <row r="115" spans="1:25" ht="28.35" customHeight="1" x14ac:dyDescent="0.25">
      <c r="A115" s="154"/>
      <c r="C115" s="176"/>
      <c r="D115" s="175"/>
    </row>
    <row r="116" spans="1:25" ht="14.45" customHeight="1" x14ac:dyDescent="0.25">
      <c r="A116" s="154"/>
      <c r="C116" s="80"/>
      <c r="D116" s="80"/>
      <c r="E116" s="80"/>
      <c r="F116" s="165"/>
    </row>
    <row r="117" spans="1:25" ht="14.45" customHeight="1" x14ac:dyDescent="0.25">
      <c r="A117" s="154"/>
      <c r="E117" s="80"/>
      <c r="F117" s="80"/>
    </row>
    <row r="118" spans="1:25" ht="14.45" customHeight="1" x14ac:dyDescent="0.25">
      <c r="A118" s="154"/>
      <c r="B118" s="80"/>
      <c r="N118" s="112"/>
    </row>
    <row r="119" spans="1:25" x14ac:dyDescent="0.25">
      <c r="A119" s="80"/>
      <c r="B119" s="80"/>
      <c r="L119" s="80"/>
      <c r="N119" s="112"/>
    </row>
    <row r="120" spans="1:25" x14ac:dyDescent="0.25">
      <c r="L120" s="80"/>
      <c r="N120" s="112"/>
    </row>
    <row r="121" spans="1:25" x14ac:dyDescent="0.25">
      <c r="L121" s="80"/>
    </row>
    <row r="122" spans="1:25" ht="15.75" x14ac:dyDescent="0.25">
      <c r="L122" s="171"/>
    </row>
    <row r="123" spans="1:25" x14ac:dyDescent="0.25">
      <c r="L123" s="80"/>
    </row>
    <row r="124" spans="1:25" x14ac:dyDescent="0.25">
      <c r="L124" s="80"/>
    </row>
  </sheetData>
  <mergeCells count="186">
    <mergeCell ref="J19:K19"/>
    <mergeCell ref="J20:K20"/>
    <mergeCell ref="H13:K13"/>
    <mergeCell ref="A70:D70"/>
    <mergeCell ref="A94:K94"/>
    <mergeCell ref="A99:A114"/>
    <mergeCell ref="A71:B71"/>
    <mergeCell ref="A72:B73"/>
    <mergeCell ref="A77:B78"/>
    <mergeCell ref="A74:B76"/>
    <mergeCell ref="A79:B80"/>
    <mergeCell ref="A81:B82"/>
    <mergeCell ref="C71:D71"/>
    <mergeCell ref="B95:B97"/>
    <mergeCell ref="F98:G98"/>
    <mergeCell ref="C72:D73"/>
    <mergeCell ref="C74:D76"/>
    <mergeCell ref="A85:B86"/>
    <mergeCell ref="C77:D78"/>
    <mergeCell ref="C79:D80"/>
    <mergeCell ref="C83:D84"/>
    <mergeCell ref="C85:D86"/>
    <mergeCell ref="C87:D89"/>
    <mergeCell ref="C90:D91"/>
    <mergeCell ref="A95:A98"/>
    <mergeCell ref="A83:B84"/>
    <mergeCell ref="A87:B89"/>
    <mergeCell ref="A36:A49"/>
    <mergeCell ref="F45:G46"/>
    <mergeCell ref="H63:I63"/>
    <mergeCell ref="F47:G47"/>
    <mergeCell ref="H47:I47"/>
    <mergeCell ref="E48:E49"/>
    <mergeCell ref="F48:G49"/>
    <mergeCell ref="A52:K52"/>
    <mergeCell ref="A53:A55"/>
    <mergeCell ref="H59:I59"/>
    <mergeCell ref="D48:D49"/>
    <mergeCell ref="F63:G63"/>
    <mergeCell ref="J63:K63"/>
    <mergeCell ref="F59:G59"/>
    <mergeCell ref="H58:I58"/>
    <mergeCell ref="H60:I60"/>
    <mergeCell ref="J61:K61"/>
    <mergeCell ref="H61:I61"/>
    <mergeCell ref="J59:K59"/>
    <mergeCell ref="F64:G64"/>
    <mergeCell ref="F62:G62"/>
    <mergeCell ref="J60:K60"/>
    <mergeCell ref="A56:A64"/>
    <mergeCell ref="A17:B18"/>
    <mergeCell ref="C23:D24"/>
    <mergeCell ref="A23:B24"/>
    <mergeCell ref="A25:B26"/>
    <mergeCell ref="C25:D26"/>
    <mergeCell ref="A28:B29"/>
    <mergeCell ref="C19:D20"/>
    <mergeCell ref="A19:B20"/>
    <mergeCell ref="C21:D22"/>
    <mergeCell ref="A21:B22"/>
    <mergeCell ref="F41:G41"/>
    <mergeCell ref="F42:G42"/>
    <mergeCell ref="C28:D29"/>
    <mergeCell ref="C27:D27"/>
    <mergeCell ref="A27:B27"/>
    <mergeCell ref="C30:D31"/>
    <mergeCell ref="F38:G38"/>
    <mergeCell ref="B54:B55"/>
    <mergeCell ref="C54:C55"/>
    <mergeCell ref="D54:D55"/>
    <mergeCell ref="A30:B31"/>
    <mergeCell ref="A34:A35"/>
    <mergeCell ref="A1:Y1"/>
    <mergeCell ref="A2:Y2"/>
    <mergeCell ref="A9:Y9"/>
    <mergeCell ref="A4:Y8"/>
    <mergeCell ref="A3:Y3"/>
    <mergeCell ref="A13:B13"/>
    <mergeCell ref="C13:D13"/>
    <mergeCell ref="A12:D12"/>
    <mergeCell ref="A14:B16"/>
    <mergeCell ref="C14:D16"/>
    <mergeCell ref="E10:F10"/>
    <mergeCell ref="A10:C10"/>
    <mergeCell ref="E13:F16"/>
    <mergeCell ref="A33:K33"/>
    <mergeCell ref="B45:B46"/>
    <mergeCell ref="C45:C46"/>
    <mergeCell ref="D45:D46"/>
    <mergeCell ref="B48:B49"/>
    <mergeCell ref="C48:C49"/>
    <mergeCell ref="H37:I37"/>
    <mergeCell ref="J41:K41"/>
    <mergeCell ref="H38:I38"/>
    <mergeCell ref="F40:G40"/>
    <mergeCell ref="H40:I40"/>
    <mergeCell ref="H41:I41"/>
    <mergeCell ref="H42:I42"/>
    <mergeCell ref="F39:G39"/>
    <mergeCell ref="H39:I39"/>
    <mergeCell ref="H43:I43"/>
    <mergeCell ref="C34:K34"/>
    <mergeCell ref="F36:G36"/>
    <mergeCell ref="H36:I36"/>
    <mergeCell ref="J36:K36"/>
    <mergeCell ref="H35:I35"/>
    <mergeCell ref="J35:K35"/>
    <mergeCell ref="F35:G35"/>
    <mergeCell ref="F37:G37"/>
    <mergeCell ref="C17:D18"/>
    <mergeCell ref="H68:I68"/>
    <mergeCell ref="J68:K68"/>
    <mergeCell ref="F68:G68"/>
    <mergeCell ref="C53:K53"/>
    <mergeCell ref="F43:G43"/>
    <mergeCell ref="J43:K43"/>
    <mergeCell ref="F44:G44"/>
    <mergeCell ref="H44:I44"/>
    <mergeCell ref="J44:K44"/>
    <mergeCell ref="J48:K49"/>
    <mergeCell ref="F56:G56"/>
    <mergeCell ref="H56:I56"/>
    <mergeCell ref="F60:G60"/>
    <mergeCell ref="E54:E55"/>
    <mergeCell ref="F54:G55"/>
    <mergeCell ref="H54:I55"/>
    <mergeCell ref="J54:K55"/>
    <mergeCell ref="F61:G61"/>
    <mergeCell ref="F58:G58"/>
    <mergeCell ref="J56:K56"/>
    <mergeCell ref="J57:K57"/>
    <mergeCell ref="H57:I57"/>
    <mergeCell ref="F57:G57"/>
    <mergeCell ref="A90:B91"/>
    <mergeCell ref="F111:G111"/>
    <mergeCell ref="H111:I111"/>
    <mergeCell ref="J111:K111"/>
    <mergeCell ref="H98:I98"/>
    <mergeCell ref="J98:K98"/>
    <mergeCell ref="C95:K97"/>
    <mergeCell ref="F99:G99"/>
    <mergeCell ref="F100:G100"/>
    <mergeCell ref="F101:G101"/>
    <mergeCell ref="F102:G102"/>
    <mergeCell ref="F103:G103"/>
    <mergeCell ref="J105:K105"/>
    <mergeCell ref="F105:G105"/>
    <mergeCell ref="F106:G106"/>
    <mergeCell ref="F108:G108"/>
    <mergeCell ref="F110:G110"/>
    <mergeCell ref="H99:I99"/>
    <mergeCell ref="H100:I100"/>
    <mergeCell ref="H101:I101"/>
    <mergeCell ref="H102:I102"/>
    <mergeCell ref="H103:I103"/>
    <mergeCell ref="F104:G104"/>
    <mergeCell ref="H104:I104"/>
    <mergeCell ref="J114:K114"/>
    <mergeCell ref="H114:I114"/>
    <mergeCell ref="F112:G112"/>
    <mergeCell ref="H112:I112"/>
    <mergeCell ref="J112:K112"/>
    <mergeCell ref="F113:G113"/>
    <mergeCell ref="H113:I113"/>
    <mergeCell ref="J113:K113"/>
    <mergeCell ref="F114:G114"/>
    <mergeCell ref="F107:G107"/>
    <mergeCell ref="H107:I107"/>
    <mergeCell ref="C81:D82"/>
    <mergeCell ref="J108:K108"/>
    <mergeCell ref="J104:K104"/>
    <mergeCell ref="H105:I105"/>
    <mergeCell ref="H106:I106"/>
    <mergeCell ref="H108:I108"/>
    <mergeCell ref="H110:I110"/>
    <mergeCell ref="J99:K99"/>
    <mergeCell ref="J100:K100"/>
    <mergeCell ref="J101:K101"/>
    <mergeCell ref="J102:K102"/>
    <mergeCell ref="J103:K103"/>
    <mergeCell ref="J106:K106"/>
    <mergeCell ref="J107:K107"/>
    <mergeCell ref="J110:K110"/>
    <mergeCell ref="F109:G109"/>
    <mergeCell ref="H109:I109"/>
    <mergeCell ref="J109:K109"/>
  </mergeCell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39"/>
  <sheetViews>
    <sheetView zoomScale="80" zoomScaleNormal="80" workbookViewId="0">
      <selection activeCell="A9" sqref="A9:B9"/>
    </sheetView>
  </sheetViews>
  <sheetFormatPr defaultColWidth="8.85546875" defaultRowHeight="15" x14ac:dyDescent="0.25"/>
  <cols>
    <col min="1" max="1" width="21.85546875" style="1" customWidth="1"/>
    <col min="2" max="2" width="42.85546875" style="1" customWidth="1"/>
    <col min="3" max="3" width="13.42578125" style="1" customWidth="1"/>
    <col min="4" max="4" width="8.85546875" style="1"/>
    <col min="5" max="5" width="14" style="1" customWidth="1"/>
    <col min="6" max="6" width="9.140625" style="1" customWidth="1"/>
    <col min="7" max="10" width="8.85546875" style="1"/>
    <col min="11" max="11" width="0.5703125" style="1" customWidth="1"/>
    <col min="12" max="17" width="8.85546875" style="1" hidden="1" customWidth="1"/>
    <col min="18" max="18" width="6.5703125" style="1" hidden="1" customWidth="1"/>
    <col min="19" max="26" width="8.85546875" style="1" hidden="1" customWidth="1"/>
    <col min="27" max="16384" width="8.85546875" style="1"/>
  </cols>
  <sheetData>
    <row r="1" spans="1:26" ht="18.75" x14ac:dyDescent="0.3">
      <c r="A1" s="770" t="s">
        <v>133</v>
      </c>
      <c r="B1" s="770"/>
      <c r="C1" s="770"/>
      <c r="D1" s="770"/>
      <c r="E1" s="770"/>
      <c r="F1" s="770"/>
      <c r="G1" s="770"/>
      <c r="H1" s="770"/>
      <c r="I1" s="770"/>
      <c r="J1" s="770"/>
      <c r="K1" s="770"/>
      <c r="L1" s="770"/>
      <c r="M1" s="770"/>
      <c r="N1" s="770"/>
      <c r="O1" s="770"/>
      <c r="P1" s="770"/>
      <c r="Q1" s="770"/>
      <c r="R1" s="770"/>
      <c r="S1" s="770"/>
      <c r="T1" s="770"/>
      <c r="U1" s="770"/>
      <c r="V1" s="770"/>
      <c r="W1" s="770"/>
      <c r="X1" s="770"/>
      <c r="Y1" s="770"/>
      <c r="Z1" s="770"/>
    </row>
    <row r="2" spans="1:26" ht="18.75" x14ac:dyDescent="0.3">
      <c r="A2" s="539" t="s">
        <v>94</v>
      </c>
      <c r="B2" s="539"/>
      <c r="C2" s="539"/>
      <c r="D2" s="539"/>
      <c r="E2" s="539"/>
      <c r="F2" s="539"/>
      <c r="G2" s="539"/>
      <c r="H2" s="539"/>
      <c r="I2" s="539"/>
      <c r="J2" s="539"/>
      <c r="K2" s="539"/>
      <c r="L2" s="539"/>
      <c r="M2" s="539"/>
      <c r="N2" s="539"/>
      <c r="O2" s="539"/>
      <c r="P2" s="539"/>
      <c r="Q2" s="539"/>
      <c r="R2" s="539"/>
      <c r="S2" s="539"/>
      <c r="T2" s="539"/>
      <c r="U2" s="539"/>
      <c r="V2" s="539"/>
      <c r="W2" s="539"/>
      <c r="X2" s="539"/>
      <c r="Y2" s="539"/>
      <c r="Z2" s="539"/>
    </row>
    <row r="3" spans="1:26" ht="15" customHeight="1" x14ac:dyDescent="0.25">
      <c r="A3" s="771" t="s">
        <v>632</v>
      </c>
      <c r="B3" s="771"/>
      <c r="C3" s="771"/>
      <c r="D3" s="771"/>
      <c r="E3" s="771"/>
      <c r="F3" s="771"/>
      <c r="G3" s="771"/>
      <c r="H3" s="771"/>
      <c r="I3" s="771"/>
      <c r="J3" s="771"/>
      <c r="K3" s="771"/>
      <c r="L3" s="771"/>
      <c r="M3" s="771"/>
      <c r="N3" s="771"/>
      <c r="O3" s="771"/>
      <c r="P3" s="771"/>
      <c r="Q3" s="771"/>
      <c r="R3" s="771"/>
      <c r="S3" s="771"/>
      <c r="T3" s="771"/>
      <c r="U3" s="771"/>
      <c r="V3" s="771"/>
      <c r="W3" s="771"/>
      <c r="X3" s="771"/>
      <c r="Y3" s="771"/>
      <c r="Z3" s="771"/>
    </row>
    <row r="4" spans="1:26" ht="15" customHeight="1" x14ac:dyDescent="0.25">
      <c r="A4" s="771"/>
      <c r="B4" s="771"/>
      <c r="C4" s="771"/>
      <c r="D4" s="771"/>
      <c r="E4" s="771"/>
      <c r="F4" s="771"/>
      <c r="G4" s="771"/>
      <c r="H4" s="771"/>
      <c r="I4" s="771"/>
      <c r="J4" s="771"/>
      <c r="K4" s="771"/>
      <c r="L4" s="771"/>
      <c r="M4" s="771"/>
      <c r="N4" s="771"/>
      <c r="O4" s="771"/>
      <c r="P4" s="771"/>
      <c r="Q4" s="771"/>
      <c r="R4" s="771"/>
      <c r="S4" s="771"/>
      <c r="T4" s="771"/>
      <c r="U4" s="771"/>
      <c r="V4" s="771"/>
      <c r="W4" s="771"/>
      <c r="X4" s="771"/>
      <c r="Y4" s="771"/>
      <c r="Z4" s="771"/>
    </row>
    <row r="5" spans="1:26" ht="15" customHeight="1" x14ac:dyDescent="0.25">
      <c r="A5" s="771"/>
      <c r="B5" s="771"/>
      <c r="C5" s="771"/>
      <c r="D5" s="771"/>
      <c r="E5" s="771"/>
      <c r="F5" s="771"/>
      <c r="G5" s="771"/>
      <c r="H5" s="771"/>
      <c r="I5" s="771"/>
      <c r="J5" s="771"/>
      <c r="K5" s="771"/>
      <c r="L5" s="771"/>
      <c r="M5" s="771"/>
      <c r="N5" s="771"/>
      <c r="O5" s="771"/>
      <c r="P5" s="771"/>
      <c r="Q5" s="771"/>
      <c r="R5" s="771"/>
      <c r="S5" s="771"/>
      <c r="T5" s="771"/>
      <c r="U5" s="771"/>
      <c r="V5" s="771"/>
      <c r="W5" s="771"/>
      <c r="X5" s="771"/>
      <c r="Y5" s="771"/>
      <c r="Z5" s="771"/>
    </row>
    <row r="6" spans="1:26" ht="19.5" customHeight="1" x14ac:dyDescent="0.25">
      <c r="A6" s="772" t="s">
        <v>210</v>
      </c>
      <c r="B6" s="772"/>
      <c r="C6" s="772"/>
      <c r="D6" s="772"/>
      <c r="E6" s="772"/>
      <c r="F6" s="772"/>
      <c r="G6" s="772"/>
      <c r="H6" s="772"/>
      <c r="I6" s="772"/>
      <c r="J6" s="772"/>
      <c r="K6" s="772"/>
      <c r="L6" s="772"/>
      <c r="M6" s="772"/>
      <c r="N6" s="772"/>
      <c r="O6" s="772"/>
      <c r="P6" s="772"/>
      <c r="Q6" s="772"/>
      <c r="R6" s="772"/>
      <c r="S6" s="772"/>
      <c r="T6" s="772"/>
      <c r="U6" s="772"/>
      <c r="V6" s="772"/>
      <c r="W6" s="772"/>
      <c r="X6" s="772"/>
      <c r="Y6" s="772"/>
      <c r="Z6" s="772"/>
    </row>
    <row r="7" spans="1:26" ht="19.5" customHeight="1" thickBot="1" x14ac:dyDescent="0.3">
      <c r="A7" s="286"/>
      <c r="B7" s="286"/>
      <c r="C7" s="286"/>
      <c r="D7" s="286"/>
      <c r="E7" s="286"/>
      <c r="F7" s="286"/>
      <c r="G7" s="286"/>
      <c r="H7" s="286"/>
      <c r="I7" s="286"/>
      <c r="J7" s="286"/>
      <c r="K7" s="286"/>
      <c r="L7" s="286"/>
      <c r="M7" s="286"/>
      <c r="N7" s="286"/>
      <c r="O7" s="286"/>
      <c r="P7" s="286"/>
      <c r="Q7" s="286"/>
      <c r="R7" s="286"/>
      <c r="S7" s="286"/>
      <c r="T7" s="286"/>
      <c r="U7" s="286"/>
      <c r="V7" s="286"/>
      <c r="W7" s="286"/>
      <c r="X7" s="286"/>
      <c r="Y7" s="286"/>
      <c r="Z7" s="286"/>
    </row>
    <row r="8" spans="1:26" ht="15" customHeight="1" x14ac:dyDescent="0.25">
      <c r="A8" s="773" t="s">
        <v>786</v>
      </c>
      <c r="B8" s="774"/>
      <c r="C8" s="775" t="s">
        <v>160</v>
      </c>
      <c r="D8" s="776"/>
      <c r="E8" s="665" t="s">
        <v>575</v>
      </c>
      <c r="F8" s="666"/>
      <c r="H8" s="71"/>
      <c r="I8" s="71"/>
      <c r="J8" s="71"/>
      <c r="K8" s="71"/>
      <c r="L8" s="71"/>
      <c r="M8" s="71"/>
      <c r="N8" s="71"/>
      <c r="O8" s="71"/>
      <c r="P8" s="71"/>
      <c r="Q8" s="71"/>
      <c r="R8" s="71"/>
      <c r="S8" s="71"/>
      <c r="T8" s="71"/>
      <c r="U8" s="71"/>
      <c r="V8" s="71"/>
      <c r="W8" s="71"/>
      <c r="X8" s="71"/>
      <c r="Y8" s="71"/>
      <c r="Z8" s="71"/>
    </row>
    <row r="9" spans="1:26" ht="15" customHeight="1" x14ac:dyDescent="0.25">
      <c r="A9" s="757" t="s">
        <v>785</v>
      </c>
      <c r="B9" s="650"/>
      <c r="C9" s="758" t="s">
        <v>542</v>
      </c>
      <c r="D9" s="759"/>
      <c r="E9" s="667"/>
      <c r="F9" s="668"/>
      <c r="H9" s="72"/>
      <c r="I9" s="72"/>
      <c r="J9" s="72"/>
      <c r="K9" s="72"/>
      <c r="L9" s="72"/>
      <c r="M9" s="72"/>
      <c r="N9" s="72"/>
      <c r="O9" s="72"/>
      <c r="P9" s="64"/>
      <c r="Q9" s="64"/>
      <c r="R9" s="64"/>
      <c r="S9" s="64"/>
      <c r="T9" s="64"/>
      <c r="U9" s="64"/>
      <c r="V9" s="64"/>
      <c r="W9" s="64"/>
      <c r="X9" s="64"/>
      <c r="Y9" s="64"/>
      <c r="Z9" s="64"/>
    </row>
    <row r="10" spans="1:26" ht="15" customHeight="1" thickBot="1" x14ac:dyDescent="0.3">
      <c r="A10" s="757" t="s">
        <v>784</v>
      </c>
      <c r="B10" s="650"/>
      <c r="C10" s="760"/>
      <c r="D10" s="605"/>
      <c r="E10" s="669"/>
      <c r="F10" s="670"/>
      <c r="H10" s="72"/>
      <c r="I10" s="72"/>
      <c r="J10" s="72"/>
      <c r="K10" s="72"/>
      <c r="L10" s="72"/>
      <c r="M10" s="72"/>
      <c r="N10" s="72"/>
      <c r="O10" s="72"/>
      <c r="P10" s="64"/>
      <c r="Q10" s="64"/>
      <c r="R10" s="64"/>
      <c r="S10" s="64"/>
      <c r="T10" s="64"/>
      <c r="U10" s="64"/>
      <c r="V10" s="64"/>
      <c r="W10" s="64"/>
      <c r="X10" s="64"/>
      <c r="Y10" s="64"/>
      <c r="Z10" s="64"/>
    </row>
    <row r="11" spans="1:26" ht="18.75" customHeight="1" x14ac:dyDescent="0.25">
      <c r="A11" s="643"/>
      <c r="B11" s="644"/>
      <c r="C11" s="760"/>
      <c r="D11" s="760"/>
      <c r="E11" s="264"/>
      <c r="F11" s="264"/>
      <c r="H11" s="72"/>
      <c r="I11" s="72"/>
      <c r="J11" s="72"/>
      <c r="K11" s="72"/>
      <c r="L11" s="72"/>
      <c r="M11" s="72"/>
      <c r="N11" s="72"/>
      <c r="O11" s="72"/>
      <c r="P11" s="64"/>
      <c r="Q11" s="64"/>
      <c r="R11" s="64"/>
      <c r="S11" s="64"/>
      <c r="T11" s="64"/>
      <c r="U11" s="64"/>
      <c r="V11" s="64"/>
      <c r="W11" s="64"/>
      <c r="X11" s="64"/>
      <c r="Y11" s="64"/>
      <c r="Z11" s="64"/>
    </row>
    <row r="12" spans="1:26" ht="18.75" customHeight="1" x14ac:dyDescent="0.25">
      <c r="A12" s="250"/>
      <c r="B12" s="250"/>
      <c r="C12" s="250"/>
      <c r="D12" s="250"/>
      <c r="E12" s="250"/>
      <c r="F12" s="251"/>
      <c r="G12" s="251"/>
      <c r="H12" s="72"/>
      <c r="I12" s="72"/>
      <c r="J12" s="72"/>
      <c r="K12" s="72"/>
      <c r="L12" s="72"/>
      <c r="M12" s="72"/>
      <c r="N12" s="72"/>
      <c r="O12" s="72"/>
      <c r="P12" s="64"/>
      <c r="Q12" s="64"/>
      <c r="R12" s="64"/>
      <c r="S12" s="64"/>
      <c r="T12" s="64"/>
      <c r="U12" s="64"/>
      <c r="V12" s="64"/>
      <c r="W12" s="64"/>
      <c r="X12" s="64"/>
      <c r="Y12" s="64"/>
      <c r="Z12" s="64"/>
    </row>
    <row r="13" spans="1:26" ht="18.75" customHeight="1" x14ac:dyDescent="0.25">
      <c r="A13" s="698" t="s">
        <v>134</v>
      </c>
      <c r="B13" s="762" t="s">
        <v>211</v>
      </c>
      <c r="C13" s="764"/>
      <c r="D13" s="765"/>
      <c r="E13" s="766"/>
      <c r="F13" s="251"/>
      <c r="G13" s="251"/>
      <c r="H13" s="72"/>
      <c r="I13" s="72"/>
      <c r="J13" s="72"/>
      <c r="K13" s="72"/>
      <c r="L13" s="72"/>
      <c r="M13" s="72"/>
      <c r="N13" s="72"/>
      <c r="O13" s="72"/>
      <c r="P13" s="64"/>
      <c r="Q13" s="64"/>
      <c r="R13" s="64"/>
      <c r="S13" s="64"/>
      <c r="T13" s="64"/>
      <c r="U13" s="64"/>
      <c r="V13" s="64"/>
      <c r="W13" s="64"/>
      <c r="X13" s="64"/>
      <c r="Y13" s="64"/>
      <c r="Z13" s="64"/>
    </row>
    <row r="14" spans="1:26" ht="15" customHeight="1" x14ac:dyDescent="0.25">
      <c r="A14" s="761"/>
      <c r="B14" s="763"/>
      <c r="C14" s="767"/>
      <c r="D14" s="768"/>
      <c r="E14" s="769"/>
      <c r="F14" s="252"/>
      <c r="G14" s="252"/>
      <c r="H14" s="72"/>
      <c r="I14" s="72"/>
      <c r="J14" s="72"/>
      <c r="K14" s="72"/>
      <c r="L14" s="72"/>
      <c r="M14" s="72"/>
      <c r="N14" s="72"/>
      <c r="O14" s="72"/>
      <c r="P14" s="64"/>
      <c r="Q14" s="64"/>
      <c r="R14" s="64"/>
      <c r="S14" s="64"/>
      <c r="T14" s="64"/>
      <c r="U14" s="64"/>
      <c r="V14" s="64"/>
      <c r="W14" s="64"/>
      <c r="X14" s="64"/>
      <c r="Y14" s="64"/>
      <c r="Z14" s="64"/>
    </row>
    <row r="15" spans="1:26" ht="15.75" x14ac:dyDescent="0.25">
      <c r="A15" s="699"/>
      <c r="B15" s="365" t="s">
        <v>48</v>
      </c>
      <c r="C15" s="377" t="s">
        <v>16</v>
      </c>
      <c r="D15" s="378" t="s">
        <v>586</v>
      </c>
      <c r="E15" s="379" t="s">
        <v>81</v>
      </c>
      <c r="F15" s="73"/>
      <c r="G15" s="73"/>
      <c r="H15" s="73"/>
      <c r="I15" s="73"/>
      <c r="J15" s="73"/>
      <c r="K15" s="64"/>
      <c r="L15" s="64"/>
      <c r="M15" s="64"/>
      <c r="N15" s="64"/>
      <c r="O15" s="64"/>
      <c r="P15" s="64"/>
      <c r="Q15" s="64"/>
      <c r="R15" s="64"/>
      <c r="S15" s="64"/>
      <c r="T15" s="64"/>
      <c r="U15" s="64"/>
      <c r="V15" s="64"/>
      <c r="W15" s="64"/>
      <c r="X15" s="64"/>
      <c r="Y15" s="64"/>
      <c r="Z15" s="64"/>
    </row>
    <row r="16" spans="1:26" ht="23.25" customHeight="1" x14ac:dyDescent="0.25">
      <c r="A16" s="673" t="s">
        <v>160</v>
      </c>
      <c r="B16" s="253" t="s">
        <v>543</v>
      </c>
      <c r="C16" s="380"/>
      <c r="D16" s="381"/>
      <c r="E16" s="382"/>
      <c r="F16" s="254"/>
      <c r="G16" s="254"/>
      <c r="H16" s="254"/>
      <c r="I16" s="254"/>
      <c r="J16" s="254"/>
      <c r="K16" s="64"/>
      <c r="L16" s="64"/>
      <c r="M16" s="64"/>
      <c r="N16" s="64"/>
      <c r="O16" s="64"/>
      <c r="P16" s="64"/>
      <c r="Q16" s="64"/>
      <c r="R16" s="64"/>
      <c r="S16" s="64"/>
      <c r="T16" s="64"/>
      <c r="U16" s="64"/>
      <c r="V16" s="64"/>
      <c r="W16" s="64"/>
      <c r="X16" s="64"/>
      <c r="Y16" s="64"/>
      <c r="Z16" s="64"/>
    </row>
    <row r="17" spans="1:26" ht="15" customHeight="1" x14ac:dyDescent="0.25">
      <c r="A17" s="674"/>
      <c r="B17" s="74"/>
      <c r="C17" s="255"/>
      <c r="D17" s="74"/>
      <c r="E17" s="255"/>
      <c r="F17" s="75"/>
      <c r="G17" s="75"/>
      <c r="H17" s="75"/>
      <c r="I17" s="75"/>
      <c r="J17" s="75"/>
      <c r="K17" s="64"/>
      <c r="L17" s="64"/>
      <c r="M17" s="64"/>
      <c r="N17" s="64"/>
      <c r="O17" s="64"/>
      <c r="P17" s="64"/>
      <c r="Q17" s="64"/>
      <c r="R17" s="64"/>
      <c r="S17" s="64"/>
      <c r="T17" s="64"/>
      <c r="U17" s="64"/>
      <c r="V17" s="64"/>
      <c r="W17" s="64"/>
      <c r="X17" s="64"/>
      <c r="Y17" s="64"/>
      <c r="Z17" s="64"/>
    </row>
    <row r="18" spans="1:26" ht="15" customHeight="1" x14ac:dyDescent="0.25">
      <c r="A18" s="674"/>
      <c r="B18" s="74"/>
      <c r="C18" s="255"/>
      <c r="D18" s="74"/>
      <c r="E18" s="255"/>
      <c r="F18" s="75"/>
      <c r="G18" s="75"/>
      <c r="H18" s="75"/>
      <c r="I18" s="75"/>
      <c r="J18" s="75"/>
      <c r="K18" s="64"/>
      <c r="L18" s="64"/>
      <c r="M18" s="64"/>
      <c r="N18" s="64"/>
      <c r="O18" s="64"/>
      <c r="P18" s="64"/>
      <c r="Q18" s="64"/>
      <c r="R18" s="64"/>
      <c r="S18" s="64"/>
      <c r="T18" s="64"/>
      <c r="U18" s="64"/>
      <c r="V18" s="64"/>
      <c r="W18" s="64"/>
      <c r="X18" s="64"/>
      <c r="Y18" s="64"/>
      <c r="Z18" s="64"/>
    </row>
    <row r="19" spans="1:26" ht="15" customHeight="1" x14ac:dyDescent="0.25">
      <c r="A19" s="674"/>
      <c r="B19" s="74"/>
      <c r="C19" s="255"/>
      <c r="D19" s="74"/>
      <c r="E19" s="255"/>
      <c r="F19" s="75"/>
      <c r="G19" s="75"/>
      <c r="H19" s="75"/>
      <c r="I19" s="75"/>
      <c r="J19" s="75"/>
      <c r="K19" s="64"/>
      <c r="L19" s="64"/>
      <c r="M19" s="64"/>
      <c r="N19" s="64"/>
      <c r="O19" s="64"/>
      <c r="P19" s="64"/>
      <c r="Q19" s="64"/>
      <c r="R19" s="64"/>
      <c r="S19" s="64"/>
      <c r="T19" s="64"/>
      <c r="U19" s="64"/>
      <c r="V19" s="64"/>
      <c r="W19" s="64"/>
      <c r="X19" s="64"/>
      <c r="Y19" s="64"/>
      <c r="Z19" s="64"/>
    </row>
    <row r="20" spans="1:26" x14ac:dyDescent="0.25">
      <c r="A20" s="674"/>
      <c r="B20" s="76"/>
      <c r="C20" s="256"/>
      <c r="D20" s="76"/>
      <c r="E20" s="256"/>
      <c r="F20" s="44"/>
      <c r="G20" s="44"/>
      <c r="H20" s="44"/>
      <c r="I20" s="44"/>
      <c r="J20" s="44"/>
      <c r="K20" s="64"/>
      <c r="L20" s="64"/>
      <c r="M20" s="64"/>
      <c r="N20" s="64"/>
      <c r="O20" s="64"/>
      <c r="P20" s="64"/>
      <c r="Q20" s="64"/>
      <c r="R20" s="64"/>
      <c r="S20" s="64"/>
      <c r="T20" s="64"/>
      <c r="U20" s="64"/>
      <c r="V20" s="64"/>
      <c r="W20" s="64"/>
      <c r="X20" s="64"/>
      <c r="Y20" s="64"/>
      <c r="Z20" s="64"/>
    </row>
    <row r="21" spans="1:26" ht="15" customHeight="1" x14ac:dyDescent="0.25">
      <c r="A21" s="674"/>
      <c r="B21" s="74"/>
      <c r="C21" s="255"/>
      <c r="D21" s="74"/>
      <c r="E21" s="255"/>
      <c r="F21" s="75"/>
      <c r="G21" s="75"/>
      <c r="H21" s="75"/>
      <c r="I21" s="75"/>
      <c r="J21" s="75"/>
      <c r="K21" s="64"/>
      <c r="L21" s="64"/>
      <c r="M21" s="64"/>
      <c r="N21" s="64"/>
      <c r="O21" s="64"/>
      <c r="P21" s="64"/>
      <c r="Q21" s="64"/>
      <c r="R21" s="64"/>
      <c r="S21" s="64"/>
      <c r="T21" s="64"/>
      <c r="U21" s="64"/>
      <c r="V21" s="64"/>
      <c r="W21" s="64"/>
      <c r="X21" s="64"/>
      <c r="Y21" s="64"/>
      <c r="Z21" s="64"/>
    </row>
    <row r="22" spans="1:26" ht="15" customHeight="1" x14ac:dyDescent="0.25">
      <c r="A22" s="674"/>
      <c r="B22" s="74"/>
      <c r="C22" s="255"/>
      <c r="D22" s="74"/>
      <c r="E22" s="255"/>
      <c r="F22" s="75"/>
      <c r="G22" s="75"/>
      <c r="H22" s="75"/>
      <c r="I22" s="75"/>
      <c r="J22" s="75"/>
      <c r="K22" s="64"/>
      <c r="L22" s="64"/>
      <c r="M22" s="64"/>
      <c r="N22" s="64"/>
      <c r="O22" s="64"/>
      <c r="P22" s="64"/>
      <c r="Q22" s="64"/>
      <c r="R22" s="64"/>
      <c r="S22" s="64"/>
      <c r="T22" s="64"/>
      <c r="U22" s="64"/>
      <c r="V22" s="64"/>
      <c r="W22" s="64"/>
      <c r="X22" s="64"/>
      <c r="Y22" s="64"/>
      <c r="Z22" s="64"/>
    </row>
    <row r="23" spans="1:26" ht="15.75" x14ac:dyDescent="0.25">
      <c r="A23" s="674"/>
      <c r="B23" s="3"/>
      <c r="C23" s="257"/>
      <c r="D23" s="3"/>
      <c r="E23" s="257"/>
      <c r="F23" s="17"/>
      <c r="G23" s="17"/>
      <c r="H23" s="17"/>
      <c r="I23" s="17"/>
      <c r="J23" s="17"/>
      <c r="K23" s="64"/>
      <c r="L23" s="64"/>
      <c r="M23" s="64"/>
      <c r="N23" s="64"/>
      <c r="O23" s="64"/>
      <c r="P23" s="64"/>
      <c r="Q23" s="64"/>
      <c r="R23" s="64"/>
      <c r="S23" s="64"/>
      <c r="T23" s="64"/>
      <c r="U23" s="64"/>
      <c r="V23" s="64"/>
      <c r="W23" s="64"/>
      <c r="X23" s="64"/>
      <c r="Y23" s="64"/>
      <c r="Z23" s="64"/>
    </row>
    <row r="24" spans="1:26" ht="15.75" x14ac:dyDescent="0.25">
      <c r="A24" s="675"/>
      <c r="B24" s="77"/>
      <c r="C24" s="258"/>
      <c r="D24" s="327"/>
      <c r="E24" s="258"/>
      <c r="F24" s="75"/>
      <c r="G24" s="75"/>
      <c r="H24" s="75"/>
      <c r="I24" s="75"/>
      <c r="J24" s="75"/>
      <c r="K24" s="64"/>
      <c r="L24" s="64"/>
      <c r="M24" s="64"/>
      <c r="N24" s="64"/>
      <c r="O24" s="64"/>
      <c r="P24" s="64"/>
      <c r="Q24" s="64"/>
      <c r="R24" s="64"/>
      <c r="S24" s="64"/>
      <c r="T24" s="64"/>
      <c r="U24" s="64"/>
      <c r="V24" s="64"/>
      <c r="W24" s="64"/>
      <c r="X24" s="64"/>
      <c r="Y24" s="64"/>
      <c r="Z24" s="64"/>
    </row>
    <row r="25" spans="1:26" ht="15.75" x14ac:dyDescent="0.25">
      <c r="A25" s="259"/>
      <c r="B25" s="259"/>
      <c r="C25" s="259"/>
      <c r="D25" s="259"/>
      <c r="E25" s="259"/>
      <c r="F25" s="259"/>
      <c r="G25" s="259"/>
      <c r="H25" s="259"/>
      <c r="I25" s="259"/>
      <c r="J25" s="259"/>
    </row>
    <row r="26" spans="1:26" ht="15.75" x14ac:dyDescent="0.25">
      <c r="A26" s="259"/>
      <c r="B26" s="259"/>
      <c r="C26" s="259"/>
      <c r="D26" s="259"/>
      <c r="E26" s="259"/>
      <c r="F26" s="259"/>
      <c r="G26" s="259"/>
      <c r="H26" s="259"/>
      <c r="I26" s="259"/>
      <c r="J26" s="259"/>
    </row>
    <row r="27" spans="1:26" ht="15.75" x14ac:dyDescent="0.25">
      <c r="A27" s="259"/>
      <c r="B27" s="259"/>
      <c r="C27" s="259"/>
      <c r="D27" s="259"/>
      <c r="E27" s="259"/>
      <c r="F27" s="259"/>
      <c r="G27" s="259"/>
      <c r="H27" s="259"/>
      <c r="I27" s="259"/>
      <c r="J27" s="259"/>
    </row>
    <row r="28" spans="1:26" ht="15.75" x14ac:dyDescent="0.25">
      <c r="A28" s="259"/>
      <c r="B28" s="259"/>
      <c r="C28" s="259"/>
      <c r="D28" s="259"/>
      <c r="E28" s="259"/>
      <c r="F28" s="259"/>
      <c r="G28" s="259"/>
      <c r="H28" s="259"/>
      <c r="I28" s="259"/>
      <c r="J28" s="259"/>
    </row>
    <row r="29" spans="1:26" ht="15.75" x14ac:dyDescent="0.25">
      <c r="A29" s="259"/>
      <c r="B29" s="259"/>
      <c r="C29" s="259"/>
      <c r="D29" s="259"/>
      <c r="E29" s="259"/>
      <c r="F29" s="259"/>
      <c r="G29" s="259"/>
      <c r="H29" s="259"/>
      <c r="I29" s="259"/>
      <c r="J29" s="259"/>
    </row>
    <row r="30" spans="1:26" ht="15.75" x14ac:dyDescent="0.25">
      <c r="A30" s="259"/>
      <c r="B30" s="259"/>
      <c r="C30" s="259"/>
      <c r="D30" s="259"/>
      <c r="E30" s="259"/>
      <c r="F30" s="259"/>
      <c r="G30" s="259"/>
      <c r="H30" s="259"/>
      <c r="I30" s="259"/>
      <c r="J30" s="259"/>
    </row>
    <row r="31" spans="1:26" ht="15.75" x14ac:dyDescent="0.25">
      <c r="A31" s="259"/>
      <c r="B31" s="259"/>
      <c r="C31" s="259"/>
      <c r="D31" s="259"/>
      <c r="E31" s="259"/>
      <c r="F31" s="259"/>
      <c r="G31" s="259"/>
      <c r="H31" s="259"/>
      <c r="I31" s="259"/>
      <c r="J31" s="259"/>
    </row>
    <row r="32" spans="1:26" ht="15.75" x14ac:dyDescent="0.25">
      <c r="A32" s="260"/>
      <c r="B32" s="260"/>
      <c r="C32" s="260"/>
      <c r="D32" s="260"/>
      <c r="E32" s="260"/>
      <c r="F32" s="260"/>
      <c r="G32" s="260"/>
      <c r="H32" s="260"/>
      <c r="I32" s="260"/>
      <c r="J32" s="260"/>
      <c r="K32" s="12"/>
    </row>
    <row r="33" spans="1:12" ht="15.75" x14ac:dyDescent="0.25">
      <c r="A33" s="59"/>
      <c r="B33" s="59"/>
      <c r="C33" s="59"/>
      <c r="D33" s="59"/>
      <c r="E33" s="59"/>
      <c r="F33" s="59"/>
      <c r="G33" s="59"/>
      <c r="H33" s="34"/>
      <c r="I33" s="34"/>
      <c r="J33" s="34"/>
      <c r="K33" s="12"/>
      <c r="L33" s="2"/>
    </row>
    <row r="34" spans="1:12" ht="15.75" x14ac:dyDescent="0.25">
      <c r="A34" s="59"/>
      <c r="B34" s="59"/>
      <c r="C34" s="59"/>
      <c r="D34" s="34"/>
      <c r="E34" s="34"/>
      <c r="F34" s="34"/>
      <c r="G34" s="34"/>
      <c r="H34" s="34"/>
      <c r="I34" s="34"/>
      <c r="J34" s="34"/>
      <c r="K34" s="12"/>
    </row>
    <row r="35" spans="1:12" ht="15.75" x14ac:dyDescent="0.25">
      <c r="A35" s="59"/>
      <c r="B35" s="59"/>
      <c r="C35" s="59"/>
      <c r="D35" s="34"/>
      <c r="E35" s="34"/>
      <c r="F35" s="34"/>
      <c r="G35" s="34"/>
      <c r="H35" s="34"/>
      <c r="I35" s="34"/>
      <c r="J35" s="34"/>
      <c r="K35" s="12"/>
    </row>
    <row r="36" spans="1:12" ht="15.75" x14ac:dyDescent="0.25">
      <c r="A36" s="59"/>
      <c r="B36" s="59"/>
      <c r="C36" s="59"/>
      <c r="D36" s="34"/>
      <c r="E36" s="34"/>
      <c r="F36" s="34"/>
      <c r="G36" s="34"/>
      <c r="H36" s="34"/>
      <c r="I36" s="34"/>
      <c r="J36" s="34"/>
      <c r="K36" s="12"/>
    </row>
    <row r="37" spans="1:12" ht="15.75" x14ac:dyDescent="0.25">
      <c r="A37" s="59"/>
      <c r="B37" s="59"/>
      <c r="C37" s="59"/>
      <c r="D37" s="34"/>
      <c r="E37" s="34"/>
      <c r="F37" s="34"/>
      <c r="G37" s="34"/>
      <c r="H37" s="34"/>
      <c r="I37" s="34"/>
      <c r="J37" s="34"/>
      <c r="K37" s="12"/>
    </row>
    <row r="38" spans="1:12" ht="15.75" x14ac:dyDescent="0.25">
      <c r="A38" s="59"/>
      <c r="B38" s="59"/>
      <c r="C38" s="59"/>
      <c r="D38" s="34"/>
      <c r="E38" s="34"/>
      <c r="F38" s="34"/>
      <c r="G38" s="34"/>
      <c r="H38" s="34"/>
      <c r="I38" s="34"/>
      <c r="J38" s="34"/>
      <c r="K38" s="12"/>
    </row>
    <row r="39" spans="1:12" x14ac:dyDescent="0.25">
      <c r="A39" s="12"/>
      <c r="B39" s="12"/>
      <c r="C39" s="12"/>
      <c r="D39" s="12"/>
      <c r="E39" s="12"/>
      <c r="F39" s="12"/>
      <c r="G39" s="12"/>
      <c r="H39" s="12"/>
      <c r="I39" s="12"/>
      <c r="J39" s="12"/>
      <c r="K39" s="12"/>
    </row>
  </sheetData>
  <mergeCells count="15">
    <mergeCell ref="A1:Z1"/>
    <mergeCell ref="A2:Z2"/>
    <mergeCell ref="A3:Z5"/>
    <mergeCell ref="A6:Z6"/>
    <mergeCell ref="A8:B8"/>
    <mergeCell ref="C8:D8"/>
    <mergeCell ref="E8:F10"/>
    <mergeCell ref="A16:A24"/>
    <mergeCell ref="A9:B9"/>
    <mergeCell ref="C9:D9"/>
    <mergeCell ref="A10:B11"/>
    <mergeCell ref="C10:D11"/>
    <mergeCell ref="A13:A15"/>
    <mergeCell ref="B13:B14"/>
    <mergeCell ref="C13:E14"/>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P60"/>
  <sheetViews>
    <sheetView topLeftCell="A109" zoomScale="85" zoomScaleNormal="85" workbookViewId="0">
      <selection activeCell="B52" sqref="B52"/>
    </sheetView>
  </sheetViews>
  <sheetFormatPr defaultRowHeight="15" x14ac:dyDescent="0.25"/>
  <cols>
    <col min="1" max="1" width="21.85546875" customWidth="1"/>
    <col min="2" max="2" width="40.85546875" style="1" customWidth="1"/>
    <col min="3" max="3" width="13.42578125" customWidth="1"/>
    <col min="5" max="5" width="14" customWidth="1"/>
    <col min="6" max="6" width="9.140625" customWidth="1"/>
    <col min="11" max="11" width="0.5703125" customWidth="1"/>
    <col min="12" max="17" width="8.85546875" hidden="1" customWidth="1"/>
    <col min="18" max="18" width="6.5703125" hidden="1" customWidth="1"/>
    <col min="19" max="26" width="8.85546875" hidden="1" customWidth="1"/>
  </cols>
  <sheetData>
    <row r="1" spans="1:32" ht="18.75" x14ac:dyDescent="0.3">
      <c r="A1" s="770" t="s">
        <v>133</v>
      </c>
      <c r="B1" s="770"/>
      <c r="C1" s="770"/>
      <c r="D1" s="770"/>
      <c r="E1" s="770"/>
      <c r="F1" s="770"/>
      <c r="G1" s="770"/>
      <c r="H1" s="770"/>
      <c r="I1" s="770"/>
      <c r="J1" s="770"/>
      <c r="K1" s="770"/>
      <c r="L1" s="770"/>
      <c r="M1" s="770"/>
      <c r="N1" s="770"/>
      <c r="O1" s="770"/>
      <c r="P1" s="770"/>
      <c r="Q1" s="770"/>
      <c r="R1" s="770"/>
      <c r="S1" s="770"/>
      <c r="T1" s="770"/>
      <c r="U1" s="770"/>
      <c r="V1" s="770"/>
      <c r="W1" s="770"/>
      <c r="X1" s="770"/>
      <c r="Y1" s="770"/>
      <c r="Z1" s="770"/>
      <c r="AA1" s="770"/>
    </row>
    <row r="2" spans="1:32" ht="18.75" x14ac:dyDescent="0.3">
      <c r="A2" s="539" t="s">
        <v>94</v>
      </c>
      <c r="B2" s="539"/>
      <c r="C2" s="539"/>
      <c r="D2" s="539"/>
      <c r="E2" s="539"/>
      <c r="F2" s="539"/>
      <c r="G2" s="539"/>
      <c r="H2" s="539"/>
      <c r="I2" s="539"/>
      <c r="J2" s="539"/>
      <c r="K2" s="539"/>
      <c r="L2" s="539"/>
      <c r="M2" s="539"/>
      <c r="N2" s="539"/>
      <c r="O2" s="539"/>
      <c r="P2" s="539"/>
      <c r="Q2" s="539"/>
      <c r="R2" s="539"/>
      <c r="S2" s="539"/>
      <c r="T2" s="539"/>
      <c r="U2" s="539"/>
      <c r="V2" s="539"/>
      <c r="W2" s="539"/>
      <c r="X2" s="539"/>
      <c r="Y2" s="539"/>
      <c r="Z2" s="539"/>
      <c r="AA2" s="539"/>
    </row>
    <row r="3" spans="1:32" ht="15" customHeight="1" x14ac:dyDescent="0.25">
      <c r="A3" s="771" t="s">
        <v>632</v>
      </c>
      <c r="B3" s="771"/>
      <c r="C3" s="771"/>
      <c r="D3" s="771"/>
      <c r="E3" s="771"/>
      <c r="F3" s="771"/>
      <c r="G3" s="771"/>
      <c r="H3" s="771"/>
      <c r="I3" s="771"/>
      <c r="J3" s="771"/>
      <c r="K3" s="771"/>
      <c r="L3" s="771"/>
      <c r="M3" s="771"/>
      <c r="N3" s="771"/>
      <c r="O3" s="771"/>
      <c r="P3" s="771"/>
      <c r="Q3" s="771"/>
      <c r="R3" s="771"/>
      <c r="S3" s="771"/>
      <c r="T3" s="771"/>
      <c r="U3" s="771"/>
      <c r="V3" s="771"/>
      <c r="W3" s="771"/>
      <c r="X3" s="771"/>
      <c r="Y3" s="771"/>
      <c r="Z3" s="771"/>
      <c r="AA3" s="771"/>
    </row>
    <row r="4" spans="1:32" s="1" customFormat="1" ht="15" customHeight="1" x14ac:dyDescent="0.25">
      <c r="A4" s="771"/>
      <c r="B4" s="771"/>
      <c r="C4" s="771"/>
      <c r="D4" s="771"/>
      <c r="E4" s="771"/>
      <c r="F4" s="771"/>
      <c r="G4" s="771"/>
      <c r="H4" s="771"/>
      <c r="I4" s="771"/>
      <c r="J4" s="771"/>
      <c r="K4" s="771"/>
      <c r="L4" s="771"/>
      <c r="M4" s="771"/>
      <c r="N4" s="771"/>
      <c r="O4" s="771"/>
      <c r="P4" s="771"/>
      <c r="Q4" s="771"/>
      <c r="R4" s="771"/>
      <c r="S4" s="771"/>
      <c r="T4" s="771"/>
      <c r="U4" s="771"/>
      <c r="V4" s="771"/>
      <c r="W4" s="771"/>
      <c r="X4" s="771"/>
      <c r="Y4" s="771"/>
      <c r="Z4" s="771"/>
      <c r="AA4" s="771"/>
    </row>
    <row r="5" spans="1:32" s="1" customFormat="1" ht="42" customHeight="1" x14ac:dyDescent="0.25">
      <c r="A5" s="771"/>
      <c r="B5" s="771"/>
      <c r="C5" s="771"/>
      <c r="D5" s="771"/>
      <c r="E5" s="771"/>
      <c r="F5" s="771"/>
      <c r="G5" s="771"/>
      <c r="H5" s="771"/>
      <c r="I5" s="771"/>
      <c r="J5" s="771"/>
      <c r="K5" s="771"/>
      <c r="L5" s="771"/>
      <c r="M5" s="771"/>
      <c r="N5" s="771"/>
      <c r="O5" s="771"/>
      <c r="P5" s="771"/>
      <c r="Q5" s="771"/>
      <c r="R5" s="771"/>
      <c r="S5" s="771"/>
      <c r="T5" s="771"/>
      <c r="U5" s="771"/>
      <c r="V5" s="771"/>
      <c r="W5" s="771"/>
      <c r="X5" s="771"/>
      <c r="Y5" s="771"/>
      <c r="Z5" s="771"/>
      <c r="AA5" s="771"/>
    </row>
    <row r="6" spans="1:32" ht="19.5" customHeight="1" x14ac:dyDescent="0.25">
      <c r="A6" s="772" t="s">
        <v>210</v>
      </c>
      <c r="B6" s="772"/>
      <c r="C6" s="772"/>
      <c r="D6" s="772"/>
      <c r="E6" s="772"/>
      <c r="F6" s="772"/>
      <c r="G6" s="772"/>
      <c r="H6" s="772"/>
      <c r="I6" s="772"/>
      <c r="J6" s="772"/>
      <c r="K6" s="772"/>
      <c r="L6" s="772"/>
      <c r="M6" s="772"/>
      <c r="N6" s="772"/>
      <c r="O6" s="772"/>
      <c r="P6" s="772"/>
      <c r="Q6" s="772"/>
      <c r="R6" s="772"/>
      <c r="S6" s="772"/>
      <c r="T6" s="772"/>
      <c r="U6" s="772"/>
      <c r="V6" s="772"/>
      <c r="W6" s="772"/>
      <c r="X6" s="772"/>
      <c r="Y6" s="772"/>
      <c r="Z6" s="772"/>
      <c r="AA6" s="772"/>
    </row>
    <row r="7" spans="1:32" s="1" customFormat="1" ht="15.6" customHeight="1" x14ac:dyDescent="0.25">
      <c r="C7" s="264"/>
      <c r="D7" s="264"/>
      <c r="E7" s="275"/>
      <c r="F7" s="275"/>
      <c r="G7" s="275"/>
      <c r="H7" s="275"/>
      <c r="I7" s="275"/>
      <c r="J7" s="275"/>
      <c r="K7" s="275"/>
      <c r="L7" s="275"/>
      <c r="M7" s="275"/>
      <c r="N7" s="275"/>
      <c r="O7" s="275"/>
      <c r="P7" s="275"/>
      <c r="Q7" s="275"/>
      <c r="R7" s="275"/>
      <c r="S7" s="275"/>
      <c r="T7" s="275"/>
      <c r="U7" s="275"/>
      <c r="V7" s="275"/>
      <c r="W7" s="275"/>
      <c r="X7" s="275"/>
      <c r="Y7" s="275"/>
      <c r="Z7" s="275"/>
      <c r="AA7" s="275"/>
    </row>
    <row r="8" spans="1:32" s="1" customFormat="1" ht="24.95" customHeight="1" thickBot="1" x14ac:dyDescent="0.3">
      <c r="C8" s="264"/>
      <c r="D8" s="264"/>
      <c r="E8" s="63"/>
      <c r="F8" s="63"/>
      <c r="G8" s="63"/>
      <c r="H8" s="63"/>
      <c r="I8" s="63"/>
      <c r="J8" s="63"/>
      <c r="K8" s="63"/>
      <c r="L8" s="63"/>
      <c r="M8" s="63"/>
      <c r="N8" s="63"/>
      <c r="O8" s="63"/>
      <c r="P8" s="63"/>
      <c r="Q8" s="63"/>
      <c r="R8" s="63"/>
      <c r="S8" s="63"/>
      <c r="T8" s="63"/>
      <c r="U8" s="63"/>
      <c r="V8" s="63"/>
      <c r="W8" s="63"/>
      <c r="X8" s="63"/>
      <c r="Y8" s="63"/>
      <c r="Z8" s="63"/>
    </row>
    <row r="9" spans="1:32" ht="15" customHeight="1" x14ac:dyDescent="0.25">
      <c r="A9" s="773" t="s">
        <v>783</v>
      </c>
      <c r="B9" s="838"/>
      <c r="C9" s="776" t="s">
        <v>160</v>
      </c>
      <c r="D9" s="839"/>
      <c r="E9" s="844" t="s">
        <v>575</v>
      </c>
      <c r="F9" s="845"/>
      <c r="G9" s="842" t="s">
        <v>465</v>
      </c>
      <c r="H9" s="842"/>
      <c r="I9" s="842"/>
      <c r="J9" s="843"/>
      <c r="K9" s="71"/>
      <c r="L9" s="71"/>
      <c r="M9" s="71"/>
      <c r="N9" s="71"/>
      <c r="O9" s="71"/>
      <c r="P9" s="71"/>
      <c r="Q9" s="71"/>
      <c r="R9" s="71"/>
      <c r="S9" s="71"/>
      <c r="T9" s="71"/>
      <c r="U9" s="71"/>
      <c r="V9" s="71"/>
      <c r="W9" s="71"/>
      <c r="X9" s="71"/>
      <c r="Y9" s="71"/>
      <c r="Z9" s="71"/>
    </row>
    <row r="10" spans="1:32" s="1" customFormat="1" ht="15" customHeight="1" x14ac:dyDescent="0.25">
      <c r="A10" s="840" t="s">
        <v>503</v>
      </c>
      <c r="B10" s="841"/>
      <c r="C10" s="776"/>
      <c r="D10" s="839"/>
      <c r="E10" s="846"/>
      <c r="F10" s="847"/>
      <c r="G10" s="837" t="s">
        <v>466</v>
      </c>
      <c r="H10" s="837"/>
      <c r="I10" s="188">
        <v>0.15898699999999999</v>
      </c>
      <c r="J10" s="192" t="s">
        <v>392</v>
      </c>
      <c r="K10" s="71"/>
      <c r="L10" s="71"/>
      <c r="M10" s="71"/>
      <c r="N10" s="71"/>
      <c r="O10" s="71"/>
      <c r="P10" s="71"/>
      <c r="Q10" s="71"/>
      <c r="R10" s="71"/>
      <c r="S10" s="71"/>
      <c r="T10" s="71"/>
      <c r="U10" s="71"/>
      <c r="V10" s="71"/>
      <c r="W10" s="71"/>
      <c r="X10" s="71"/>
      <c r="Y10" s="71"/>
      <c r="Z10" s="71"/>
    </row>
    <row r="11" spans="1:32" s="1" customFormat="1" ht="15" customHeight="1" x14ac:dyDescent="0.25">
      <c r="A11" s="840" t="s">
        <v>633</v>
      </c>
      <c r="B11" s="841"/>
      <c r="C11" s="776"/>
      <c r="D11" s="839"/>
      <c r="E11" s="846"/>
      <c r="F11" s="847"/>
      <c r="H11" s="71"/>
      <c r="I11" s="71"/>
      <c r="J11" s="71"/>
      <c r="K11" s="71"/>
      <c r="L11" s="71"/>
      <c r="M11" s="71"/>
      <c r="N11" s="71"/>
      <c r="O11" s="71"/>
      <c r="P11" s="71"/>
      <c r="Q11" s="71"/>
      <c r="R11" s="71"/>
      <c r="S11" s="71"/>
      <c r="T11" s="71"/>
      <c r="U11" s="71"/>
      <c r="V11" s="71"/>
      <c r="W11" s="71"/>
      <c r="X11" s="71"/>
      <c r="Y11" s="71"/>
      <c r="Z11" s="71"/>
    </row>
    <row r="12" spans="1:32" s="1" customFormat="1" ht="15" customHeight="1" thickBot="1" x14ac:dyDescent="0.3">
      <c r="A12" s="773" t="s">
        <v>463</v>
      </c>
      <c r="B12" s="838"/>
      <c r="C12" s="776"/>
      <c r="D12" s="839"/>
      <c r="E12" s="848"/>
      <c r="F12" s="849"/>
      <c r="K12" s="71"/>
      <c r="L12" s="71"/>
      <c r="M12" s="71"/>
      <c r="N12" s="71"/>
      <c r="O12" s="71"/>
      <c r="P12" s="71"/>
      <c r="Q12" s="71"/>
      <c r="R12" s="71"/>
      <c r="S12" s="71"/>
      <c r="T12" s="71"/>
      <c r="U12" s="71"/>
      <c r="V12" s="71"/>
      <c r="W12" s="71"/>
      <c r="X12" s="71"/>
      <c r="Y12" s="71"/>
      <c r="Z12" s="71"/>
    </row>
    <row r="13" spans="1:32" s="1" customFormat="1" ht="15" customHeight="1" x14ac:dyDescent="0.25">
      <c r="A13" s="773" t="s">
        <v>634</v>
      </c>
      <c r="B13" s="838"/>
      <c r="C13" s="776"/>
      <c r="D13" s="823"/>
      <c r="E13" s="159"/>
      <c r="K13" s="71"/>
      <c r="L13" s="71"/>
      <c r="M13" s="71"/>
      <c r="N13" s="71"/>
      <c r="O13" s="71"/>
      <c r="P13" s="71"/>
      <c r="Q13" s="71"/>
      <c r="R13" s="71"/>
      <c r="S13" s="71"/>
      <c r="T13" s="71"/>
      <c r="U13" s="71"/>
      <c r="V13" s="71"/>
      <c r="W13" s="71"/>
      <c r="X13" s="71"/>
      <c r="Y13" s="71"/>
      <c r="Z13" s="71"/>
    </row>
    <row r="14" spans="1:32" s="1" customFormat="1" ht="15" customHeight="1" x14ac:dyDescent="0.25">
      <c r="A14" s="821" t="s">
        <v>635</v>
      </c>
      <c r="B14" s="822"/>
      <c r="C14" s="776"/>
      <c r="D14" s="823"/>
      <c r="E14" s="159"/>
      <c r="F14" s="159"/>
      <c r="K14" s="71"/>
      <c r="L14" s="71"/>
      <c r="M14" s="71"/>
      <c r="N14" s="71"/>
      <c r="O14" s="71"/>
      <c r="P14" s="71"/>
      <c r="Q14" s="71"/>
      <c r="R14" s="71"/>
      <c r="S14" s="71"/>
      <c r="T14" s="71"/>
      <c r="U14" s="71"/>
      <c r="V14" s="71"/>
      <c r="W14" s="71"/>
      <c r="X14" s="71"/>
      <c r="Y14" s="71"/>
      <c r="Z14" s="71"/>
    </row>
    <row r="15" spans="1:32" s="1" customFormat="1" ht="15" customHeight="1" x14ac:dyDescent="0.25">
      <c r="A15" s="650" t="s">
        <v>468</v>
      </c>
      <c r="B15" s="651"/>
      <c r="C15" s="828"/>
      <c r="D15" s="829"/>
      <c r="E15" s="159"/>
      <c r="F15" s="159"/>
      <c r="K15" s="71"/>
      <c r="L15" s="71"/>
      <c r="M15" s="71"/>
      <c r="N15" s="71"/>
      <c r="O15" s="71"/>
      <c r="P15" s="71"/>
      <c r="Q15" s="71"/>
      <c r="R15" s="71"/>
      <c r="S15" s="71"/>
      <c r="T15" s="71"/>
      <c r="U15" s="71"/>
      <c r="V15" s="71"/>
      <c r="W15" s="71"/>
      <c r="X15" s="71"/>
      <c r="Y15" s="71"/>
      <c r="Z15" s="71"/>
    </row>
    <row r="16" spans="1:32" s="1" customFormat="1" ht="15" customHeight="1" x14ac:dyDescent="0.25">
      <c r="A16" s="644"/>
      <c r="B16" s="654"/>
      <c r="C16" s="830"/>
      <c r="D16" s="831"/>
      <c r="E16" s="159"/>
      <c r="F16" s="159"/>
      <c r="H16" s="187"/>
      <c r="I16" s="187"/>
      <c r="J16" s="187"/>
      <c r="K16" s="71"/>
      <c r="L16" s="71"/>
      <c r="M16" s="71"/>
      <c r="N16" s="71"/>
      <c r="O16" s="71"/>
      <c r="P16" s="71"/>
      <c r="Q16" s="71"/>
      <c r="R16" s="71"/>
      <c r="S16" s="71"/>
      <c r="T16" s="71"/>
      <c r="U16" s="71"/>
      <c r="V16" s="71"/>
      <c r="W16" s="71"/>
      <c r="X16" s="71"/>
      <c r="Y16" s="71"/>
      <c r="Z16" s="71"/>
      <c r="AD16" s="189"/>
      <c r="AE16" s="189"/>
      <c r="AF16" s="189"/>
    </row>
    <row r="17" spans="1:42" s="1" customFormat="1" ht="15" customHeight="1" x14ac:dyDescent="0.25">
      <c r="A17" s="757" t="s">
        <v>469</v>
      </c>
      <c r="B17" s="651"/>
      <c r="C17" s="828"/>
      <c r="D17" s="829"/>
      <c r="E17" s="159"/>
      <c r="F17" s="159"/>
      <c r="K17" s="71"/>
      <c r="L17" s="71"/>
      <c r="M17" s="71"/>
      <c r="N17" s="71"/>
      <c r="O17" s="71"/>
      <c r="P17" s="71"/>
      <c r="Q17" s="71"/>
      <c r="R17" s="71"/>
      <c r="S17" s="71"/>
      <c r="T17" s="71"/>
      <c r="U17" s="71"/>
      <c r="V17" s="71"/>
      <c r="W17" s="71"/>
      <c r="X17" s="71"/>
      <c r="Y17" s="71"/>
      <c r="Z17" s="71"/>
      <c r="AD17" s="189"/>
      <c r="AE17" s="189"/>
      <c r="AF17" s="189"/>
    </row>
    <row r="18" spans="1:42" s="194" customFormat="1" ht="15" customHeight="1" x14ac:dyDescent="0.25">
      <c r="A18" s="643"/>
      <c r="B18" s="654"/>
      <c r="C18" s="830"/>
      <c r="D18" s="831"/>
      <c r="E18" s="193"/>
      <c r="F18" s="193"/>
      <c r="K18" s="195"/>
      <c r="L18" s="195"/>
      <c r="M18" s="195"/>
      <c r="N18" s="195"/>
      <c r="O18" s="195"/>
      <c r="P18" s="195"/>
      <c r="Q18" s="195"/>
      <c r="R18" s="195"/>
      <c r="S18" s="195"/>
      <c r="T18" s="195"/>
      <c r="U18" s="195"/>
      <c r="V18" s="195"/>
      <c r="W18" s="195"/>
      <c r="X18" s="195"/>
      <c r="Y18" s="195"/>
      <c r="Z18" s="195"/>
      <c r="AD18" s="189"/>
      <c r="AE18" s="189"/>
      <c r="AF18" s="189"/>
    </row>
    <row r="19" spans="1:42" s="1" customFormat="1" ht="15" customHeight="1" x14ac:dyDescent="0.25">
      <c r="A19" s="757" t="s">
        <v>636</v>
      </c>
      <c r="B19" s="651"/>
      <c r="C19" s="828"/>
      <c r="D19" s="829"/>
      <c r="E19" s="159"/>
      <c r="F19" s="159"/>
      <c r="K19" s="71"/>
      <c r="L19" s="71"/>
      <c r="M19" s="71"/>
      <c r="N19" s="71"/>
      <c r="O19" s="71"/>
      <c r="P19" s="71"/>
      <c r="Q19" s="71"/>
      <c r="R19" s="71"/>
      <c r="S19" s="71"/>
      <c r="T19" s="71"/>
      <c r="U19" s="71"/>
      <c r="V19" s="71"/>
      <c r="W19" s="71"/>
      <c r="X19" s="71"/>
      <c r="Y19" s="71"/>
      <c r="Z19" s="71"/>
      <c r="AD19" s="189"/>
      <c r="AE19" s="189"/>
      <c r="AF19" s="189"/>
    </row>
    <row r="20" spans="1:42" s="1" customFormat="1" ht="15" customHeight="1" x14ac:dyDescent="0.25">
      <c r="A20" s="643"/>
      <c r="B20" s="654"/>
      <c r="C20" s="830"/>
      <c r="D20" s="831"/>
      <c r="E20" s="159"/>
      <c r="F20" s="159"/>
      <c r="K20" s="71"/>
      <c r="L20" s="71"/>
      <c r="M20" s="71"/>
      <c r="N20" s="71"/>
      <c r="O20" s="71"/>
      <c r="P20" s="71"/>
      <c r="Q20" s="71"/>
      <c r="R20" s="71"/>
      <c r="S20" s="71"/>
      <c r="T20" s="71"/>
      <c r="U20" s="71"/>
      <c r="V20" s="71"/>
      <c r="W20" s="71"/>
      <c r="X20" s="71"/>
      <c r="Y20" s="71"/>
      <c r="Z20" s="71"/>
      <c r="AD20" s="189"/>
      <c r="AE20" s="189"/>
      <c r="AF20" s="189"/>
    </row>
    <row r="21" spans="1:42" s="1" customFormat="1" ht="15" customHeight="1" x14ac:dyDescent="0.25">
      <c r="A21" s="824" t="s">
        <v>551</v>
      </c>
      <c r="B21" s="825"/>
      <c r="C21" s="828"/>
      <c r="D21" s="829"/>
      <c r="E21" s="159"/>
      <c r="F21" s="159"/>
      <c r="K21" s="71"/>
      <c r="L21" s="71"/>
      <c r="M21" s="71"/>
      <c r="N21" s="71"/>
      <c r="O21" s="71"/>
      <c r="P21" s="71"/>
      <c r="Q21" s="71"/>
      <c r="R21" s="71"/>
      <c r="S21" s="71"/>
      <c r="T21" s="71"/>
      <c r="U21" s="71"/>
      <c r="V21" s="71"/>
      <c r="W21" s="71"/>
      <c r="X21" s="71"/>
      <c r="Y21" s="71"/>
      <c r="Z21" s="71"/>
      <c r="AD21" s="189"/>
      <c r="AE21" s="189"/>
      <c r="AF21" s="189"/>
    </row>
    <row r="22" spans="1:42" s="1" customFormat="1" ht="18.95" customHeight="1" x14ac:dyDescent="0.25">
      <c r="A22" s="826"/>
      <c r="B22" s="827"/>
      <c r="C22" s="830"/>
      <c r="D22" s="831"/>
      <c r="E22" s="191"/>
      <c r="H22" s="72"/>
      <c r="I22" s="72"/>
      <c r="J22" s="72"/>
      <c r="K22" s="72"/>
      <c r="L22" s="72"/>
      <c r="M22" s="72"/>
      <c r="N22" s="72"/>
      <c r="O22" s="72"/>
      <c r="P22" s="64"/>
      <c r="Q22" s="64"/>
      <c r="R22" s="64"/>
      <c r="S22" s="64"/>
      <c r="T22" s="64"/>
      <c r="U22" s="64"/>
      <c r="V22" s="64"/>
      <c r="W22" s="64"/>
      <c r="X22" s="64"/>
      <c r="Y22" s="64"/>
      <c r="Z22" s="64"/>
      <c r="AM22" s="190"/>
      <c r="AN22" s="190"/>
      <c r="AO22" s="190"/>
      <c r="AP22" s="190"/>
    </row>
    <row r="23" spans="1:42" s="1" customFormat="1" ht="15" customHeight="1" x14ac:dyDescent="0.25">
      <c r="A23" s="832" t="s">
        <v>637</v>
      </c>
      <c r="B23" s="653"/>
      <c r="C23" s="833"/>
      <c r="D23" s="834"/>
      <c r="E23" s="191"/>
      <c r="H23" s="72"/>
      <c r="I23" s="72"/>
      <c r="J23" s="72"/>
      <c r="K23" s="72"/>
      <c r="L23" s="72"/>
      <c r="M23" s="72"/>
      <c r="N23" s="72"/>
      <c r="O23" s="72"/>
      <c r="P23" s="64"/>
      <c r="Q23" s="64"/>
      <c r="R23" s="64"/>
      <c r="S23" s="64"/>
      <c r="T23" s="64"/>
      <c r="U23" s="64"/>
      <c r="V23" s="64"/>
      <c r="W23" s="64"/>
      <c r="X23" s="64"/>
      <c r="Y23" s="64"/>
      <c r="Z23" s="64"/>
      <c r="AD23" s="71"/>
      <c r="AE23" s="71"/>
      <c r="AF23" s="71"/>
      <c r="AM23" s="190"/>
      <c r="AN23" s="190"/>
      <c r="AO23" s="190"/>
      <c r="AP23" s="190"/>
    </row>
    <row r="24" spans="1:42" s="1" customFormat="1" ht="15" customHeight="1" x14ac:dyDescent="0.25">
      <c r="A24" s="643"/>
      <c r="B24" s="654"/>
      <c r="C24" s="835"/>
      <c r="D24" s="836"/>
      <c r="E24" s="159"/>
      <c r="H24" s="72"/>
      <c r="I24" s="72"/>
      <c r="J24" s="72"/>
      <c r="K24" s="72"/>
      <c r="L24" s="72"/>
      <c r="M24" s="72"/>
      <c r="N24" s="72"/>
      <c r="O24" s="72"/>
      <c r="P24" s="64"/>
      <c r="Q24" s="64"/>
      <c r="R24" s="64"/>
      <c r="S24" s="64"/>
      <c r="T24" s="64"/>
      <c r="U24" s="64"/>
      <c r="V24" s="64"/>
      <c r="W24" s="64"/>
      <c r="X24" s="64"/>
      <c r="Y24" s="64"/>
      <c r="Z24" s="64"/>
      <c r="AA24" s="806" t="s">
        <v>473</v>
      </c>
      <c r="AB24" s="806"/>
      <c r="AC24" s="806"/>
      <c r="AD24" s="806"/>
      <c r="AE24" s="806"/>
      <c r="AF24" s="806"/>
      <c r="AG24" s="806"/>
      <c r="AH24" s="806"/>
      <c r="AM24" s="190"/>
      <c r="AN24" s="190"/>
      <c r="AO24" s="190"/>
      <c r="AP24" s="190"/>
    </row>
    <row r="25" spans="1:42" s="1" customFormat="1" ht="15" customHeight="1" x14ac:dyDescent="0.25">
      <c r="A25" s="757" t="s">
        <v>787</v>
      </c>
      <c r="B25" s="650"/>
      <c r="C25" s="817" t="s">
        <v>467</v>
      </c>
      <c r="D25" s="818"/>
      <c r="E25" s="90"/>
      <c r="G25" s="190"/>
      <c r="H25" s="190"/>
      <c r="I25" s="190"/>
      <c r="J25" s="72"/>
      <c r="K25" s="72"/>
      <c r="L25" s="72"/>
      <c r="M25" s="72"/>
      <c r="N25" s="72"/>
      <c r="O25" s="72"/>
      <c r="P25" s="64"/>
      <c r="Q25" s="64"/>
      <c r="R25" s="64"/>
      <c r="S25" s="64"/>
      <c r="T25" s="64"/>
      <c r="U25" s="64"/>
      <c r="V25" s="64"/>
      <c r="W25" s="64"/>
      <c r="X25" s="64"/>
      <c r="Y25" s="64"/>
      <c r="Z25" s="64"/>
      <c r="AA25" s="806"/>
      <c r="AB25" s="806"/>
      <c r="AC25" s="806"/>
      <c r="AD25" s="806"/>
      <c r="AE25" s="806"/>
      <c r="AF25" s="806"/>
      <c r="AG25" s="806"/>
      <c r="AH25" s="806"/>
      <c r="AM25" s="190"/>
      <c r="AN25" s="190"/>
      <c r="AO25" s="190"/>
      <c r="AP25" s="190"/>
    </row>
    <row r="26" spans="1:42" s="1" customFormat="1" ht="18.75" customHeight="1" x14ac:dyDescent="0.25">
      <c r="A26" s="643"/>
      <c r="B26" s="644"/>
      <c r="C26" s="819"/>
      <c r="D26" s="820"/>
      <c r="E26" s="88"/>
      <c r="F26" s="190"/>
      <c r="G26" s="190"/>
      <c r="H26" s="190"/>
      <c r="I26" s="190"/>
      <c r="J26" s="190"/>
      <c r="K26" s="72"/>
      <c r="L26" s="72"/>
      <c r="M26" s="72"/>
      <c r="N26" s="72"/>
      <c r="O26" s="72"/>
      <c r="P26" s="64"/>
      <c r="Q26" s="64"/>
      <c r="R26" s="64"/>
      <c r="S26" s="64"/>
      <c r="T26" s="64"/>
      <c r="U26" s="64"/>
      <c r="V26" s="64"/>
      <c r="W26" s="64"/>
      <c r="X26" s="64"/>
      <c r="Y26" s="64"/>
      <c r="Z26" s="64"/>
      <c r="AA26" s="806"/>
      <c r="AB26" s="806"/>
      <c r="AC26" s="806"/>
      <c r="AD26" s="806"/>
      <c r="AE26" s="806"/>
      <c r="AF26" s="806"/>
      <c r="AG26" s="806"/>
      <c r="AH26" s="806"/>
      <c r="AJ26" s="196"/>
      <c r="AK26" s="196"/>
      <c r="AL26" s="196"/>
      <c r="AM26" s="196"/>
      <c r="AN26" s="196"/>
      <c r="AO26" s="196"/>
    </row>
    <row r="27" spans="1:42" s="1" customFormat="1" ht="18.75" customHeight="1" x14ac:dyDescent="0.25">
      <c r="A27" s="177"/>
      <c r="B27" s="177"/>
      <c r="C27" s="163"/>
      <c r="D27" s="163"/>
      <c r="E27" s="88"/>
      <c r="F27" s="190"/>
      <c r="G27" s="190"/>
      <c r="H27" s="190"/>
      <c r="I27" s="190"/>
      <c r="J27" s="190"/>
      <c r="K27" s="72"/>
      <c r="L27" s="72"/>
      <c r="M27" s="72"/>
      <c r="N27" s="72"/>
      <c r="O27" s="72"/>
      <c r="P27" s="64"/>
      <c r="Q27" s="64"/>
      <c r="R27" s="64"/>
      <c r="S27" s="64"/>
      <c r="T27" s="64"/>
      <c r="U27" s="64"/>
      <c r="V27" s="64"/>
      <c r="W27" s="64"/>
      <c r="X27" s="64"/>
      <c r="Y27" s="64"/>
      <c r="Z27" s="64"/>
      <c r="AA27" s="806"/>
      <c r="AB27" s="806"/>
      <c r="AC27" s="806"/>
      <c r="AD27" s="806"/>
      <c r="AE27" s="806"/>
      <c r="AF27" s="806"/>
      <c r="AG27" s="806"/>
      <c r="AH27" s="806"/>
      <c r="AJ27" s="196"/>
      <c r="AK27" s="196"/>
      <c r="AL27" s="196"/>
      <c r="AM27" s="196"/>
      <c r="AN27" s="196"/>
      <c r="AO27" s="196"/>
    </row>
    <row r="28" spans="1:42" s="1" customFormat="1" ht="21" x14ac:dyDescent="0.25">
      <c r="A28" s="812" t="s">
        <v>464</v>
      </c>
      <c r="B28" s="812"/>
      <c r="C28" s="812"/>
      <c r="D28" s="812"/>
      <c r="E28" s="812"/>
      <c r="F28" s="812"/>
      <c r="G28" s="812"/>
      <c r="H28" s="812"/>
      <c r="I28" s="812"/>
      <c r="J28" s="812"/>
      <c r="K28" s="812"/>
      <c r="L28" s="812"/>
      <c r="M28" s="812"/>
      <c r="N28" s="812"/>
      <c r="O28" s="812"/>
      <c r="P28" s="812"/>
      <c r="Q28" s="812"/>
      <c r="R28" s="812"/>
      <c r="S28" s="812"/>
      <c r="T28" s="812"/>
      <c r="U28" s="812"/>
      <c r="V28" s="812"/>
      <c r="W28" s="812"/>
      <c r="X28" s="812"/>
      <c r="Y28" s="812"/>
      <c r="Z28" s="812"/>
      <c r="AA28" s="812"/>
    </row>
    <row r="29" spans="1:42" s="1" customFormat="1" ht="18.75" customHeight="1" x14ac:dyDescent="0.25">
      <c r="A29" s="698" t="s">
        <v>134</v>
      </c>
      <c r="B29" s="762" t="s">
        <v>788</v>
      </c>
      <c r="C29" s="777">
        <f>(D50+J53)*(24*D32)</f>
        <v>599563.72951398557</v>
      </c>
      <c r="D29" s="778"/>
      <c r="E29" s="778"/>
      <c r="F29" s="778"/>
      <c r="G29" s="778"/>
      <c r="H29" s="778"/>
      <c r="I29" s="778"/>
      <c r="J29" s="778"/>
      <c r="K29" s="778"/>
      <c r="L29" s="778"/>
      <c r="M29" s="778"/>
      <c r="N29" s="778"/>
      <c r="O29" s="778"/>
      <c r="P29" s="778"/>
      <c r="Q29" s="778"/>
      <c r="R29" s="778"/>
      <c r="S29" s="778"/>
      <c r="T29" s="778"/>
      <c r="U29" s="778"/>
      <c r="V29" s="778"/>
      <c r="W29" s="778"/>
      <c r="X29" s="778"/>
      <c r="Y29" s="778"/>
      <c r="Z29" s="778"/>
      <c r="AA29" s="779"/>
    </row>
    <row r="30" spans="1:42" s="1" customFormat="1" ht="15" customHeight="1" x14ac:dyDescent="0.25">
      <c r="A30" s="761"/>
      <c r="B30" s="763"/>
      <c r="C30" s="780"/>
      <c r="D30" s="781"/>
      <c r="E30" s="781"/>
      <c r="F30" s="781"/>
      <c r="G30" s="781"/>
      <c r="H30" s="781"/>
      <c r="I30" s="781"/>
      <c r="J30" s="781"/>
      <c r="K30" s="781"/>
      <c r="L30" s="781"/>
      <c r="M30" s="781"/>
      <c r="N30" s="781"/>
      <c r="O30" s="781"/>
      <c r="P30" s="781"/>
      <c r="Q30" s="781"/>
      <c r="R30" s="781"/>
      <c r="S30" s="781"/>
      <c r="T30" s="781"/>
      <c r="U30" s="781"/>
      <c r="V30" s="781"/>
      <c r="W30" s="781"/>
      <c r="X30" s="781"/>
      <c r="Y30" s="781"/>
      <c r="Z30" s="781"/>
      <c r="AA30" s="782"/>
      <c r="AC30" s="1" t="s">
        <v>494</v>
      </c>
    </row>
    <row r="31" spans="1:42" ht="31.5" x14ac:dyDescent="0.25">
      <c r="A31" s="699"/>
      <c r="B31" s="365" t="s">
        <v>48</v>
      </c>
      <c r="C31" s="383" t="s">
        <v>16</v>
      </c>
      <c r="D31" s="367" t="s">
        <v>367</v>
      </c>
      <c r="E31" s="384" t="s">
        <v>81</v>
      </c>
      <c r="F31" s="795" t="s">
        <v>374</v>
      </c>
      <c r="G31" s="797"/>
      <c r="H31" s="795" t="s">
        <v>372</v>
      </c>
      <c r="I31" s="797"/>
      <c r="J31" s="795" t="s">
        <v>498</v>
      </c>
      <c r="K31" s="796"/>
      <c r="L31" s="796"/>
      <c r="M31" s="796"/>
      <c r="N31" s="796"/>
      <c r="O31" s="796"/>
      <c r="P31" s="796"/>
      <c r="Q31" s="796"/>
      <c r="R31" s="796"/>
      <c r="S31" s="796"/>
      <c r="T31" s="796"/>
      <c r="U31" s="796"/>
      <c r="V31" s="796"/>
      <c r="W31" s="796"/>
      <c r="X31" s="796"/>
      <c r="Y31" s="796"/>
      <c r="Z31" s="796"/>
      <c r="AA31" s="797"/>
    </row>
    <row r="32" spans="1:42" s="1" customFormat="1" ht="15.75" x14ac:dyDescent="0.25">
      <c r="A32" s="673" t="s">
        <v>160</v>
      </c>
      <c r="B32" s="385" t="s">
        <v>585</v>
      </c>
      <c r="C32" s="298" t="s">
        <v>415</v>
      </c>
      <c r="D32" s="289">
        <v>30</v>
      </c>
      <c r="E32" s="186" t="s">
        <v>414</v>
      </c>
      <c r="F32" s="290"/>
      <c r="G32" s="292"/>
      <c r="H32" s="290"/>
      <c r="I32" s="292"/>
      <c r="J32" s="290"/>
      <c r="K32" s="291"/>
      <c r="L32" s="291"/>
      <c r="M32" s="291"/>
      <c r="N32" s="291"/>
      <c r="O32" s="291"/>
      <c r="P32" s="291"/>
      <c r="Q32" s="291"/>
      <c r="R32" s="291"/>
      <c r="S32" s="291"/>
      <c r="T32" s="291"/>
      <c r="U32" s="291"/>
      <c r="V32" s="291"/>
      <c r="W32" s="291"/>
      <c r="X32" s="291"/>
      <c r="Y32" s="291"/>
      <c r="Z32" s="291"/>
      <c r="AA32" s="292"/>
    </row>
    <row r="33" spans="1:32" s="1" customFormat="1" ht="15.75" x14ac:dyDescent="0.25">
      <c r="A33" s="674"/>
      <c r="B33" s="386" t="s">
        <v>678</v>
      </c>
      <c r="C33" s="299"/>
      <c r="D33" s="319"/>
      <c r="E33" s="287"/>
      <c r="F33" s="783"/>
      <c r="G33" s="785"/>
      <c r="H33" s="783"/>
      <c r="I33" s="785"/>
      <c r="J33" s="783"/>
      <c r="K33" s="784"/>
      <c r="L33" s="784"/>
      <c r="M33" s="784"/>
      <c r="N33" s="784"/>
      <c r="O33" s="784"/>
      <c r="P33" s="784"/>
      <c r="Q33" s="784"/>
      <c r="R33" s="784"/>
      <c r="S33" s="784"/>
      <c r="T33" s="784"/>
      <c r="U33" s="784"/>
      <c r="V33" s="784"/>
      <c r="W33" s="784"/>
      <c r="X33" s="784"/>
      <c r="Y33" s="784"/>
      <c r="Z33" s="784"/>
      <c r="AA33" s="785"/>
    </row>
    <row r="34" spans="1:32" s="1" customFormat="1" ht="15.75" x14ac:dyDescent="0.25">
      <c r="A34" s="674"/>
      <c r="B34" s="387" t="s">
        <v>470</v>
      </c>
      <c r="C34" s="198" t="s">
        <v>483</v>
      </c>
      <c r="D34" s="297">
        <v>7000</v>
      </c>
      <c r="E34" s="320" t="s">
        <v>548</v>
      </c>
      <c r="F34" s="815">
        <f>D34*I10</f>
        <v>1112.9089999999999</v>
      </c>
      <c r="G34" s="816"/>
      <c r="H34" s="813" t="s">
        <v>37</v>
      </c>
      <c r="I34" s="814"/>
      <c r="J34" s="783"/>
      <c r="K34" s="784"/>
      <c r="L34" s="784"/>
      <c r="M34" s="784"/>
      <c r="N34" s="784"/>
      <c r="O34" s="784"/>
      <c r="P34" s="784"/>
      <c r="Q34" s="784"/>
      <c r="R34" s="784"/>
      <c r="S34" s="784"/>
      <c r="T34" s="784"/>
      <c r="U34" s="784"/>
      <c r="V34" s="784"/>
      <c r="W34" s="784"/>
      <c r="X34" s="784"/>
      <c r="Y34" s="784"/>
      <c r="Z34" s="784"/>
      <c r="AA34" s="785"/>
    </row>
    <row r="35" spans="1:32" ht="23.25" customHeight="1" x14ac:dyDescent="0.25">
      <c r="A35" s="674"/>
      <c r="B35" s="385" t="s">
        <v>638</v>
      </c>
      <c r="C35" s="300"/>
      <c r="D35" s="324"/>
      <c r="E35" s="287"/>
      <c r="F35" s="783"/>
      <c r="G35" s="785"/>
      <c r="H35" s="783"/>
      <c r="I35" s="785"/>
      <c r="J35" s="783"/>
      <c r="K35" s="784"/>
      <c r="L35" s="784"/>
      <c r="M35" s="784"/>
      <c r="N35" s="784"/>
      <c r="O35" s="784"/>
      <c r="P35" s="784"/>
      <c r="Q35" s="784"/>
      <c r="R35" s="784"/>
      <c r="S35" s="784"/>
      <c r="T35" s="784"/>
      <c r="U35" s="784"/>
      <c r="V35" s="784"/>
      <c r="W35" s="784"/>
      <c r="X35" s="784"/>
      <c r="Y35" s="784"/>
      <c r="Z35" s="784"/>
      <c r="AA35" s="785"/>
    </row>
    <row r="36" spans="1:32" ht="15" customHeight="1" x14ac:dyDescent="0.25">
      <c r="A36" s="674"/>
      <c r="B36" s="388" t="s">
        <v>639</v>
      </c>
      <c r="C36" s="301"/>
      <c r="D36" s="325"/>
      <c r="E36" s="321"/>
      <c r="F36" s="808"/>
      <c r="G36" s="809"/>
      <c r="H36" s="808"/>
      <c r="I36" s="809"/>
      <c r="J36" s="783"/>
      <c r="K36" s="784"/>
      <c r="L36" s="784"/>
      <c r="M36" s="784"/>
      <c r="N36" s="784"/>
      <c r="O36" s="784"/>
      <c r="P36" s="784"/>
      <c r="Q36" s="784"/>
      <c r="R36" s="784"/>
      <c r="S36" s="784"/>
      <c r="T36" s="784"/>
      <c r="U36" s="784"/>
      <c r="V36" s="784"/>
      <c r="W36" s="784"/>
      <c r="X36" s="784"/>
      <c r="Y36" s="784"/>
      <c r="Z36" s="784"/>
      <c r="AA36" s="785"/>
    </row>
    <row r="37" spans="1:32" s="1" customFormat="1" ht="15" customHeight="1" x14ac:dyDescent="0.25">
      <c r="A37" s="674"/>
      <c r="B37" s="810" t="s">
        <v>640</v>
      </c>
      <c r="C37" s="802" t="s">
        <v>484</v>
      </c>
      <c r="D37" s="634">
        <v>290</v>
      </c>
      <c r="E37" s="804" t="s">
        <v>194</v>
      </c>
      <c r="F37" s="789"/>
      <c r="G37" s="791"/>
      <c r="H37" s="789"/>
      <c r="I37" s="791"/>
      <c r="J37" s="789"/>
      <c r="K37" s="790"/>
      <c r="L37" s="790"/>
      <c r="M37" s="790"/>
      <c r="N37" s="790"/>
      <c r="O37" s="790"/>
      <c r="P37" s="790"/>
      <c r="Q37" s="790"/>
      <c r="R37" s="790"/>
      <c r="S37" s="790"/>
      <c r="T37" s="790"/>
      <c r="U37" s="790"/>
      <c r="V37" s="790"/>
      <c r="W37" s="790"/>
      <c r="X37" s="790"/>
      <c r="Y37" s="790"/>
      <c r="Z37" s="790"/>
      <c r="AA37" s="791"/>
    </row>
    <row r="38" spans="1:32" s="1" customFormat="1" ht="15.6" customHeight="1" x14ac:dyDescent="0.25">
      <c r="A38" s="674"/>
      <c r="B38" s="811"/>
      <c r="C38" s="803"/>
      <c r="D38" s="635"/>
      <c r="E38" s="805"/>
      <c r="F38" s="792"/>
      <c r="G38" s="794"/>
      <c r="H38" s="792"/>
      <c r="I38" s="794"/>
      <c r="J38" s="792"/>
      <c r="K38" s="793"/>
      <c r="L38" s="793"/>
      <c r="M38" s="793"/>
      <c r="N38" s="793"/>
      <c r="O38" s="793"/>
      <c r="P38" s="793"/>
      <c r="Q38" s="793"/>
      <c r="R38" s="793"/>
      <c r="S38" s="793"/>
      <c r="T38" s="793"/>
      <c r="U38" s="793"/>
      <c r="V38" s="793"/>
      <c r="W38" s="793"/>
      <c r="X38" s="793"/>
      <c r="Y38" s="793"/>
      <c r="Z38" s="793"/>
      <c r="AA38" s="794"/>
    </row>
    <row r="39" spans="1:32" s="1" customFormat="1" ht="15.6" customHeight="1" x14ac:dyDescent="0.25">
      <c r="A39" s="674"/>
      <c r="B39" s="389" t="s">
        <v>549</v>
      </c>
      <c r="C39" s="302"/>
      <c r="D39" s="322">
        <v>40</v>
      </c>
      <c r="E39" s="323"/>
      <c r="F39" s="783"/>
      <c r="G39" s="785"/>
      <c r="H39" s="783"/>
      <c r="I39" s="785"/>
      <c r="J39" s="783"/>
      <c r="K39" s="784"/>
      <c r="L39" s="784"/>
      <c r="M39" s="784"/>
      <c r="N39" s="784"/>
      <c r="O39" s="784"/>
      <c r="P39" s="784"/>
      <c r="Q39" s="784"/>
      <c r="R39" s="784"/>
      <c r="S39" s="784"/>
      <c r="T39" s="784"/>
      <c r="U39" s="784"/>
      <c r="V39" s="784"/>
      <c r="W39" s="784"/>
      <c r="X39" s="784"/>
      <c r="Y39" s="784"/>
      <c r="Z39" s="784"/>
      <c r="AA39" s="785"/>
    </row>
    <row r="40" spans="1:32" ht="15" customHeight="1" x14ac:dyDescent="0.25">
      <c r="A40" s="674"/>
      <c r="B40" s="390" t="s">
        <v>550</v>
      </c>
      <c r="C40" s="298"/>
      <c r="D40" s="267"/>
      <c r="E40" s="288"/>
      <c r="F40" s="783"/>
      <c r="G40" s="785"/>
      <c r="H40" s="783"/>
      <c r="I40" s="785"/>
      <c r="J40" s="783"/>
      <c r="K40" s="784"/>
      <c r="L40" s="784"/>
      <c r="M40" s="784"/>
      <c r="N40" s="784"/>
      <c r="O40" s="784"/>
      <c r="P40" s="784"/>
      <c r="Q40" s="784"/>
      <c r="R40" s="784"/>
      <c r="S40" s="784"/>
      <c r="T40" s="784"/>
      <c r="U40" s="784"/>
      <c r="V40" s="784"/>
      <c r="W40" s="784"/>
      <c r="X40" s="784"/>
      <c r="Y40" s="784"/>
      <c r="Z40" s="784"/>
      <c r="AA40" s="785"/>
    </row>
    <row r="41" spans="1:32" s="1" customFormat="1" ht="15" customHeight="1" x14ac:dyDescent="0.25">
      <c r="A41" s="674"/>
      <c r="B41" s="386" t="s">
        <v>471</v>
      </c>
      <c r="C41" s="298"/>
      <c r="D41" s="297">
        <v>20</v>
      </c>
      <c r="E41" s="288"/>
      <c r="F41" s="783"/>
      <c r="G41" s="785"/>
      <c r="H41" s="783"/>
      <c r="I41" s="785"/>
      <c r="J41" s="783"/>
      <c r="K41" s="784"/>
      <c r="L41" s="784"/>
      <c r="M41" s="784"/>
      <c r="N41" s="784"/>
      <c r="O41" s="784"/>
      <c r="P41" s="784"/>
      <c r="Q41" s="784"/>
      <c r="R41" s="784"/>
      <c r="S41" s="784"/>
      <c r="T41" s="784"/>
      <c r="U41" s="784"/>
      <c r="V41" s="784"/>
      <c r="W41" s="784"/>
      <c r="X41" s="784"/>
      <c r="Y41" s="784"/>
      <c r="Z41" s="784"/>
      <c r="AA41" s="785"/>
    </row>
    <row r="42" spans="1:32" s="1" customFormat="1" ht="15.6" customHeight="1" x14ac:dyDescent="0.25">
      <c r="A42" s="674"/>
      <c r="B42" s="386" t="s">
        <v>472</v>
      </c>
      <c r="C42" s="299" t="s">
        <v>582</v>
      </c>
      <c r="D42" s="267"/>
      <c r="E42" s="288" t="s">
        <v>19</v>
      </c>
      <c r="F42" s="800"/>
      <c r="G42" s="801"/>
      <c r="H42" s="807"/>
      <c r="I42" s="801"/>
      <c r="J42" s="783"/>
      <c r="K42" s="784"/>
      <c r="L42" s="784"/>
      <c r="M42" s="784"/>
      <c r="N42" s="784"/>
      <c r="O42" s="784"/>
      <c r="P42" s="784"/>
      <c r="Q42" s="784"/>
      <c r="R42" s="784"/>
      <c r="S42" s="784"/>
      <c r="T42" s="784"/>
      <c r="U42" s="784"/>
      <c r="V42" s="784"/>
      <c r="W42" s="784"/>
      <c r="X42" s="784"/>
      <c r="Y42" s="784"/>
      <c r="Z42" s="784"/>
      <c r="AA42" s="785"/>
      <c r="AD42" s="190"/>
      <c r="AE42" s="190"/>
      <c r="AF42" s="190"/>
    </row>
    <row r="43" spans="1:32" ht="15.6" customHeight="1" x14ac:dyDescent="0.25">
      <c r="A43" s="674"/>
      <c r="B43" s="386" t="s">
        <v>475</v>
      </c>
      <c r="C43" s="197" t="s">
        <v>485</v>
      </c>
      <c r="D43" s="267">
        <v>0</v>
      </c>
      <c r="E43" s="288" t="s">
        <v>27</v>
      </c>
      <c r="F43" s="800"/>
      <c r="G43" s="801"/>
      <c r="H43" s="807"/>
      <c r="I43" s="801"/>
      <c r="J43" s="783"/>
      <c r="K43" s="784"/>
      <c r="L43" s="784"/>
      <c r="M43" s="784"/>
      <c r="N43" s="784"/>
      <c r="O43" s="784"/>
      <c r="P43" s="784"/>
      <c r="Q43" s="784"/>
      <c r="R43" s="784"/>
      <c r="S43" s="784"/>
      <c r="T43" s="784"/>
      <c r="U43" s="784"/>
      <c r="V43" s="784"/>
      <c r="W43" s="784"/>
      <c r="X43" s="784"/>
      <c r="Y43" s="784"/>
      <c r="Z43" s="784"/>
      <c r="AA43" s="785"/>
      <c r="AC43" s="190"/>
      <c r="AD43" s="190"/>
      <c r="AE43" s="190"/>
      <c r="AF43" s="190"/>
    </row>
    <row r="44" spans="1:32" s="1" customFormat="1" ht="15.6" customHeight="1" x14ac:dyDescent="0.25">
      <c r="A44" s="674"/>
      <c r="B44" s="386" t="s">
        <v>474</v>
      </c>
      <c r="C44" s="298" t="s">
        <v>493</v>
      </c>
      <c r="D44" s="267"/>
      <c r="E44" s="288"/>
      <c r="F44" s="800"/>
      <c r="G44" s="801"/>
      <c r="H44" s="807"/>
      <c r="I44" s="801"/>
      <c r="J44" s="783"/>
      <c r="K44" s="784"/>
      <c r="L44" s="784"/>
      <c r="M44" s="784"/>
      <c r="N44" s="784"/>
      <c r="O44" s="784"/>
      <c r="P44" s="784"/>
      <c r="Q44" s="784"/>
      <c r="R44" s="784"/>
      <c r="S44" s="784"/>
      <c r="T44" s="784"/>
      <c r="U44" s="784"/>
      <c r="V44" s="784"/>
      <c r="W44" s="784"/>
      <c r="X44" s="784"/>
      <c r="Y44" s="784"/>
      <c r="Z44" s="784"/>
      <c r="AA44" s="785"/>
      <c r="AC44" s="190"/>
      <c r="AD44" s="190"/>
      <c r="AE44" s="190"/>
      <c r="AF44" s="190"/>
    </row>
    <row r="45" spans="1:32" s="1" customFormat="1" ht="15.75" x14ac:dyDescent="0.25">
      <c r="A45" s="674"/>
      <c r="B45" s="386" t="s">
        <v>478</v>
      </c>
      <c r="C45" s="198" t="s">
        <v>486</v>
      </c>
      <c r="D45" s="267"/>
      <c r="E45" s="288" t="s">
        <v>495</v>
      </c>
      <c r="F45" s="800"/>
      <c r="G45" s="801"/>
      <c r="H45" s="807"/>
      <c r="I45" s="801"/>
      <c r="J45" s="783"/>
      <c r="K45" s="784"/>
      <c r="L45" s="784"/>
      <c r="M45" s="784"/>
      <c r="N45" s="784"/>
      <c r="O45" s="784"/>
      <c r="P45" s="784"/>
      <c r="Q45" s="784"/>
      <c r="R45" s="784"/>
      <c r="S45" s="784"/>
      <c r="T45" s="784"/>
      <c r="U45" s="784"/>
      <c r="V45" s="784"/>
      <c r="W45" s="784"/>
      <c r="X45" s="784"/>
      <c r="Y45" s="784"/>
      <c r="Z45" s="784"/>
      <c r="AA45" s="785"/>
    </row>
    <row r="46" spans="1:32" s="1" customFormat="1" ht="15.75" x14ac:dyDescent="0.25">
      <c r="A46" s="674"/>
      <c r="B46" s="386" t="s">
        <v>641</v>
      </c>
      <c r="C46" s="298" t="s">
        <v>487</v>
      </c>
      <c r="D46" s="267"/>
      <c r="E46" s="288" t="s">
        <v>495</v>
      </c>
      <c r="F46" s="800"/>
      <c r="G46" s="801"/>
      <c r="H46" s="807"/>
      <c r="I46" s="801"/>
      <c r="J46" s="783"/>
      <c r="K46" s="784"/>
      <c r="L46" s="784"/>
      <c r="M46" s="784"/>
      <c r="N46" s="784"/>
      <c r="O46" s="784"/>
      <c r="P46" s="784"/>
      <c r="Q46" s="784"/>
      <c r="R46" s="784"/>
      <c r="S46" s="784"/>
      <c r="T46" s="784"/>
      <c r="U46" s="784"/>
      <c r="V46" s="784"/>
      <c r="W46" s="784"/>
      <c r="X46" s="784"/>
      <c r="Y46" s="784"/>
      <c r="Z46" s="784"/>
      <c r="AA46" s="785"/>
    </row>
    <row r="47" spans="1:32" s="1" customFormat="1" ht="15.75" x14ac:dyDescent="0.25">
      <c r="A47" s="674"/>
      <c r="B47" s="386" t="s">
        <v>642</v>
      </c>
      <c r="C47" s="198" t="s">
        <v>476</v>
      </c>
      <c r="D47" s="267">
        <v>4</v>
      </c>
      <c r="E47" s="288" t="s">
        <v>496</v>
      </c>
      <c r="F47" s="800"/>
      <c r="G47" s="801"/>
      <c r="H47" s="807"/>
      <c r="I47" s="801"/>
      <c r="J47" s="783"/>
      <c r="K47" s="784"/>
      <c r="L47" s="784"/>
      <c r="M47" s="784"/>
      <c r="N47" s="784"/>
      <c r="O47" s="784"/>
      <c r="P47" s="784"/>
      <c r="Q47" s="784"/>
      <c r="R47" s="784"/>
      <c r="S47" s="784"/>
      <c r="T47" s="784"/>
      <c r="U47" s="784"/>
      <c r="V47" s="784"/>
      <c r="W47" s="784"/>
      <c r="X47" s="784"/>
      <c r="Y47" s="784"/>
      <c r="Z47" s="784"/>
      <c r="AA47" s="785"/>
    </row>
    <row r="48" spans="1:32" s="1" customFormat="1" ht="15.75" x14ac:dyDescent="0.25">
      <c r="A48" s="674"/>
      <c r="B48" s="391" t="s">
        <v>643</v>
      </c>
      <c r="C48" s="298" t="s">
        <v>488</v>
      </c>
      <c r="D48" s="267"/>
      <c r="E48" s="288" t="s">
        <v>497</v>
      </c>
      <c r="F48" s="800"/>
      <c r="G48" s="801"/>
      <c r="H48" s="807"/>
      <c r="I48" s="801"/>
      <c r="J48" s="783"/>
      <c r="K48" s="784"/>
      <c r="L48" s="784"/>
      <c r="M48" s="784"/>
      <c r="N48" s="784"/>
      <c r="O48" s="784"/>
      <c r="P48" s="784"/>
      <c r="Q48" s="784"/>
      <c r="R48" s="784"/>
      <c r="S48" s="784"/>
      <c r="T48" s="784"/>
      <c r="U48" s="784"/>
      <c r="V48" s="784"/>
      <c r="W48" s="784"/>
      <c r="X48" s="784"/>
      <c r="Y48" s="784"/>
      <c r="Z48" s="784"/>
      <c r="AA48" s="785"/>
    </row>
    <row r="49" spans="1:27" s="1" customFormat="1" ht="15.75" x14ac:dyDescent="0.25">
      <c r="A49" s="674"/>
      <c r="B49" s="386" t="s">
        <v>644</v>
      </c>
      <c r="C49" s="198" t="s">
        <v>489</v>
      </c>
      <c r="D49" s="267"/>
      <c r="E49" s="288" t="s">
        <v>497</v>
      </c>
      <c r="F49" s="800"/>
      <c r="G49" s="801"/>
      <c r="H49" s="807"/>
      <c r="I49" s="801"/>
      <c r="J49" s="783"/>
      <c r="K49" s="784"/>
      <c r="L49" s="784"/>
      <c r="M49" s="784"/>
      <c r="N49" s="784"/>
      <c r="O49" s="784"/>
      <c r="P49" s="784"/>
      <c r="Q49" s="784"/>
      <c r="R49" s="784"/>
      <c r="S49" s="784"/>
      <c r="T49" s="784"/>
      <c r="U49" s="784"/>
      <c r="V49" s="784"/>
      <c r="W49" s="784"/>
      <c r="X49" s="784"/>
      <c r="Y49" s="784"/>
      <c r="Z49" s="784"/>
      <c r="AA49" s="785"/>
    </row>
    <row r="50" spans="1:27" s="1" customFormat="1" ht="15.75" x14ac:dyDescent="0.25">
      <c r="A50" s="674"/>
      <c r="B50" s="391" t="s">
        <v>477</v>
      </c>
      <c r="C50" s="298" t="s">
        <v>490</v>
      </c>
      <c r="D50" s="267">
        <v>290</v>
      </c>
      <c r="E50" s="288" t="s">
        <v>584</v>
      </c>
      <c r="F50" s="800"/>
      <c r="G50" s="801"/>
      <c r="H50" s="807"/>
      <c r="I50" s="801"/>
      <c r="J50" s="783"/>
      <c r="K50" s="784"/>
      <c r="L50" s="784"/>
      <c r="M50" s="784"/>
      <c r="N50" s="784"/>
      <c r="O50" s="784"/>
      <c r="P50" s="784"/>
      <c r="Q50" s="784"/>
      <c r="R50" s="784"/>
      <c r="S50" s="784"/>
      <c r="T50" s="784"/>
      <c r="U50" s="784"/>
      <c r="V50" s="784"/>
      <c r="W50" s="784"/>
      <c r="X50" s="784"/>
      <c r="Y50" s="784"/>
      <c r="Z50" s="784"/>
      <c r="AA50" s="785"/>
    </row>
    <row r="51" spans="1:27" ht="15.75" x14ac:dyDescent="0.25">
      <c r="A51" s="674"/>
      <c r="B51" s="386" t="s">
        <v>479</v>
      </c>
      <c r="C51" s="198" t="s">
        <v>481</v>
      </c>
      <c r="D51" s="267">
        <v>4</v>
      </c>
      <c r="E51" s="288"/>
      <c r="F51" s="800"/>
      <c r="G51" s="801"/>
      <c r="H51" s="807"/>
      <c r="I51" s="801"/>
      <c r="J51" s="783"/>
      <c r="K51" s="784"/>
      <c r="L51" s="784"/>
      <c r="M51" s="784"/>
      <c r="N51" s="784"/>
      <c r="O51" s="784"/>
      <c r="P51" s="784"/>
      <c r="Q51" s="784"/>
      <c r="R51" s="784"/>
      <c r="S51" s="784"/>
      <c r="T51" s="784"/>
      <c r="U51" s="784"/>
      <c r="V51" s="784"/>
      <c r="W51" s="784"/>
      <c r="X51" s="784"/>
      <c r="Y51" s="784"/>
      <c r="Z51" s="784"/>
      <c r="AA51" s="785"/>
    </row>
    <row r="52" spans="1:27" ht="15.75" x14ac:dyDescent="0.25">
      <c r="A52" s="674"/>
      <c r="B52" s="391" t="s">
        <v>480</v>
      </c>
      <c r="C52" s="199" t="s">
        <v>491</v>
      </c>
      <c r="D52" s="267">
        <v>1</v>
      </c>
      <c r="E52" s="288"/>
      <c r="F52" s="800"/>
      <c r="G52" s="801"/>
      <c r="H52" s="807"/>
      <c r="I52" s="801"/>
      <c r="J52" s="783"/>
      <c r="K52" s="784"/>
      <c r="L52" s="784"/>
      <c r="M52" s="784"/>
      <c r="N52" s="784"/>
      <c r="O52" s="784"/>
      <c r="P52" s="784"/>
      <c r="Q52" s="784"/>
      <c r="R52" s="784"/>
      <c r="S52" s="784"/>
      <c r="T52" s="784"/>
      <c r="U52" s="784"/>
      <c r="V52" s="784"/>
      <c r="W52" s="784"/>
      <c r="X52" s="784"/>
      <c r="Y52" s="784"/>
      <c r="Z52" s="784"/>
      <c r="AA52" s="785"/>
    </row>
    <row r="53" spans="1:27" ht="15.75" x14ac:dyDescent="0.25">
      <c r="A53" s="675"/>
      <c r="B53" s="386" t="s">
        <v>482</v>
      </c>
      <c r="C53" s="200" t="s">
        <v>492</v>
      </c>
      <c r="D53" s="326"/>
      <c r="E53" s="288" t="s">
        <v>499</v>
      </c>
      <c r="F53" s="800"/>
      <c r="G53" s="801"/>
      <c r="H53" s="798" t="s">
        <v>583</v>
      </c>
      <c r="I53" s="799"/>
      <c r="J53" s="786">
        <f>D51*F34^0.7*D52</f>
        <v>542.72740210275776</v>
      </c>
      <c r="K53" s="787"/>
      <c r="L53" s="787"/>
      <c r="M53" s="787"/>
      <c r="N53" s="787"/>
      <c r="O53" s="787"/>
      <c r="P53" s="787"/>
      <c r="Q53" s="787"/>
      <c r="R53" s="787"/>
      <c r="S53" s="787"/>
      <c r="T53" s="787"/>
      <c r="U53" s="787"/>
      <c r="V53" s="787"/>
      <c r="W53" s="787"/>
      <c r="X53" s="787"/>
      <c r="Y53" s="787"/>
      <c r="Z53" s="787"/>
      <c r="AA53" s="788"/>
    </row>
    <row r="54" spans="1:27" ht="15.75" x14ac:dyDescent="0.25">
      <c r="A54" s="59"/>
      <c r="B54" s="59"/>
      <c r="C54" s="59"/>
      <c r="D54" s="34"/>
      <c r="E54" s="34"/>
      <c r="F54" s="34"/>
      <c r="G54" s="34"/>
      <c r="H54" s="34"/>
      <c r="I54" s="34"/>
      <c r="J54" s="34"/>
      <c r="K54" s="12"/>
    </row>
    <row r="55" spans="1:27" ht="15.75" x14ac:dyDescent="0.25">
      <c r="A55" s="59"/>
      <c r="B55" s="59"/>
      <c r="C55" s="59"/>
      <c r="D55" s="34"/>
      <c r="E55" s="34"/>
      <c r="F55" s="34"/>
      <c r="G55" s="34"/>
      <c r="H55" s="34"/>
      <c r="I55" s="34"/>
      <c r="J55" s="34"/>
      <c r="K55" s="12"/>
    </row>
    <row r="56" spans="1:27" ht="15.75" x14ac:dyDescent="0.25">
      <c r="A56" s="59"/>
      <c r="B56" s="59"/>
      <c r="C56" s="59"/>
      <c r="D56" s="34"/>
      <c r="E56" s="34"/>
      <c r="F56" s="34"/>
      <c r="G56" s="34"/>
      <c r="H56" s="34"/>
      <c r="I56" s="34"/>
      <c r="J56" s="34"/>
      <c r="K56" s="12"/>
    </row>
    <row r="57" spans="1:27" ht="15.75" x14ac:dyDescent="0.25">
      <c r="A57" s="59"/>
      <c r="B57" s="59"/>
      <c r="C57" s="59"/>
      <c r="D57" s="34"/>
      <c r="E57" s="34"/>
      <c r="F57" s="34"/>
      <c r="G57" s="34"/>
      <c r="H57" s="34"/>
      <c r="I57" s="34"/>
      <c r="J57" s="34"/>
      <c r="K57" s="12"/>
    </row>
    <row r="58" spans="1:27" ht="15.75" x14ac:dyDescent="0.25">
      <c r="A58" s="12"/>
      <c r="B58" s="59"/>
      <c r="C58" s="12"/>
      <c r="D58" s="12"/>
      <c r="E58" s="12"/>
      <c r="F58" s="12"/>
      <c r="G58" s="12"/>
      <c r="H58" s="12"/>
      <c r="I58" s="12"/>
      <c r="J58" s="12"/>
      <c r="K58" s="12"/>
    </row>
    <row r="59" spans="1:27" ht="15.75" x14ac:dyDescent="0.25">
      <c r="B59" s="59"/>
    </row>
    <row r="60" spans="1:27" x14ac:dyDescent="0.25">
      <c r="B60" s="12"/>
    </row>
  </sheetData>
  <mergeCells count="104">
    <mergeCell ref="A1:AA1"/>
    <mergeCell ref="A2:AA2"/>
    <mergeCell ref="A3:AA5"/>
    <mergeCell ref="A6:AA6"/>
    <mergeCell ref="G10:H10"/>
    <mergeCell ref="A13:B13"/>
    <mergeCell ref="C13:D13"/>
    <mergeCell ref="A12:B12"/>
    <mergeCell ref="C12:D12"/>
    <mergeCell ref="A10:B10"/>
    <mergeCell ref="C10:D10"/>
    <mergeCell ref="C11:D11"/>
    <mergeCell ref="A11:B11"/>
    <mergeCell ref="C9:D9"/>
    <mergeCell ref="A9:B9"/>
    <mergeCell ref="G9:J9"/>
    <mergeCell ref="E9:F12"/>
    <mergeCell ref="B29:B30"/>
    <mergeCell ref="A29:A31"/>
    <mergeCell ref="A19:B20"/>
    <mergeCell ref="A25:B26"/>
    <mergeCell ref="C25:D26"/>
    <mergeCell ref="A14:B14"/>
    <mergeCell ref="C14:D14"/>
    <mergeCell ref="H31:I31"/>
    <mergeCell ref="A21:B22"/>
    <mergeCell ref="C21:D22"/>
    <mergeCell ref="A23:B24"/>
    <mergeCell ref="C23:D24"/>
    <mergeCell ref="C17:D18"/>
    <mergeCell ref="A15:B16"/>
    <mergeCell ref="C15:D16"/>
    <mergeCell ref="A17:B18"/>
    <mergeCell ref="C19:D20"/>
    <mergeCell ref="B37:B38"/>
    <mergeCell ref="A28:AA28"/>
    <mergeCell ref="H52:I52"/>
    <mergeCell ref="F40:G40"/>
    <mergeCell ref="F41:G41"/>
    <mergeCell ref="H33:I33"/>
    <mergeCell ref="H34:I34"/>
    <mergeCell ref="H35:I35"/>
    <mergeCell ref="H36:I36"/>
    <mergeCell ref="H40:I40"/>
    <mergeCell ref="H41:I41"/>
    <mergeCell ref="F35:G35"/>
    <mergeCell ref="F33:G33"/>
    <mergeCell ref="F34:G34"/>
    <mergeCell ref="F44:G44"/>
    <mergeCell ref="F45:G45"/>
    <mergeCell ref="F46:G46"/>
    <mergeCell ref="F47:G47"/>
    <mergeCell ref="F48:G48"/>
    <mergeCell ref="F49:G49"/>
    <mergeCell ref="F50:G50"/>
    <mergeCell ref="F51:G51"/>
    <mergeCell ref="F52:G52"/>
    <mergeCell ref="F31:G31"/>
    <mergeCell ref="F43:G43"/>
    <mergeCell ref="F53:G53"/>
    <mergeCell ref="C37:C38"/>
    <mergeCell ref="D37:D38"/>
    <mergeCell ref="E37:E38"/>
    <mergeCell ref="AA24:AH27"/>
    <mergeCell ref="F39:G39"/>
    <mergeCell ref="F42:G42"/>
    <mergeCell ref="H39:I39"/>
    <mergeCell ref="H42:I42"/>
    <mergeCell ref="H43:I43"/>
    <mergeCell ref="H44:I44"/>
    <mergeCell ref="H45:I45"/>
    <mergeCell ref="H46:I46"/>
    <mergeCell ref="H47:I47"/>
    <mergeCell ref="H48:I48"/>
    <mergeCell ref="H49:I49"/>
    <mergeCell ref="H50:I50"/>
    <mergeCell ref="H51:I51"/>
    <mergeCell ref="F37:G38"/>
    <mergeCell ref="H37:I38"/>
    <mergeCell ref="F36:G36"/>
    <mergeCell ref="A32:A53"/>
    <mergeCell ref="C29:AA30"/>
    <mergeCell ref="J51:AA51"/>
    <mergeCell ref="J52:AA52"/>
    <mergeCell ref="J53:AA53"/>
    <mergeCell ref="J37:AA38"/>
    <mergeCell ref="J46:AA46"/>
    <mergeCell ref="J47:AA47"/>
    <mergeCell ref="J48:AA48"/>
    <mergeCell ref="J49:AA49"/>
    <mergeCell ref="J50:AA50"/>
    <mergeCell ref="J41:AA41"/>
    <mergeCell ref="J42:AA42"/>
    <mergeCell ref="J43:AA43"/>
    <mergeCell ref="J44:AA44"/>
    <mergeCell ref="J45:AA45"/>
    <mergeCell ref="J36:AA36"/>
    <mergeCell ref="J39:AA39"/>
    <mergeCell ref="J40:AA40"/>
    <mergeCell ref="J31:AA31"/>
    <mergeCell ref="J33:AA33"/>
    <mergeCell ref="J34:AA34"/>
    <mergeCell ref="J35:AA35"/>
    <mergeCell ref="H53:I53"/>
  </mergeCells>
  <pageMargins left="0.7" right="0.7" top="0.75" bottom="0.75" header="0.3" footer="0.3"/>
  <pageSetup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40"/>
  <sheetViews>
    <sheetView topLeftCell="A7" zoomScale="72" zoomScaleNormal="72" workbookViewId="0">
      <selection activeCell="A42" sqref="A42"/>
    </sheetView>
  </sheetViews>
  <sheetFormatPr defaultColWidth="8.85546875" defaultRowHeight="15" x14ac:dyDescent="0.25"/>
  <cols>
    <col min="1" max="1" width="20.140625" style="64" customWidth="1"/>
    <col min="2" max="2" width="46.140625" style="64" customWidth="1"/>
    <col min="3" max="3" width="17" style="64" customWidth="1"/>
    <col min="4" max="4" width="19.5703125" style="64" customWidth="1"/>
    <col min="5" max="5" width="22.85546875" style="64" customWidth="1"/>
    <col min="6" max="6" width="21.5703125" style="64" customWidth="1"/>
    <col min="7" max="7" width="18.85546875" style="64" customWidth="1"/>
    <col min="8" max="16384" width="8.85546875" style="64"/>
  </cols>
  <sheetData>
    <row r="1" spans="1:15" ht="23.45" customHeight="1" x14ac:dyDescent="0.25">
      <c r="A1" s="516" t="s">
        <v>135</v>
      </c>
      <c r="B1" s="516"/>
      <c r="C1" s="516"/>
      <c r="D1" s="516"/>
      <c r="E1" s="516"/>
      <c r="F1" s="516"/>
      <c r="G1" s="516"/>
      <c r="H1" s="516"/>
      <c r="I1" s="516"/>
      <c r="J1" s="516"/>
      <c r="K1" s="516"/>
      <c r="L1" s="516"/>
      <c r="M1" s="516"/>
      <c r="N1" s="516"/>
      <c r="O1" s="78"/>
    </row>
    <row r="2" spans="1:15" ht="18.75" x14ac:dyDescent="0.3">
      <c r="A2" s="517" t="s">
        <v>93</v>
      </c>
      <c r="B2" s="517"/>
      <c r="C2" s="517"/>
      <c r="D2" s="517"/>
      <c r="E2" s="517"/>
      <c r="F2" s="517"/>
      <c r="G2" s="517"/>
      <c r="H2" s="517"/>
      <c r="I2" s="517"/>
      <c r="J2" s="517"/>
      <c r="K2" s="517"/>
      <c r="L2" s="517"/>
      <c r="M2" s="517"/>
      <c r="N2" s="517"/>
      <c r="O2" s="79"/>
    </row>
    <row r="3" spans="1:15" ht="18.75" customHeight="1" x14ac:dyDescent="0.25">
      <c r="A3" s="886" t="s">
        <v>789</v>
      </c>
      <c r="B3" s="886"/>
      <c r="C3" s="886"/>
      <c r="D3" s="886"/>
      <c r="E3" s="886"/>
      <c r="F3" s="886"/>
      <c r="G3" s="886"/>
      <c r="H3" s="886"/>
      <c r="I3" s="886"/>
      <c r="J3" s="886"/>
      <c r="K3" s="886"/>
      <c r="L3" s="886"/>
      <c r="M3" s="886"/>
      <c r="N3" s="886"/>
      <c r="O3" s="886"/>
    </row>
    <row r="4" spans="1:15" ht="18.75" customHeight="1" x14ac:dyDescent="0.25">
      <c r="A4" s="886"/>
      <c r="B4" s="886"/>
      <c r="C4" s="886"/>
      <c r="D4" s="886"/>
      <c r="E4" s="886"/>
      <c r="F4" s="886"/>
      <c r="G4" s="886"/>
      <c r="H4" s="886"/>
      <c r="I4" s="886"/>
      <c r="J4" s="886"/>
      <c r="K4" s="886"/>
      <c r="L4" s="886"/>
      <c r="M4" s="886"/>
      <c r="N4" s="886"/>
      <c r="O4" s="886"/>
    </row>
    <row r="5" spans="1:15" ht="18.75" customHeight="1" x14ac:dyDescent="0.25">
      <c r="A5" s="886"/>
      <c r="B5" s="886"/>
      <c r="C5" s="886"/>
      <c r="D5" s="886"/>
      <c r="E5" s="886"/>
      <c r="F5" s="886"/>
      <c r="G5" s="886"/>
      <c r="H5" s="886"/>
      <c r="I5" s="886"/>
      <c r="J5" s="886"/>
      <c r="K5" s="886"/>
      <c r="L5" s="886"/>
      <c r="M5" s="886"/>
      <c r="N5" s="886"/>
      <c r="O5" s="886"/>
    </row>
    <row r="6" spans="1:15" ht="36.6" customHeight="1" x14ac:dyDescent="0.25">
      <c r="A6" s="886"/>
      <c r="B6" s="886"/>
      <c r="C6" s="886"/>
      <c r="D6" s="886"/>
      <c r="E6" s="886"/>
      <c r="F6" s="886"/>
      <c r="G6" s="886"/>
      <c r="H6" s="886"/>
      <c r="I6" s="886"/>
      <c r="J6" s="886"/>
      <c r="K6" s="886"/>
      <c r="L6" s="886"/>
      <c r="M6" s="886"/>
      <c r="N6" s="886"/>
      <c r="O6" s="886"/>
    </row>
    <row r="7" spans="1:15" ht="18.75" customHeight="1" x14ac:dyDescent="0.3">
      <c r="A7" s="886" t="s">
        <v>201</v>
      </c>
      <c r="B7" s="886"/>
      <c r="C7" s="886"/>
      <c r="D7" s="886"/>
      <c r="E7" s="886"/>
      <c r="F7" s="886"/>
      <c r="G7" s="886"/>
      <c r="H7" s="886"/>
      <c r="I7" s="886"/>
      <c r="J7" s="886"/>
      <c r="K7" s="886"/>
      <c r="L7" s="886"/>
      <c r="M7" s="886"/>
      <c r="N7" s="886"/>
      <c r="O7" s="886"/>
    </row>
    <row r="8" spans="1:15" ht="18.75" customHeight="1" x14ac:dyDescent="0.25">
      <c r="A8" s="524" t="s">
        <v>181</v>
      </c>
      <c r="B8" s="524"/>
      <c r="C8" s="524"/>
      <c r="D8" s="524"/>
      <c r="E8" s="524"/>
      <c r="F8" s="524"/>
      <c r="G8" s="524"/>
      <c r="H8" s="524"/>
      <c r="I8" s="524"/>
      <c r="J8" s="524"/>
      <c r="K8" s="524"/>
      <c r="L8" s="524"/>
      <c r="M8" s="524"/>
      <c r="N8" s="524"/>
    </row>
    <row r="9" spans="1:15" ht="18.75" customHeight="1" x14ac:dyDescent="0.25">
      <c r="D9" s="274"/>
      <c r="E9" s="274"/>
      <c r="F9" s="274"/>
      <c r="G9" s="274"/>
      <c r="H9" s="274"/>
      <c r="I9" s="274"/>
      <c r="J9" s="274"/>
      <c r="K9" s="274"/>
      <c r="L9" s="274"/>
      <c r="M9" s="274"/>
      <c r="N9" s="274"/>
    </row>
    <row r="10" spans="1:15" ht="18.75" customHeight="1" thickBot="1" x14ac:dyDescent="0.3">
      <c r="D10" s="63"/>
      <c r="E10" s="63"/>
      <c r="F10" s="63"/>
      <c r="G10" s="63"/>
      <c r="H10" s="63"/>
      <c r="I10" s="63"/>
      <c r="J10" s="63"/>
      <c r="K10" s="63"/>
      <c r="L10" s="63"/>
      <c r="M10" s="63"/>
      <c r="N10" s="63"/>
    </row>
    <row r="11" spans="1:15" ht="18.600000000000001" customHeight="1" x14ac:dyDescent="0.3">
      <c r="A11" s="878" t="s">
        <v>761</v>
      </c>
      <c r="B11" s="503"/>
      <c r="C11" s="879"/>
      <c r="D11" s="880" t="s">
        <v>160</v>
      </c>
      <c r="E11" s="881"/>
      <c r="F11" s="887" t="s">
        <v>576</v>
      </c>
      <c r="G11" s="888"/>
      <c r="H11" s="392"/>
      <c r="I11" s="334"/>
      <c r="J11" s="334"/>
      <c r="K11" s="63"/>
      <c r="L11" s="63"/>
      <c r="M11" s="63"/>
      <c r="N11" s="63"/>
    </row>
    <row r="12" spans="1:15" ht="14.45" customHeight="1" x14ac:dyDescent="0.25">
      <c r="A12" s="872" t="s">
        <v>790</v>
      </c>
      <c r="B12" s="873"/>
      <c r="C12" s="874"/>
      <c r="D12" s="882"/>
      <c r="E12" s="883"/>
      <c r="F12" s="889"/>
      <c r="G12" s="890"/>
      <c r="H12" s="392"/>
      <c r="I12" s="264"/>
      <c r="J12" s="112"/>
    </row>
    <row r="13" spans="1:15" ht="20.45" customHeight="1" thickBot="1" x14ac:dyDescent="0.3">
      <c r="A13" s="875"/>
      <c r="B13" s="876"/>
      <c r="C13" s="877"/>
      <c r="D13" s="884"/>
      <c r="E13" s="885"/>
      <c r="F13" s="891"/>
      <c r="G13" s="892"/>
      <c r="H13" s="264"/>
      <c r="I13" s="264"/>
      <c r="J13" s="112"/>
    </row>
    <row r="14" spans="1:15" ht="20.25" x14ac:dyDescent="0.35">
      <c r="A14" s="862" t="s">
        <v>233</v>
      </c>
      <c r="B14" s="863"/>
      <c r="C14" s="864"/>
      <c r="D14" s="868" t="s">
        <v>504</v>
      </c>
      <c r="E14" s="869"/>
      <c r="F14" s="17"/>
      <c r="G14" s="17"/>
      <c r="H14" s="112"/>
      <c r="I14" s="112"/>
      <c r="J14" s="112"/>
    </row>
    <row r="15" spans="1:15" ht="20.25" x14ac:dyDescent="0.35">
      <c r="A15" s="865"/>
      <c r="B15" s="866"/>
      <c r="C15" s="867"/>
      <c r="D15" s="870" t="s">
        <v>505</v>
      </c>
      <c r="E15" s="871"/>
      <c r="G15" s="75"/>
    </row>
    <row r="16" spans="1:15" ht="15.75" customHeight="1" x14ac:dyDescent="0.25">
      <c r="A16" s="856" t="s">
        <v>234</v>
      </c>
      <c r="B16" s="856"/>
      <c r="C16" s="857"/>
      <c r="D16" s="850" t="s">
        <v>791</v>
      </c>
      <c r="E16" s="851"/>
      <c r="G16" s="75"/>
    </row>
    <row r="17" spans="1:7" ht="15.75" customHeight="1" x14ac:dyDescent="0.25">
      <c r="A17" s="858"/>
      <c r="B17" s="858"/>
      <c r="C17" s="859"/>
      <c r="D17" s="852"/>
      <c r="E17" s="853"/>
      <c r="G17" s="75"/>
    </row>
    <row r="18" spans="1:7" ht="18.75" customHeight="1" x14ac:dyDescent="0.25">
      <c r="A18" s="858"/>
      <c r="B18" s="858"/>
      <c r="C18" s="859"/>
      <c r="D18" s="852"/>
      <c r="E18" s="853"/>
    </row>
    <row r="19" spans="1:7" ht="35.450000000000003" customHeight="1" x14ac:dyDescent="0.25">
      <c r="A19" s="860"/>
      <c r="B19" s="860"/>
      <c r="C19" s="861"/>
      <c r="D19" s="854"/>
      <c r="E19" s="855"/>
    </row>
    <row r="20" spans="1:7" ht="18.75" customHeight="1" x14ac:dyDescent="0.25">
      <c r="A20" s="897" t="s">
        <v>792</v>
      </c>
      <c r="B20" s="897"/>
      <c r="C20" s="898"/>
      <c r="D20" s="893" t="s">
        <v>506</v>
      </c>
      <c r="E20" s="894"/>
      <c r="G20" s="75"/>
    </row>
    <row r="21" spans="1:7" ht="18.75" customHeight="1" x14ac:dyDescent="0.25">
      <c r="A21" s="897" t="s">
        <v>793</v>
      </c>
      <c r="B21" s="897"/>
      <c r="C21" s="898"/>
      <c r="D21" s="893" t="s">
        <v>507</v>
      </c>
      <c r="E21" s="894"/>
      <c r="G21" s="81"/>
    </row>
    <row r="22" spans="1:7" ht="36.75" customHeight="1" x14ac:dyDescent="0.25">
      <c r="A22" s="899" t="s">
        <v>235</v>
      </c>
      <c r="B22" s="900"/>
      <c r="C22" s="901"/>
      <c r="D22" s="895" t="s">
        <v>236</v>
      </c>
      <c r="E22" s="896"/>
      <c r="G22" s="81"/>
    </row>
    <row r="23" spans="1:7" ht="18.75" customHeight="1" x14ac:dyDescent="0.35">
      <c r="A23" s="878" t="s">
        <v>237</v>
      </c>
      <c r="B23" s="503"/>
      <c r="C23" s="879"/>
      <c r="D23" s="902" t="s">
        <v>508</v>
      </c>
      <c r="E23" s="903"/>
      <c r="F23" s="904" t="s">
        <v>178</v>
      </c>
      <c r="G23" s="905"/>
    </row>
    <row r="24" spans="1:7" ht="18.75" customHeight="1" x14ac:dyDescent="0.35">
      <c r="A24" s="878" t="s">
        <v>238</v>
      </c>
      <c r="B24" s="503"/>
      <c r="C24" s="879"/>
      <c r="D24" s="902" t="s">
        <v>309</v>
      </c>
      <c r="E24" s="903"/>
      <c r="F24" s="69" t="s">
        <v>224</v>
      </c>
      <c r="G24" s="68">
        <v>273.14999999999998</v>
      </c>
    </row>
    <row r="25" spans="1:7" ht="18.75" customHeight="1" x14ac:dyDescent="0.25">
      <c r="G25" s="75"/>
    </row>
    <row r="26" spans="1:7" ht="18.75" customHeight="1" x14ac:dyDescent="0.25">
      <c r="G26" s="75"/>
    </row>
    <row r="27" spans="1:7" ht="40.5" x14ac:dyDescent="0.25">
      <c r="A27" s="536" t="s">
        <v>134</v>
      </c>
      <c r="B27" s="328" t="s">
        <v>794</v>
      </c>
      <c r="C27" s="509">
        <f>((F30*F29*F31)/(D32*F33))*D35</f>
        <v>10.237145471808597</v>
      </c>
      <c r="D27" s="510"/>
      <c r="E27" s="510"/>
      <c r="F27" s="510"/>
      <c r="G27" s="511"/>
    </row>
    <row r="28" spans="1:7" ht="18.75" x14ac:dyDescent="0.3">
      <c r="A28" s="536"/>
      <c r="B28" s="345" t="s">
        <v>48</v>
      </c>
      <c r="C28" s="393" t="s">
        <v>16</v>
      </c>
      <c r="D28" s="393" t="s">
        <v>367</v>
      </c>
      <c r="E28" s="393" t="s">
        <v>13</v>
      </c>
      <c r="F28" s="393" t="s">
        <v>59</v>
      </c>
      <c r="G28" s="393" t="s">
        <v>12</v>
      </c>
    </row>
    <row r="29" spans="1:7" ht="20.25" x14ac:dyDescent="0.35">
      <c r="A29" s="495" t="s">
        <v>160</v>
      </c>
      <c r="B29" s="394" t="s">
        <v>26</v>
      </c>
      <c r="C29" s="223" t="s">
        <v>513</v>
      </c>
      <c r="D29" s="224" t="s">
        <v>3</v>
      </c>
      <c r="E29" s="225" t="s">
        <v>19</v>
      </c>
      <c r="F29" s="223">
        <f>6.89298*EXP(((1555/F34)-2.227)*(LOG10(D36)-0.8384)-(4033.89/F34)+12.82)</f>
        <v>20.385596549728572</v>
      </c>
      <c r="G29" s="224" t="s">
        <v>3</v>
      </c>
    </row>
    <row r="30" spans="1:7" ht="18.75" x14ac:dyDescent="0.3">
      <c r="A30" s="495"/>
      <c r="B30" s="394" t="s">
        <v>645</v>
      </c>
      <c r="C30" s="226" t="s">
        <v>17</v>
      </c>
      <c r="D30" s="224" t="s">
        <v>3</v>
      </c>
      <c r="E30" s="226" t="s">
        <v>552</v>
      </c>
      <c r="F30" s="227">
        <v>0.5</v>
      </c>
      <c r="G30" s="224" t="s">
        <v>3</v>
      </c>
    </row>
    <row r="31" spans="1:7" ht="20.25" x14ac:dyDescent="0.35">
      <c r="A31" s="495"/>
      <c r="B31" s="394" t="s">
        <v>646</v>
      </c>
      <c r="C31" s="226" t="s">
        <v>509</v>
      </c>
      <c r="D31" s="97">
        <v>15</v>
      </c>
      <c r="E31" s="226" t="s">
        <v>86</v>
      </c>
      <c r="F31" s="226">
        <f>D31+G24</f>
        <v>288.14999999999998</v>
      </c>
      <c r="G31" s="226" t="s">
        <v>96</v>
      </c>
    </row>
    <row r="32" spans="1:7" ht="20.25" x14ac:dyDescent="0.35">
      <c r="A32" s="495"/>
      <c r="B32" s="394" t="s">
        <v>647</v>
      </c>
      <c r="C32" s="226" t="s">
        <v>510</v>
      </c>
      <c r="D32" s="97">
        <v>101.325</v>
      </c>
      <c r="E32" s="226" t="s">
        <v>19</v>
      </c>
      <c r="F32" s="224" t="s">
        <v>3</v>
      </c>
      <c r="G32" s="224" t="s">
        <v>3</v>
      </c>
    </row>
    <row r="33" spans="1:7" ht="20.25" x14ac:dyDescent="0.35">
      <c r="A33" s="495"/>
      <c r="B33" s="394" t="s">
        <v>648</v>
      </c>
      <c r="C33" s="226" t="s">
        <v>511</v>
      </c>
      <c r="D33" s="272">
        <v>10</v>
      </c>
      <c r="E33" s="226" t="s">
        <v>86</v>
      </c>
      <c r="F33" s="227">
        <f>D33+G24</f>
        <v>283.14999999999998</v>
      </c>
      <c r="G33" s="226" t="s">
        <v>96</v>
      </c>
    </row>
    <row r="34" spans="1:7" ht="18.75" x14ac:dyDescent="0.3">
      <c r="A34" s="495"/>
      <c r="B34" s="394" t="s">
        <v>15</v>
      </c>
      <c r="C34" s="226" t="s">
        <v>20</v>
      </c>
      <c r="D34" s="272">
        <v>10</v>
      </c>
      <c r="E34" s="226" t="s">
        <v>86</v>
      </c>
      <c r="F34" s="227">
        <f>D34+G24</f>
        <v>283.14999999999998</v>
      </c>
      <c r="G34" s="226" t="s">
        <v>96</v>
      </c>
    </row>
    <row r="35" spans="1:7" ht="21.75" x14ac:dyDescent="0.35">
      <c r="A35" s="495"/>
      <c r="B35" s="394" t="s">
        <v>650</v>
      </c>
      <c r="C35" s="226" t="s">
        <v>512</v>
      </c>
      <c r="D35" s="272">
        <v>100</v>
      </c>
      <c r="E35" s="226" t="s">
        <v>553</v>
      </c>
      <c r="F35" s="224" t="s">
        <v>3</v>
      </c>
      <c r="G35" s="224" t="s">
        <v>3</v>
      </c>
    </row>
    <row r="36" spans="1:7" ht="18.75" x14ac:dyDescent="0.3">
      <c r="A36" s="495"/>
      <c r="B36" s="394" t="s">
        <v>649</v>
      </c>
      <c r="C36" s="226" t="s">
        <v>18</v>
      </c>
      <c r="D36" s="272">
        <v>40.5</v>
      </c>
      <c r="E36" s="226" t="s">
        <v>19</v>
      </c>
      <c r="F36" s="224" t="s">
        <v>3</v>
      </c>
      <c r="G36" s="224" t="s">
        <v>3</v>
      </c>
    </row>
    <row r="37" spans="1:7" x14ac:dyDescent="0.25">
      <c r="F37" s="80"/>
    </row>
    <row r="38" spans="1:7" x14ac:dyDescent="0.25">
      <c r="D38" s="80"/>
    </row>
    <row r="40" spans="1:7" x14ac:dyDescent="0.25">
      <c r="B40" s="80"/>
    </row>
  </sheetData>
  <mergeCells count="29">
    <mergeCell ref="A29:A36"/>
    <mergeCell ref="D20:E20"/>
    <mergeCell ref="D21:E21"/>
    <mergeCell ref="D22:E22"/>
    <mergeCell ref="A20:C20"/>
    <mergeCell ref="A21:C21"/>
    <mergeCell ref="A24:C24"/>
    <mergeCell ref="A23:C23"/>
    <mergeCell ref="A22:C22"/>
    <mergeCell ref="D23:E23"/>
    <mergeCell ref="D24:E24"/>
    <mergeCell ref="A27:A28"/>
    <mergeCell ref="C27:G27"/>
    <mergeCell ref="F23:G23"/>
    <mergeCell ref="A1:N1"/>
    <mergeCell ref="A2:N2"/>
    <mergeCell ref="D16:E19"/>
    <mergeCell ref="A16:C19"/>
    <mergeCell ref="A14:C15"/>
    <mergeCell ref="D14:E14"/>
    <mergeCell ref="D15:E15"/>
    <mergeCell ref="A8:N8"/>
    <mergeCell ref="A12:C13"/>
    <mergeCell ref="A11:C11"/>
    <mergeCell ref="D11:E11"/>
    <mergeCell ref="D12:E13"/>
    <mergeCell ref="A7:O7"/>
    <mergeCell ref="A3:O6"/>
    <mergeCell ref="F11:G13"/>
  </mergeCells>
  <pageMargins left="0.7" right="0.7" top="0.75" bottom="0.75" header="0.3" footer="0.3"/>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33"/>
  <sheetViews>
    <sheetView zoomScale="75" zoomScaleNormal="75" workbookViewId="0">
      <selection activeCell="B20" sqref="B20"/>
    </sheetView>
  </sheetViews>
  <sheetFormatPr defaultColWidth="8.85546875" defaultRowHeight="15" x14ac:dyDescent="0.25"/>
  <cols>
    <col min="1" max="1" width="28.5703125" style="64" customWidth="1"/>
    <col min="2" max="2" width="44.42578125" style="64" customWidth="1"/>
    <col min="3" max="3" width="25.42578125" style="64" customWidth="1"/>
    <col min="4" max="4" width="17.140625" style="64" customWidth="1"/>
    <col min="5" max="5" width="22.140625" style="64" customWidth="1"/>
    <col min="6" max="6" width="19.140625" style="64" customWidth="1"/>
    <col min="7" max="16384" width="8.85546875" style="64"/>
  </cols>
  <sheetData>
    <row r="1" spans="1:17" ht="24.95" customHeight="1" x14ac:dyDescent="0.3">
      <c r="A1" s="906" t="s">
        <v>95</v>
      </c>
      <c r="B1" s="906"/>
      <c r="C1" s="906"/>
      <c r="D1" s="906"/>
      <c r="E1" s="906"/>
      <c r="F1" s="906"/>
      <c r="G1" s="906"/>
      <c r="H1" s="906"/>
      <c r="I1" s="906"/>
      <c r="J1" s="906"/>
      <c r="K1" s="906"/>
      <c r="L1" s="906"/>
      <c r="M1" s="906"/>
      <c r="N1" s="906"/>
      <c r="O1" s="84"/>
      <c r="P1" s="85"/>
      <c r="Q1" s="82"/>
    </row>
    <row r="2" spans="1:17" ht="18.75" x14ac:dyDescent="0.3">
      <c r="A2" s="517" t="s">
        <v>94</v>
      </c>
      <c r="B2" s="517"/>
      <c r="C2" s="517"/>
      <c r="D2" s="517"/>
      <c r="E2" s="517"/>
      <c r="F2" s="517"/>
      <c r="G2" s="517"/>
      <c r="H2" s="517"/>
      <c r="I2" s="517"/>
      <c r="J2" s="517"/>
      <c r="K2" s="517"/>
      <c r="L2" s="517"/>
      <c r="M2" s="517"/>
      <c r="N2" s="517"/>
      <c r="O2" s="86"/>
      <c r="P2" s="85"/>
      <c r="Q2" s="82"/>
    </row>
    <row r="3" spans="1:17" ht="18.75" customHeight="1" x14ac:dyDescent="0.25">
      <c r="A3" s="534" t="s">
        <v>795</v>
      </c>
      <c r="B3" s="534"/>
      <c r="C3" s="534"/>
      <c r="D3" s="534"/>
      <c r="E3" s="534"/>
      <c r="F3" s="534"/>
      <c r="G3" s="534"/>
      <c r="H3" s="534"/>
      <c r="I3" s="534"/>
      <c r="J3" s="534"/>
      <c r="K3" s="534"/>
      <c r="L3" s="534"/>
      <c r="M3" s="534"/>
      <c r="N3" s="534"/>
      <c r="O3" s="87"/>
      <c r="P3" s="88"/>
      <c r="Q3" s="82"/>
    </row>
    <row r="4" spans="1:17" ht="18.75" customHeight="1" x14ac:dyDescent="0.25">
      <c r="A4" s="534"/>
      <c r="B4" s="534"/>
      <c r="C4" s="534"/>
      <c r="D4" s="534"/>
      <c r="E4" s="534"/>
      <c r="F4" s="534"/>
      <c r="G4" s="534"/>
      <c r="H4" s="534"/>
      <c r="I4" s="534"/>
      <c r="J4" s="534"/>
      <c r="K4" s="534"/>
      <c r="L4" s="534"/>
      <c r="M4" s="534"/>
      <c r="N4" s="534"/>
      <c r="O4" s="87"/>
      <c r="P4" s="88"/>
      <c r="Q4" s="82"/>
    </row>
    <row r="5" spans="1:17" ht="18.75" customHeight="1" x14ac:dyDescent="0.25">
      <c r="A5" s="534"/>
      <c r="B5" s="534"/>
      <c r="C5" s="534"/>
      <c r="D5" s="534"/>
      <c r="E5" s="534"/>
      <c r="F5" s="534"/>
      <c r="G5" s="534"/>
      <c r="H5" s="534"/>
      <c r="I5" s="534"/>
      <c r="J5" s="534"/>
      <c r="K5" s="534"/>
      <c r="L5" s="534"/>
      <c r="M5" s="534"/>
      <c r="N5" s="534"/>
      <c r="O5" s="87"/>
      <c r="P5" s="88"/>
      <c r="Q5" s="82"/>
    </row>
    <row r="6" spans="1:17" ht="18.75" customHeight="1" x14ac:dyDescent="0.25">
      <c r="A6" s="534"/>
      <c r="B6" s="534"/>
      <c r="C6" s="534"/>
      <c r="D6" s="534"/>
      <c r="E6" s="534"/>
      <c r="F6" s="534"/>
      <c r="G6" s="534"/>
      <c r="H6" s="534"/>
      <c r="I6" s="534"/>
      <c r="J6" s="534"/>
      <c r="K6" s="534"/>
      <c r="L6" s="534"/>
      <c r="M6" s="534"/>
      <c r="N6" s="534"/>
      <c r="O6" s="89"/>
      <c r="P6" s="90"/>
      <c r="Q6" s="82"/>
    </row>
    <row r="7" spans="1:17" ht="18.75" customHeight="1" x14ac:dyDescent="0.25">
      <c r="A7" s="534" t="s">
        <v>179</v>
      </c>
      <c r="B7" s="534"/>
      <c r="C7" s="534"/>
      <c r="D7" s="534"/>
      <c r="E7" s="534"/>
      <c r="F7" s="534"/>
      <c r="G7" s="534"/>
      <c r="H7" s="534"/>
      <c r="I7" s="534"/>
      <c r="J7" s="534"/>
      <c r="K7" s="534"/>
      <c r="L7" s="534"/>
      <c r="M7" s="534"/>
      <c r="N7" s="534"/>
      <c r="O7" s="91"/>
      <c r="P7" s="92"/>
      <c r="Q7" s="82"/>
    </row>
    <row r="8" spans="1:17" ht="18.75" customHeight="1" x14ac:dyDescent="0.25">
      <c r="A8" s="524" t="s">
        <v>180</v>
      </c>
      <c r="B8" s="524"/>
      <c r="C8" s="524"/>
      <c r="D8" s="524"/>
      <c r="E8" s="524"/>
      <c r="F8" s="524"/>
      <c r="G8" s="524"/>
      <c r="H8" s="524"/>
      <c r="I8" s="524"/>
      <c r="J8" s="524"/>
      <c r="K8" s="524"/>
      <c r="L8" s="524"/>
      <c r="M8" s="524"/>
      <c r="N8" s="524"/>
      <c r="O8" s="524"/>
      <c r="P8" s="524"/>
    </row>
    <row r="9" spans="1:17" ht="18.75" customHeight="1" x14ac:dyDescent="0.25">
      <c r="D9" s="264"/>
      <c r="E9" s="274"/>
      <c r="F9" s="274"/>
      <c r="G9" s="274"/>
      <c r="H9" s="274"/>
      <c r="I9" s="274"/>
      <c r="J9" s="274"/>
      <c r="K9" s="274"/>
      <c r="L9" s="274"/>
      <c r="M9" s="274"/>
      <c r="N9" s="274"/>
      <c r="O9" s="274"/>
      <c r="P9" s="274"/>
    </row>
    <row r="10" spans="1:17" ht="18.75" customHeight="1" thickBot="1" x14ac:dyDescent="0.3">
      <c r="D10" s="264"/>
      <c r="E10" s="88"/>
      <c r="F10" s="93"/>
      <c r="G10" s="80"/>
    </row>
    <row r="11" spans="1:17" ht="18.75" customHeight="1" x14ac:dyDescent="0.3">
      <c r="A11" s="878" t="s">
        <v>796</v>
      </c>
      <c r="B11" s="503"/>
      <c r="C11" s="879"/>
      <c r="D11" s="907" t="s">
        <v>160</v>
      </c>
      <c r="E11" s="908"/>
      <c r="F11" s="542" t="s">
        <v>576</v>
      </c>
      <c r="G11" s="513"/>
      <c r="H11" s="356"/>
      <c r="I11" s="112"/>
    </row>
    <row r="12" spans="1:17" ht="15.6" customHeight="1" x14ac:dyDescent="0.25">
      <c r="A12" s="862" t="s">
        <v>651</v>
      </c>
      <c r="B12" s="863"/>
      <c r="C12" s="864"/>
      <c r="D12" s="909"/>
      <c r="E12" s="910"/>
      <c r="F12" s="543"/>
      <c r="G12" s="545"/>
      <c r="H12" s="356"/>
      <c r="I12" s="112"/>
    </row>
    <row r="13" spans="1:17" ht="18.95" customHeight="1" thickBot="1" x14ac:dyDescent="0.3">
      <c r="A13" s="865"/>
      <c r="B13" s="866"/>
      <c r="C13" s="867"/>
      <c r="D13" s="884"/>
      <c r="E13" s="885"/>
      <c r="F13" s="546"/>
      <c r="G13" s="515"/>
      <c r="H13" s="356"/>
      <c r="I13" s="112"/>
    </row>
    <row r="14" spans="1:17" ht="18.75" x14ac:dyDescent="0.25">
      <c r="A14" s="911" t="s">
        <v>239</v>
      </c>
      <c r="B14" s="897"/>
      <c r="C14" s="898"/>
      <c r="D14" s="913" t="s">
        <v>213</v>
      </c>
      <c r="E14" s="914"/>
      <c r="F14" s="94"/>
      <c r="G14" s="76"/>
    </row>
    <row r="15" spans="1:17" ht="18.75" customHeight="1" x14ac:dyDescent="0.3">
      <c r="A15" s="878" t="s">
        <v>652</v>
      </c>
      <c r="B15" s="503"/>
      <c r="C15" s="879"/>
      <c r="D15" s="870" t="s">
        <v>116</v>
      </c>
      <c r="E15" s="871"/>
      <c r="F15" s="94"/>
      <c r="G15" s="9"/>
    </row>
    <row r="16" spans="1:17" ht="18.75" customHeight="1" x14ac:dyDescent="0.3">
      <c r="A16" s="878" t="s">
        <v>653</v>
      </c>
      <c r="B16" s="503"/>
      <c r="C16" s="879"/>
      <c r="D16" s="902" t="s">
        <v>240</v>
      </c>
      <c r="E16" s="903"/>
      <c r="F16" s="67"/>
      <c r="G16" s="9"/>
    </row>
    <row r="17" spans="1:7" ht="18.75" customHeight="1" x14ac:dyDescent="0.3">
      <c r="A17" s="83"/>
      <c r="B17" s="83"/>
      <c r="C17" s="83"/>
      <c r="F17" s="67"/>
      <c r="G17" s="9"/>
    </row>
    <row r="18" spans="1:7" ht="9.9499999999999993" customHeight="1" x14ac:dyDescent="0.3">
      <c r="B18" s="95"/>
      <c r="C18" s="96"/>
      <c r="D18" s="96"/>
      <c r="E18" s="96"/>
      <c r="F18" s="67"/>
      <c r="G18" s="94"/>
    </row>
    <row r="19" spans="1:7" ht="37.5" customHeight="1" x14ac:dyDescent="0.25">
      <c r="A19" s="508" t="s">
        <v>134</v>
      </c>
      <c r="B19" s="228" t="s">
        <v>797</v>
      </c>
      <c r="C19" s="912">
        <f>E21*E22</f>
        <v>137.80000000000001</v>
      </c>
      <c r="D19" s="912"/>
      <c r="E19" s="912"/>
      <c r="F19" s="53"/>
      <c r="G19" s="94"/>
    </row>
    <row r="20" spans="1:7" ht="18.75" x14ac:dyDescent="0.25">
      <c r="A20" s="508"/>
      <c r="B20" s="395" t="s">
        <v>48</v>
      </c>
      <c r="C20" s="395" t="s">
        <v>16</v>
      </c>
      <c r="D20" s="395" t="s">
        <v>13</v>
      </c>
      <c r="E20" s="395" t="s">
        <v>367</v>
      </c>
      <c r="G20" s="80"/>
    </row>
    <row r="21" spans="1:7" ht="37.5" x14ac:dyDescent="0.25">
      <c r="A21" s="495" t="s">
        <v>160</v>
      </c>
      <c r="B21" s="396" t="s">
        <v>679</v>
      </c>
      <c r="C21" s="231" t="s">
        <v>214</v>
      </c>
      <c r="D21" s="232" t="s">
        <v>97</v>
      </c>
      <c r="E21" s="261">
        <v>68.900000000000006</v>
      </c>
      <c r="G21" s="80"/>
    </row>
    <row r="22" spans="1:7" ht="37.5" x14ac:dyDescent="0.25">
      <c r="A22" s="495"/>
      <c r="B22" s="397" t="s">
        <v>680</v>
      </c>
      <c r="C22" s="233" t="s">
        <v>3</v>
      </c>
      <c r="D22" s="233" t="s">
        <v>3</v>
      </c>
      <c r="E22" s="273">
        <v>2</v>
      </c>
      <c r="G22" s="80"/>
    </row>
    <row r="23" spans="1:7" ht="30.75" customHeight="1" x14ac:dyDescent="0.25">
      <c r="A23" s="74"/>
      <c r="B23" s="229"/>
      <c r="C23" s="184"/>
      <c r="D23" s="184"/>
      <c r="E23" s="230"/>
      <c r="F23" s="80"/>
    </row>
    <row r="24" spans="1:7" ht="14.25" customHeight="1" x14ac:dyDescent="0.25">
      <c r="A24" s="80"/>
      <c r="B24" s="80"/>
      <c r="C24" s="80"/>
      <c r="D24" s="80"/>
      <c r="E24" s="80"/>
    </row>
    <row r="25" spans="1:7" x14ac:dyDescent="0.25">
      <c r="B25" s="80"/>
      <c r="C25" s="80"/>
      <c r="D25" s="80"/>
      <c r="E25" s="80"/>
    </row>
    <row r="26" spans="1:7" ht="14.25" customHeight="1" x14ac:dyDescent="0.25">
      <c r="B26" s="80"/>
      <c r="C26" s="80"/>
      <c r="D26" s="80"/>
      <c r="E26" s="80"/>
    </row>
    <row r="27" spans="1:7" ht="15.75" customHeight="1" x14ac:dyDescent="0.25">
      <c r="D27" s="80"/>
    </row>
    <row r="28" spans="1:7" x14ac:dyDescent="0.25">
      <c r="D28" s="80"/>
    </row>
    <row r="29" spans="1:7" x14ac:dyDescent="0.25">
      <c r="D29" s="80"/>
    </row>
    <row r="33" spans="7:7" x14ac:dyDescent="0.25">
      <c r="G33" s="80"/>
    </row>
  </sheetData>
  <mergeCells count="19">
    <mergeCell ref="A21:A22"/>
    <mergeCell ref="A14:C14"/>
    <mergeCell ref="A15:C15"/>
    <mergeCell ref="A16:C16"/>
    <mergeCell ref="C19:E19"/>
    <mergeCell ref="D15:E15"/>
    <mergeCell ref="D14:E14"/>
    <mergeCell ref="D16:E16"/>
    <mergeCell ref="A19:A20"/>
    <mergeCell ref="F11:G13"/>
    <mergeCell ref="A8:P8"/>
    <mergeCell ref="A3:N6"/>
    <mergeCell ref="A7:N7"/>
    <mergeCell ref="A1:N1"/>
    <mergeCell ref="A2:N2"/>
    <mergeCell ref="A11:C11"/>
    <mergeCell ref="D11:E11"/>
    <mergeCell ref="A12:C13"/>
    <mergeCell ref="D12:E13"/>
  </mergeCells>
  <pageMargins left="0.7" right="0.7" top="0.75" bottom="0.75" header="0.3" footer="0.3"/>
  <pageSetup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41"/>
  <sheetViews>
    <sheetView zoomScale="85" zoomScaleNormal="85" workbookViewId="0">
      <selection activeCell="B22" sqref="B22"/>
    </sheetView>
  </sheetViews>
  <sheetFormatPr defaultColWidth="8.85546875" defaultRowHeight="15" x14ac:dyDescent="0.25"/>
  <cols>
    <col min="1" max="1" width="20.5703125" style="64" customWidth="1"/>
    <col min="2" max="2" width="52" style="64" customWidth="1"/>
    <col min="3" max="3" width="12.7109375" style="64" bestFit="1" customWidth="1"/>
    <col min="4" max="4" width="22.42578125" style="64" customWidth="1"/>
    <col min="5" max="5" width="19.5703125" style="64" customWidth="1"/>
    <col min="6" max="6" width="23.140625" style="64" customWidth="1"/>
    <col min="7" max="7" width="20.85546875" style="64" customWidth="1"/>
    <col min="8" max="12" width="8.85546875" style="64"/>
    <col min="13" max="13" width="3.85546875" style="64" customWidth="1"/>
    <col min="14" max="14" width="8.85546875" style="64" hidden="1" customWidth="1"/>
    <col min="15" max="16384" width="8.85546875" style="64"/>
  </cols>
  <sheetData>
    <row r="1" spans="1:14" ht="21" x14ac:dyDescent="0.25">
      <c r="A1" s="516" t="s">
        <v>138</v>
      </c>
      <c r="B1" s="516"/>
      <c r="C1" s="516"/>
      <c r="D1" s="516"/>
      <c r="E1" s="516"/>
      <c r="F1" s="516"/>
      <c r="G1" s="516"/>
      <c r="H1" s="516"/>
      <c r="I1" s="516"/>
      <c r="J1" s="516"/>
      <c r="K1" s="516"/>
      <c r="L1" s="516"/>
      <c r="M1" s="516"/>
      <c r="N1" s="78"/>
    </row>
    <row r="2" spans="1:14" ht="18.75" x14ac:dyDescent="0.25">
      <c r="A2" s="920" t="s">
        <v>94</v>
      </c>
      <c r="B2" s="920"/>
      <c r="C2" s="920"/>
      <c r="D2" s="920"/>
      <c r="E2" s="920"/>
      <c r="F2" s="920"/>
      <c r="G2" s="920"/>
      <c r="H2" s="920"/>
      <c r="I2" s="920"/>
      <c r="J2" s="920"/>
      <c r="K2" s="920"/>
      <c r="L2" s="920"/>
      <c r="M2" s="920"/>
      <c r="N2" s="79"/>
    </row>
    <row r="3" spans="1:14" ht="18.75" customHeight="1" x14ac:dyDescent="0.3">
      <c r="A3" s="534" t="s">
        <v>798</v>
      </c>
      <c r="B3" s="534"/>
      <c r="C3" s="534"/>
      <c r="D3" s="534"/>
      <c r="E3" s="534"/>
      <c r="F3" s="534"/>
      <c r="G3" s="534"/>
      <c r="H3" s="534"/>
      <c r="I3" s="534"/>
      <c r="J3" s="534"/>
      <c r="K3" s="534"/>
      <c r="L3" s="534"/>
      <c r="M3" s="534"/>
      <c r="N3" s="57"/>
    </row>
    <row r="4" spans="1:14" ht="18.75" customHeight="1" x14ac:dyDescent="0.3">
      <c r="A4" s="534"/>
      <c r="B4" s="534"/>
      <c r="C4" s="534"/>
      <c r="D4" s="534"/>
      <c r="E4" s="534"/>
      <c r="F4" s="534"/>
      <c r="G4" s="534"/>
      <c r="H4" s="534"/>
      <c r="I4" s="534"/>
      <c r="J4" s="534"/>
      <c r="K4" s="534"/>
      <c r="L4" s="534"/>
      <c r="M4" s="534"/>
      <c r="N4" s="57"/>
    </row>
    <row r="5" spans="1:14" ht="18.75" customHeight="1" x14ac:dyDescent="0.3">
      <c r="A5" s="534"/>
      <c r="B5" s="534"/>
      <c r="C5" s="534"/>
      <c r="D5" s="534"/>
      <c r="E5" s="534"/>
      <c r="F5" s="534"/>
      <c r="G5" s="534"/>
      <c r="H5" s="534"/>
      <c r="I5" s="534"/>
      <c r="J5" s="534"/>
      <c r="K5" s="534"/>
      <c r="L5" s="534"/>
      <c r="M5" s="534"/>
      <c r="N5" s="57"/>
    </row>
    <row r="6" spans="1:14" ht="18.75" customHeight="1" x14ac:dyDescent="0.3">
      <c r="A6" s="772" t="s">
        <v>554</v>
      </c>
      <c r="B6" s="772"/>
      <c r="C6" s="772"/>
      <c r="D6" s="772"/>
      <c r="E6" s="772"/>
      <c r="F6" s="772"/>
      <c r="G6" s="772"/>
      <c r="H6" s="772"/>
      <c r="I6" s="772"/>
      <c r="J6" s="772"/>
      <c r="K6" s="772"/>
      <c r="L6" s="772"/>
      <c r="M6" s="772"/>
      <c r="N6" s="30"/>
    </row>
    <row r="7" spans="1:14" ht="18.75" customHeight="1" x14ac:dyDescent="0.3">
      <c r="A7" s="275"/>
      <c r="B7" s="275"/>
      <c r="C7" s="275"/>
      <c r="D7" s="275"/>
      <c r="E7" s="275"/>
      <c r="F7" s="275"/>
      <c r="G7" s="275"/>
      <c r="H7" s="275"/>
      <c r="I7" s="275"/>
      <c r="J7" s="275"/>
      <c r="K7" s="275"/>
      <c r="L7" s="275"/>
      <c r="M7" s="275"/>
      <c r="N7" s="30"/>
    </row>
    <row r="8" spans="1:14" ht="18.75" customHeight="1" x14ac:dyDescent="0.3">
      <c r="D8" s="275"/>
      <c r="E8" s="275"/>
      <c r="F8" s="275"/>
      <c r="G8" s="275"/>
      <c r="H8" s="275"/>
      <c r="I8" s="275"/>
      <c r="J8" s="275"/>
      <c r="K8" s="275"/>
      <c r="L8" s="275"/>
      <c r="M8" s="275"/>
      <c r="N8" s="30"/>
    </row>
    <row r="9" spans="1:14" ht="18.75" customHeight="1" thickBot="1" x14ac:dyDescent="0.35">
      <c r="D9" s="90"/>
      <c r="E9" s="90"/>
      <c r="F9" s="90"/>
      <c r="G9" s="336"/>
      <c r="H9" s="9"/>
      <c r="I9" s="9"/>
      <c r="J9" s="9"/>
      <c r="K9" s="9"/>
      <c r="L9" s="9"/>
      <c r="M9" s="9"/>
      <c r="N9" s="30"/>
    </row>
    <row r="10" spans="1:14" ht="22.5" customHeight="1" x14ac:dyDescent="0.3">
      <c r="A10" s="919" t="s">
        <v>767</v>
      </c>
      <c r="B10" s="919"/>
      <c r="C10" s="919"/>
      <c r="D10" s="303" t="s">
        <v>160</v>
      </c>
      <c r="E10" s="921" t="s">
        <v>576</v>
      </c>
      <c r="F10" s="888"/>
      <c r="G10" s="392"/>
      <c r="H10" s="9"/>
      <c r="I10" s="9"/>
      <c r="J10" s="9"/>
      <c r="K10" s="9"/>
      <c r="L10" s="9"/>
      <c r="M10" s="9"/>
      <c r="N10" s="30"/>
    </row>
    <row r="11" spans="1:14" ht="36" customHeight="1" thickBot="1" x14ac:dyDescent="0.35">
      <c r="A11" s="915" t="s">
        <v>799</v>
      </c>
      <c r="B11" s="915"/>
      <c r="C11" s="915"/>
      <c r="D11" s="344"/>
      <c r="E11" s="922"/>
      <c r="F11" s="892"/>
      <c r="G11" s="392"/>
      <c r="H11" s="74"/>
      <c r="I11" s="74"/>
      <c r="J11" s="74"/>
      <c r="K11" s="74"/>
      <c r="L11" s="74"/>
      <c r="M11" s="74"/>
      <c r="N11" s="30"/>
    </row>
    <row r="12" spans="1:14" ht="37.5" x14ac:dyDescent="0.3">
      <c r="A12" s="916" t="s">
        <v>241</v>
      </c>
      <c r="B12" s="916"/>
      <c r="C12" s="916"/>
      <c r="D12" s="398" t="s">
        <v>142</v>
      </c>
      <c r="E12" s="75"/>
      <c r="F12" s="75"/>
      <c r="G12" s="53"/>
      <c r="H12" s="75"/>
      <c r="I12" s="75"/>
      <c r="J12" s="75"/>
      <c r="K12" s="75"/>
      <c r="L12" s="75"/>
      <c r="M12" s="75"/>
    </row>
    <row r="13" spans="1:14" ht="18.75" x14ac:dyDescent="0.3">
      <c r="A13" s="916" t="s">
        <v>655</v>
      </c>
      <c r="B13" s="916"/>
      <c r="C13" s="916"/>
      <c r="D13" s="345" t="s">
        <v>242</v>
      </c>
      <c r="E13" s="74"/>
      <c r="F13" s="75"/>
      <c r="G13" s="75"/>
      <c r="H13" s="75"/>
      <c r="I13" s="75"/>
      <c r="J13" s="75"/>
      <c r="K13" s="75"/>
      <c r="L13" s="75"/>
      <c r="M13" s="75"/>
    </row>
    <row r="14" spans="1:14" ht="18.75" x14ac:dyDescent="0.3">
      <c r="A14" s="916" t="s">
        <v>656</v>
      </c>
      <c r="B14" s="916"/>
      <c r="C14" s="916"/>
      <c r="D14" s="345" t="s">
        <v>243</v>
      </c>
      <c r="E14" s="75"/>
      <c r="F14" s="75"/>
      <c r="G14" s="75"/>
      <c r="H14" s="75"/>
      <c r="I14" s="75"/>
      <c r="J14" s="75"/>
      <c r="K14" s="75"/>
      <c r="L14" s="75"/>
      <c r="M14" s="75"/>
    </row>
    <row r="15" spans="1:14" ht="18.75" x14ac:dyDescent="0.3">
      <c r="A15" s="916" t="s">
        <v>657</v>
      </c>
      <c r="B15" s="916"/>
      <c r="C15" s="916"/>
      <c r="D15" s="399" t="s">
        <v>244</v>
      </c>
      <c r="E15" s="75"/>
      <c r="F15" s="75"/>
      <c r="G15" s="75"/>
      <c r="H15" s="75"/>
      <c r="I15" s="75"/>
      <c r="J15" s="75"/>
      <c r="K15" s="75"/>
      <c r="L15" s="75"/>
      <c r="M15" s="75"/>
    </row>
    <row r="16" spans="1:14" ht="18.75" x14ac:dyDescent="0.3">
      <c r="A16" s="916" t="s">
        <v>654</v>
      </c>
      <c r="B16" s="916"/>
      <c r="C16" s="916"/>
      <c r="D16" s="399" t="s">
        <v>245</v>
      </c>
      <c r="E16" s="75"/>
      <c r="F16" s="75"/>
      <c r="G16" s="75"/>
      <c r="H16" s="75"/>
      <c r="I16" s="75"/>
      <c r="J16" s="75"/>
      <c r="K16" s="75"/>
      <c r="L16" s="75"/>
      <c r="M16" s="75"/>
    </row>
    <row r="17" spans="1:13" ht="18.75" x14ac:dyDescent="0.3">
      <c r="A17" s="916" t="s">
        <v>246</v>
      </c>
      <c r="B17" s="916"/>
      <c r="C17" s="916"/>
      <c r="D17" s="399" t="s">
        <v>247</v>
      </c>
      <c r="E17" s="75"/>
      <c r="F17" s="75"/>
      <c r="G17" s="75"/>
      <c r="H17" s="75"/>
      <c r="I17" s="75"/>
      <c r="J17" s="75"/>
      <c r="K17" s="75"/>
      <c r="L17" s="75"/>
      <c r="M17" s="75"/>
    </row>
    <row r="18" spans="1:13" ht="15.75" x14ac:dyDescent="0.25">
      <c r="A18" s="917" t="s">
        <v>248</v>
      </c>
      <c r="B18" s="917"/>
      <c r="C18" s="917"/>
      <c r="D18" s="918" t="s">
        <v>597</v>
      </c>
      <c r="E18" s="75"/>
      <c r="F18" s="75"/>
      <c r="G18" s="75"/>
      <c r="H18" s="75"/>
      <c r="I18" s="75"/>
      <c r="J18" s="75"/>
      <c r="K18" s="75"/>
      <c r="L18" s="75"/>
      <c r="M18" s="75"/>
    </row>
    <row r="19" spans="1:13" ht="15.75" x14ac:dyDescent="0.25">
      <c r="A19" s="917"/>
      <c r="B19" s="917"/>
      <c r="C19" s="917"/>
      <c r="D19" s="918"/>
      <c r="E19" s="75"/>
      <c r="F19" s="75"/>
      <c r="G19" s="75"/>
      <c r="H19" s="75"/>
      <c r="I19" s="75"/>
      <c r="J19" s="75"/>
      <c r="K19" s="75"/>
      <c r="L19" s="75"/>
      <c r="M19" s="75"/>
    </row>
    <row r="21" spans="1:13" ht="36.950000000000003" customHeight="1" x14ac:dyDescent="0.3">
      <c r="A21" s="508" t="s">
        <v>134</v>
      </c>
      <c r="B21" s="283" t="s">
        <v>800</v>
      </c>
      <c r="C21" s="912">
        <f>((D23*((D24)^2)*PI()*D25*D27)/(4*D26))*D28</f>
        <v>9.3759449143405185</v>
      </c>
      <c r="D21" s="912"/>
      <c r="E21" s="912"/>
      <c r="F21" s="6"/>
      <c r="G21" s="65"/>
      <c r="H21" s="65"/>
      <c r="I21" s="65"/>
      <c r="J21" s="65"/>
    </row>
    <row r="22" spans="1:13" ht="18.75" x14ac:dyDescent="0.3">
      <c r="A22" s="508"/>
      <c r="B22" s="441" t="s">
        <v>48</v>
      </c>
      <c r="C22" s="345" t="s">
        <v>16</v>
      </c>
      <c r="D22" s="345" t="s">
        <v>367</v>
      </c>
      <c r="E22" s="345" t="s">
        <v>81</v>
      </c>
      <c r="F22" s="8"/>
      <c r="G22" s="264"/>
      <c r="H22" s="264"/>
      <c r="I22" s="264"/>
      <c r="J22" s="264"/>
    </row>
    <row r="23" spans="1:13" ht="18.75" x14ac:dyDescent="0.3">
      <c r="A23" s="495" t="s">
        <v>160</v>
      </c>
      <c r="B23" s="394" t="s">
        <v>681</v>
      </c>
      <c r="C23" s="342" t="s">
        <v>21</v>
      </c>
      <c r="D23" s="338">
        <v>0.8</v>
      </c>
      <c r="E23" s="342" t="s">
        <v>27</v>
      </c>
      <c r="F23" s="5"/>
      <c r="G23" s="7"/>
    </row>
    <row r="24" spans="1:13" ht="18.75" x14ac:dyDescent="0.3">
      <c r="A24" s="495"/>
      <c r="B24" s="401" t="s">
        <v>682</v>
      </c>
      <c r="C24" s="342" t="s">
        <v>22</v>
      </c>
      <c r="D24" s="338">
        <v>0.6</v>
      </c>
      <c r="E24" s="342" t="s">
        <v>27</v>
      </c>
      <c r="F24" s="5"/>
      <c r="G24" s="7"/>
    </row>
    <row r="25" spans="1:13" ht="18.75" x14ac:dyDescent="0.3">
      <c r="A25" s="495"/>
      <c r="B25" s="394" t="s">
        <v>683</v>
      </c>
      <c r="C25" s="342" t="s">
        <v>31</v>
      </c>
      <c r="D25" s="338">
        <v>1200</v>
      </c>
      <c r="E25" s="342" t="s">
        <v>28</v>
      </c>
      <c r="F25" s="5"/>
      <c r="G25" s="7"/>
    </row>
    <row r="26" spans="1:13" ht="18.75" x14ac:dyDescent="0.3">
      <c r="A26" s="495"/>
      <c r="B26" s="402" t="s">
        <v>25</v>
      </c>
      <c r="C26" s="342" t="s">
        <v>32</v>
      </c>
      <c r="D26" s="97">
        <v>101.325</v>
      </c>
      <c r="E26" s="342" t="s">
        <v>29</v>
      </c>
      <c r="F26" s="5"/>
      <c r="G26" s="7"/>
    </row>
    <row r="27" spans="1:13" ht="37.5" x14ac:dyDescent="0.3">
      <c r="A27" s="495"/>
      <c r="B27" s="401" t="s">
        <v>684</v>
      </c>
      <c r="C27" s="342" t="s">
        <v>23</v>
      </c>
      <c r="D27" s="338">
        <v>0.7</v>
      </c>
      <c r="E27" s="342" t="s">
        <v>552</v>
      </c>
      <c r="F27" s="5"/>
      <c r="G27" s="7"/>
    </row>
    <row r="28" spans="1:13" ht="18.75" x14ac:dyDescent="0.3">
      <c r="A28" s="495"/>
      <c r="B28" s="394" t="s">
        <v>685</v>
      </c>
      <c r="C28" s="342" t="s">
        <v>24</v>
      </c>
      <c r="D28" s="338">
        <v>5</v>
      </c>
      <c r="E28" s="342" t="s">
        <v>30</v>
      </c>
      <c r="F28" s="5"/>
      <c r="G28" s="7"/>
    </row>
    <row r="34" spans="2:4" x14ac:dyDescent="0.25">
      <c r="B34" s="80"/>
    </row>
    <row r="35" spans="2:4" x14ac:dyDescent="0.25">
      <c r="B35" s="80"/>
    </row>
    <row r="36" spans="2:4" x14ac:dyDescent="0.25">
      <c r="B36" s="80"/>
      <c r="C36" s="80"/>
    </row>
    <row r="37" spans="2:4" x14ac:dyDescent="0.25">
      <c r="B37" s="80"/>
      <c r="D37" s="80"/>
    </row>
    <row r="38" spans="2:4" x14ac:dyDescent="0.25">
      <c r="B38" s="80"/>
    </row>
    <row r="39" spans="2:4" x14ac:dyDescent="0.25">
      <c r="C39" s="80"/>
    </row>
    <row r="40" spans="2:4" x14ac:dyDescent="0.25">
      <c r="B40" s="80"/>
      <c r="C40" s="80"/>
    </row>
    <row r="41" spans="2:4" x14ac:dyDescent="0.25">
      <c r="C41" s="80"/>
    </row>
  </sheetData>
  <mergeCells count="18">
    <mergeCell ref="A10:C10"/>
    <mergeCell ref="A1:M1"/>
    <mergeCell ref="A2:M2"/>
    <mergeCell ref="A3:M5"/>
    <mergeCell ref="A6:M6"/>
    <mergeCell ref="E10:F11"/>
    <mergeCell ref="A23:A28"/>
    <mergeCell ref="A11:C11"/>
    <mergeCell ref="A17:C17"/>
    <mergeCell ref="A16:C16"/>
    <mergeCell ref="A15:C15"/>
    <mergeCell ref="A14:C14"/>
    <mergeCell ref="A13:C13"/>
    <mergeCell ref="A12:C12"/>
    <mergeCell ref="A18:C19"/>
    <mergeCell ref="A21:A22"/>
    <mergeCell ref="C21:E21"/>
    <mergeCell ref="D18:D19"/>
  </mergeCells>
  <pageMargins left="0.7" right="0.7" top="0.75" bottom="0.75" header="0.3" footer="0.3"/>
  <pageSetup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7A1DEF8EA1EC14F8B15B3EC3694C33A" ma:contentTypeVersion="12" ma:contentTypeDescription="Create a new document." ma:contentTypeScope="" ma:versionID="bbda77d4ddc110a6765685589e83a555">
  <xsd:schema xmlns:xsd="http://www.w3.org/2001/XMLSchema" xmlns:xs="http://www.w3.org/2001/XMLSchema" xmlns:p="http://schemas.microsoft.com/office/2006/metadata/properties" xmlns:ns3="f1ec509f-718e-4193-ab3d-2286e7fe9116" xmlns:ns4="f0fdb2da-6ac5-459b-b591-6a0bfb25d1e4" targetNamespace="http://schemas.microsoft.com/office/2006/metadata/properties" ma:root="true" ma:fieldsID="bd86b6752ce290dbfa16cc1197f02baa" ns3:_="" ns4:_="">
    <xsd:import namespace="f1ec509f-718e-4193-ab3d-2286e7fe9116"/>
    <xsd:import namespace="f0fdb2da-6ac5-459b-b591-6a0bfb25d1e4"/>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DateTaken" minOccurs="0"/>
                <xsd:element ref="ns4:MediaServiceOCR"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ec509f-718e-4193-ab3d-2286e7fe911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0fdb2da-6ac5-459b-b591-6a0bfb25d1e4"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34527B5-A0CA-4F60-8A0D-F7EAAAFB1E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ec509f-718e-4193-ab3d-2286e7fe9116"/>
    <ds:schemaRef ds:uri="f0fdb2da-6ac5-459b-b591-6a0bfb25d1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168E58B-86EF-47B7-8F2E-1828746B2DE9}">
  <ds:schemaRefs>
    <ds:schemaRef ds:uri="http://schemas.microsoft.com/sharepoint/v3/contenttype/forms"/>
  </ds:schemaRefs>
</ds:datastoreItem>
</file>

<file path=customXml/itemProps3.xml><?xml version="1.0" encoding="utf-8"?>
<ds:datastoreItem xmlns:ds="http://schemas.openxmlformats.org/officeDocument/2006/customXml" ds:itemID="{DD5237F3-32ED-4202-8A78-80B655D5BBD6}">
  <ds:schemaRefs>
    <ds:schemaRef ds:uri="http://schemas.microsoft.com/office/2006/metadata/properties"/>
    <ds:schemaRef ds:uri="f0fdb2da-6ac5-459b-b591-6a0bfb25d1e4"/>
    <ds:schemaRef ds:uri="http://schemas.microsoft.com/office/2006/documentManagement/types"/>
    <ds:schemaRef ds:uri="http://purl.org/dc/terms/"/>
    <ds:schemaRef ds:uri="http://schemas.openxmlformats.org/package/2006/metadata/core-properties"/>
    <ds:schemaRef ds:uri="http://purl.org/dc/elements/1.1/"/>
    <ds:schemaRef ds:uri="http://schemas.microsoft.com/office/infopath/2007/PartnerControls"/>
    <ds:schemaRef ds:uri="f1ec509f-718e-4193-ab3d-2286e7fe9116"/>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Introduction</vt:lpstr>
      <vt:lpstr>Flashing Losses</vt:lpstr>
      <vt:lpstr>Vasquez Beggs GIS</vt:lpstr>
      <vt:lpstr>Breathing and Working Losses</vt:lpstr>
      <vt:lpstr>Blanket Gas Venting-Version 1</vt:lpstr>
      <vt:lpstr>Blanket Gas Venting-Version 2</vt:lpstr>
      <vt:lpstr>Hydrocarbon Liquid Loading Loss</vt:lpstr>
      <vt:lpstr>Online Gas Analyzer Purge Vents</vt:lpstr>
      <vt:lpstr>Solid Desiccant Dehydrator</vt:lpstr>
      <vt:lpstr>Pig Trap Opening &amp; Purges</vt:lpstr>
      <vt:lpstr>Pneumatic Instruments</vt:lpstr>
      <vt:lpstr>Pneumatic Pumps</vt:lpstr>
      <vt:lpstr>Recipro. &amp; Centrif. Compressors</vt:lpstr>
      <vt:lpstr>Glycol Dehydrators</vt:lpstr>
      <vt:lpstr>Blowdowns</vt:lpstr>
      <vt:lpstr>WellTesting,Completion,Workover</vt:lpstr>
      <vt:lpstr>WellVenting Liquid Unloading</vt:lpstr>
      <vt:lpstr>Engine or Turbine Starts</vt:lpstr>
      <vt:lpstr>Fugitive Emissions</vt:lpstr>
    </vt:vector>
  </TitlesOfParts>
  <Company>Government of Saskatchewan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Saskatchewan</dc:creator>
  <cp:lastModifiedBy>Government of Saskatchewan</cp:lastModifiedBy>
  <dcterms:created xsi:type="dcterms:W3CDTF">2019-11-05T14:50:59Z</dcterms:created>
  <dcterms:modified xsi:type="dcterms:W3CDTF">2022-03-31T16:13:43Z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0x010100A7A1DEF8EA1EC14F8B15B3EC3694C33A</vt:lpwstr>
  </property>
</Properties>
</file>