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codeName="ThisWorkbook" defaultThemeVersion="166925"/>
  <mc:AlternateContent xmlns:mc="http://schemas.openxmlformats.org/markup-compatibility/2006">
    <mc:Choice Requires="x15">
      <x15ac:absPath xmlns:x15ac="http://schemas.microsoft.com/office/spreadsheetml/2010/11/ac" url="C:\Users\mpalmari\OneDrive - Government of Saskatchewan\Desktop\"/>
    </mc:Choice>
  </mc:AlternateContent>
  <xr:revisionPtr revIDLastSave="0" documentId="13_ncr:1_{82A16AAF-98AC-4E90-B9BF-9FC9B2E23E54}" xr6:coauthVersionLast="47" xr6:coauthVersionMax="47" xr10:uidLastSave="{00000000-0000-0000-0000-000000000000}"/>
  <workbookProtection workbookAlgorithmName="SHA-512" workbookHashValue="LvuHB52akmscvgzf0CY9A7G0UbqhRM0aPbvkMn57QdhnJn2Uf5Z7+BVJZZZFb/a830UqU05Uogrez7i328lD2w==" workbookSaltValue="P6jqSkWq7bZ7ZbKAwBKZLQ==" workbookSpinCount="100000" lockStructure="1"/>
  <bookViews>
    <workbookView xWindow="-120" yWindow="-120" windowWidth="29040" windowHeight="15720" tabRatio="737" xr2:uid="{45C9E0BD-0AC8-440F-B2BB-8D7815E073A6}"/>
  </bookViews>
  <sheets>
    <sheet name="Instructions" sheetId="1" r:id="rId1"/>
    <sheet name="Facility Information" sheetId="7" r:id="rId2"/>
    <sheet name="Contact Information" sheetId="4" r:id="rId3"/>
    <sheet name="Declaration" sheetId="6" r:id="rId4"/>
    <sheet name="Developer" sheetId="5" state="veryHidden" r:id="rId5"/>
  </sheets>
  <definedNames>
    <definedName name="I.Contact.ASO1Address1" hidden="1">'Contact Information'!$C$60</definedName>
    <definedName name="I.Contact.ASO1Address2" hidden="1">'Contact Information'!$E$60</definedName>
    <definedName name="I.Contact.ASO1City" hidden="1">'Contact Information'!$C$63</definedName>
    <definedName name="I.Contact.ASO1Country" hidden="1">'Contact Information'!$C$66</definedName>
    <definedName name="I.Contact.ASO1Email" hidden="1">'Contact Information'!$E$57</definedName>
    <definedName name="I.Contact.ASO1FirstName" hidden="1">'Contact Information'!$C$54</definedName>
    <definedName name="I.Contact.ASO1LastName" hidden="1">'Contact Information'!$E$54</definedName>
    <definedName name="I.Contact.ASO1Phone1" hidden="1">'Contact Information'!$C$69</definedName>
    <definedName name="I.Contact.ASO1Phone1Extension" hidden="1">'Contact Information'!$E$69</definedName>
    <definedName name="I.Contact.ASO1Phone2" hidden="1">'Contact Information'!$C$72</definedName>
    <definedName name="I.Contact.ASO1Phone2Extension" hidden="1">'Contact Information'!$E$72</definedName>
    <definedName name="I.Contact.ASO1Position" hidden="1">'Contact Information'!$C$57</definedName>
    <definedName name="I.Contact.ASO1PostalCode" hidden="1">'Contact Information'!$E$66</definedName>
    <definedName name="I.Contact.ASO1Province" hidden="1">'Contact Information'!$E$63</definedName>
    <definedName name="I.Contact.ASO2Address1" hidden="1">'Contact Information'!$C$83</definedName>
    <definedName name="I.Contact.ASO2Address2" hidden="1">'Contact Information'!$E$83</definedName>
    <definedName name="I.Contact.ASO2City" hidden="1">'Contact Information'!$C$86</definedName>
    <definedName name="I.Contact.ASO2Country" hidden="1">'Contact Information'!$C$89</definedName>
    <definedName name="I.Contact.ASO2Email" hidden="1">'Contact Information'!$E$80</definedName>
    <definedName name="I.Contact.ASO2FirstName" hidden="1">'Contact Information'!$C$77</definedName>
    <definedName name="I.Contact.ASO2LastName" hidden="1">'Contact Information'!$E$77</definedName>
    <definedName name="I.Contact.ASO2Phone1" hidden="1">'Contact Information'!$C$92</definedName>
    <definedName name="I.Contact.ASO2Phone1Extension" hidden="1">'Contact Information'!$E$92</definedName>
    <definedName name="I.Contact.ASO2Phone2" hidden="1">'Contact Information'!$C$95</definedName>
    <definedName name="I.Contact.ASO2Phone2Extension" hidden="1">'Contact Information'!$E$95</definedName>
    <definedName name="I.Contact.ASO2Position" hidden="1">'Contact Information'!$C$80</definedName>
    <definedName name="I.Contact.ASO2PostalCode" hidden="1">'Contact Information'!$E$89</definedName>
    <definedName name="I.Contact.ASO2Province" hidden="1">'Contact Information'!$E$86</definedName>
    <definedName name="I.Contact.ASO3Address1" hidden="1">'Contact Information'!$C$106</definedName>
    <definedName name="I.Contact.ASO3Address2" hidden="1">'Contact Information'!$E$106</definedName>
    <definedName name="I.Contact.ASO3City" hidden="1">'Contact Information'!$C$109</definedName>
    <definedName name="I.Contact.ASO3Country" hidden="1">'Contact Information'!$C$112</definedName>
    <definedName name="I.Contact.ASO3Email" hidden="1">'Contact Information'!$E$103</definedName>
    <definedName name="I.Contact.ASO3FirstName" hidden="1">'Contact Information'!$C$100</definedName>
    <definedName name="I.Contact.ASO3LastName" hidden="1">'Contact Information'!$E$100</definedName>
    <definedName name="I.Contact.ASO3Phone1" hidden="1">'Contact Information'!$C$115</definedName>
    <definedName name="I.Contact.ASO3Phone1Extension" hidden="1">'Contact Information'!$E$115</definedName>
    <definedName name="I.Contact.ASO3Phone2" hidden="1">'Contact Information'!$C$118</definedName>
    <definedName name="I.Contact.ASO3Phone2Extension" hidden="1">'Contact Information'!$E$118</definedName>
    <definedName name="I.Contact.ASO3Position" hidden="1">'Contact Information'!$C$103</definedName>
    <definedName name="I.Contact.ASO3PostalCode" hidden="1">'Contact Information'!$E$112</definedName>
    <definedName name="I.Contact.ASO3Province" hidden="1">'Contact Information'!$E$109</definedName>
    <definedName name="I.Contact.ASO4Address1" hidden="1">'Contact Information'!$C$129</definedName>
    <definedName name="I.Contact.ASO4Address2" hidden="1">'Contact Information'!$E$129</definedName>
    <definedName name="I.Contact.ASO4City" hidden="1">'Contact Information'!$C$132</definedName>
    <definedName name="I.Contact.ASO4Country" hidden="1">'Contact Information'!$C$135</definedName>
    <definedName name="I.Contact.ASO4Email" hidden="1">'Contact Information'!$E$126</definedName>
    <definedName name="I.Contact.ASO4FirstName" hidden="1">'Contact Information'!$C$123</definedName>
    <definedName name="I.Contact.ASO4LastName" hidden="1">'Contact Information'!$E$123</definedName>
    <definedName name="I.Contact.ASO4Phone1" hidden="1">'Contact Information'!$C$138</definedName>
    <definedName name="I.Contact.ASO4Phone1Extension" hidden="1">'Contact Information'!$E$138</definedName>
    <definedName name="I.Contact.ASO4Phone2" hidden="1">'Contact Information'!$C$141</definedName>
    <definedName name="I.Contact.ASO4Phone2Extension" hidden="1">'Contact Information'!$E$141</definedName>
    <definedName name="I.Contact.ASO4Position" hidden="1">'Contact Information'!$C$126</definedName>
    <definedName name="I.Contact.ASO4PostalCode" hidden="1">'Contact Information'!$E$135</definedName>
    <definedName name="I.Contact.ASO4Province" hidden="1">'Contact Information'!$E$132</definedName>
    <definedName name="I.Contact.ASO5Address1" hidden="1">'Contact Information'!$C$152</definedName>
    <definedName name="I.Contact.ASO5Address2" hidden="1">'Contact Information'!$E$152</definedName>
    <definedName name="I.Contact.ASO5City" hidden="1">'Contact Information'!$C$155</definedName>
    <definedName name="I.Contact.ASO5Country" hidden="1">'Contact Information'!$C$158</definedName>
    <definedName name="I.Contact.ASO5Email" hidden="1">'Contact Information'!$E$149</definedName>
    <definedName name="I.Contact.ASO5FirstName" hidden="1">'Contact Information'!$C$146</definedName>
    <definedName name="I.Contact.ASO5LastName" hidden="1">'Contact Information'!$E$146</definedName>
    <definedName name="I.Contact.ASO5Phone1" hidden="1">'Contact Information'!$C$161</definedName>
    <definedName name="I.Contact.ASO5Phone1Extension" hidden="1">'Contact Information'!$E$161</definedName>
    <definedName name="I.Contact.ASO5Phone2" hidden="1">'Contact Information'!$C$164</definedName>
    <definedName name="I.Contact.ASO5Phone2Extension" hidden="1">'Contact Information'!$E$164</definedName>
    <definedName name="I.Contact.ASO5Position" hidden="1">'Contact Information'!$C$149</definedName>
    <definedName name="I.Contact.ASO5PostalCode" hidden="1">'Contact Information'!$E$158</definedName>
    <definedName name="I.Contact.ASO5Province" hidden="1">'Contact Information'!$E$155</definedName>
    <definedName name="I.Contact.ASOCount" hidden="1">'Contact Information'!$C$47</definedName>
    <definedName name="I.Contact.PCAddress1" hidden="1">'Contact Information'!$C$23</definedName>
    <definedName name="I.Contact.PCAddress2" hidden="1">'Contact Information'!$E$23</definedName>
    <definedName name="I.Contact.PCCity" hidden="1">'Contact Information'!$C$26</definedName>
    <definedName name="I.Contact.PCCountry" hidden="1">'Contact Information'!$C$29</definedName>
    <definedName name="I.Contact.PCEmail" hidden="1">'Contact Information'!$E$20</definedName>
    <definedName name="I.Contact.PCFirstName" hidden="1">'Contact Information'!$C$17</definedName>
    <definedName name="I.Contact.PCLastName" hidden="1">'Contact Information'!$E$17</definedName>
    <definedName name="I.Contact.PCPhone1" hidden="1">'Contact Information'!$C$32</definedName>
    <definedName name="I.Contact.PCPhone1Extension" hidden="1">'Contact Information'!$E$32</definedName>
    <definedName name="I.Contact.PCPhone2" hidden="1">'Contact Information'!$C$35</definedName>
    <definedName name="I.Contact.PCPhone2Extension" hidden="1">'Contact Information'!$E$35</definedName>
    <definedName name="I.Contact.PCPosition" hidden="1">'Contact Information'!$C$20</definedName>
    <definedName name="I.Contact.PCPostalCode" hidden="1">'Contact Information'!$E$29</definedName>
    <definedName name="I.Contact.PCProvince" hidden="1">'Contact Information'!$E$26</definedName>
    <definedName name="I.Contact.TC1Address1" hidden="1">'Contact Information'!$C$185</definedName>
    <definedName name="I.Contact.TC1Address2" hidden="1">'Contact Information'!$E$185</definedName>
    <definedName name="I.Contact.TC1City" hidden="1">'Contact Information'!$C$188</definedName>
    <definedName name="I.Contact.TC1Country" hidden="1">'Contact Information'!$C$191</definedName>
    <definedName name="I.Contact.TC1Email" hidden="1">'Contact Information'!$E$182</definedName>
    <definedName name="I.Contact.TC1FirstName" hidden="1">'Contact Information'!$C$179</definedName>
    <definedName name="I.Contact.TC1LastName" hidden="1">'Contact Information'!$E$179</definedName>
    <definedName name="I.Contact.TC1Phone1" hidden="1">'Contact Information'!$C$194</definedName>
    <definedName name="I.Contact.TC1Phone1Extension" hidden="1">'Contact Information'!$E$194</definedName>
    <definedName name="I.Contact.TC1Phone2" hidden="1">'Contact Information'!$C$197</definedName>
    <definedName name="I.Contact.TC1Phone2Extension" hidden="1">'Contact Information'!$E$197</definedName>
    <definedName name="I.Contact.TC1Position" hidden="1">'Contact Information'!$C$182</definedName>
    <definedName name="I.Contact.TC1PostalCode" hidden="1">'Contact Information'!$E$191</definedName>
    <definedName name="I.Contact.TC1Province" hidden="1">'Contact Information'!$E$188</definedName>
    <definedName name="I.Contact.TC2Address1" hidden="1">'Contact Information'!$C$208</definedName>
    <definedName name="I.Contact.TC2Address2" hidden="1">'Contact Information'!$E$208</definedName>
    <definedName name="I.Contact.TC2City" hidden="1">'Contact Information'!$C$211</definedName>
    <definedName name="I.Contact.TC2Country" hidden="1">'Contact Information'!$C$214</definedName>
    <definedName name="I.Contact.TC2Email" hidden="1">'Contact Information'!$E$205</definedName>
    <definedName name="I.Contact.TC2FirstName" hidden="1">'Contact Information'!$C$202</definedName>
    <definedName name="I.Contact.TC2LastName" hidden="1">'Contact Information'!$E$202</definedName>
    <definedName name="I.Contact.TC2Phone1" hidden="1">'Contact Information'!$C$217</definedName>
    <definedName name="I.Contact.TC2Phone1Extension" hidden="1">'Contact Information'!$E$217</definedName>
    <definedName name="I.Contact.TC2Phone2" hidden="1">'Contact Information'!$C$220</definedName>
    <definedName name="I.Contact.TC2Phone2Extension" hidden="1">'Contact Information'!$E$220</definedName>
    <definedName name="I.Contact.TC2Position" hidden="1">'Contact Information'!$C$205</definedName>
    <definedName name="I.Contact.TC2PostalCode" hidden="1">'Contact Information'!$E$214</definedName>
    <definedName name="I.Contact.TC2Province" hidden="1">'Contact Information'!$E$211</definedName>
    <definedName name="I.Contact.TC3Address1" hidden="1">'Contact Information'!$C$231</definedName>
    <definedName name="I.Contact.TC3Address2" hidden="1">'Contact Information'!$E$231</definedName>
    <definedName name="I.Contact.TC3City" hidden="1">'Contact Information'!$C$234</definedName>
    <definedName name="I.Contact.TC3Country" hidden="1">'Contact Information'!$C$237</definedName>
    <definedName name="I.Contact.TC3Email" hidden="1">'Contact Information'!$E$228</definedName>
    <definedName name="I.Contact.TC3FirstName" hidden="1">'Contact Information'!$C$225</definedName>
    <definedName name="I.Contact.TC3LastName" hidden="1">'Contact Information'!$E$225</definedName>
    <definedName name="I.Contact.TC3Phone1" hidden="1">'Contact Information'!$C$240</definedName>
    <definedName name="I.Contact.TC3Phone1Extension" hidden="1">'Contact Information'!$E$240</definedName>
    <definedName name="I.Contact.TC3Phone2" hidden="1">'Contact Information'!$C$243</definedName>
    <definedName name="I.Contact.TC3Phone2Extension" hidden="1">'Contact Information'!$E$243</definedName>
    <definedName name="I.Contact.TC3Position" hidden="1">'Contact Information'!$C$228</definedName>
    <definedName name="I.Contact.TC3PostalCode" hidden="1">'Contact Information'!$E$237</definedName>
    <definedName name="I.Contact.TC3Province" hidden="1">'Contact Information'!$E$234</definedName>
    <definedName name="I.Contact.TC4Address1" hidden="1">'Contact Information'!$C$254</definedName>
    <definedName name="I.Contact.TC4Address2" hidden="1">'Contact Information'!$E$254</definedName>
    <definedName name="I.Contact.TC4City" hidden="1">'Contact Information'!$C$257</definedName>
    <definedName name="I.Contact.TC4Country" hidden="1">'Contact Information'!$C$260</definedName>
    <definedName name="I.Contact.TC4Email" hidden="1">'Contact Information'!$E$251</definedName>
    <definedName name="I.Contact.TC4FirstName" hidden="1">'Contact Information'!$C$248</definedName>
    <definedName name="I.Contact.TC4LastName" hidden="1">'Contact Information'!$E$248</definedName>
    <definedName name="I.Contact.TC4Phone1" hidden="1">'Contact Information'!$C$263</definedName>
    <definedName name="I.Contact.TC4Phone1Extension" hidden="1">'Contact Information'!$E$263</definedName>
    <definedName name="I.Contact.TC4Phone2" hidden="1">'Contact Information'!$C$266</definedName>
    <definedName name="I.Contact.TC4Phone2Extension" hidden="1">'Contact Information'!$E$266</definedName>
    <definedName name="I.Contact.TC4Position" hidden="1">'Contact Information'!$C$251</definedName>
    <definedName name="I.Contact.TC4PostalCode" hidden="1">'Contact Information'!$E$260</definedName>
    <definedName name="I.Contact.TC4Province" hidden="1">'Contact Information'!$E$257</definedName>
    <definedName name="I.Contact.TC5Address1" hidden="1">'Contact Information'!$C$277</definedName>
    <definedName name="I.Contact.TC5Address2" hidden="1">'Contact Information'!$E$277</definedName>
    <definedName name="I.Contact.TC5City" hidden="1">'Contact Information'!$C$280</definedName>
    <definedName name="I.Contact.TC5Country" hidden="1">'Contact Information'!$C$283</definedName>
    <definedName name="I.Contact.TC5Email" hidden="1">'Contact Information'!$E$274</definedName>
    <definedName name="I.Contact.TC5FirstName" hidden="1">'Contact Information'!$C$271</definedName>
    <definedName name="I.Contact.TC5LastName" hidden="1">'Contact Information'!$E$271</definedName>
    <definedName name="I.Contact.TC5Phone1" hidden="1">'Contact Information'!$C$286</definedName>
    <definedName name="I.Contact.TC5Phone1Extension" hidden="1">'Contact Information'!$E$286</definedName>
    <definedName name="I.Contact.TC5Phone2" hidden="1">'Contact Information'!$C$289</definedName>
    <definedName name="I.Contact.TC5Phone2Extension" hidden="1">'Contact Information'!$E$289</definedName>
    <definedName name="I.Contact.TC5Position" hidden="1">'Contact Information'!$C$274</definedName>
    <definedName name="I.Contact.TC5PostalCode" hidden="1">'Contact Information'!$E$283</definedName>
    <definedName name="I.Contact.TC5Province" hidden="1">'Contact Information'!$E$280</definedName>
    <definedName name="I.Contact.TCCount" hidden="1">'Contact Information'!$C$174</definedName>
    <definedName name="I.Declaration.Date" hidden="1">Declaration!$F$29</definedName>
    <definedName name="I.Declaration.Name" hidden="1">Declaration!$D$9</definedName>
    <definedName name="I.Developer.ASOSamePC" hidden="1">Developer!$F$204</definedName>
    <definedName name="I.Facility.EmitterName" hidden="1">'Facility Information'!$C$7:$D$7</definedName>
    <definedName name="I.Facility.FacilityCount" hidden="1">'Facility Information'!$C$10:$D$10</definedName>
    <definedName name="I.Facility.FacilityName" hidden="1">'Facility Information'!$D$13:$D$32</definedName>
    <definedName name="I.Facility.OBPSNumber" hidden="1">'Facility Information'!$E$13:$E$32</definedName>
    <definedName name="R.Contact.Notification" hidden="1">'Contact Information'!$C$295</definedName>
    <definedName name="R.Contact.PrintArea" hidden="1">'Contact Information'!$B$1:$F$295</definedName>
    <definedName name="R.Contact.Timestamp" hidden="1">'Contact Information'!$C$291</definedName>
    <definedName name="R.Declaration.FormName" hidden="1">Declaration!$C$34</definedName>
    <definedName name="R.Declaration.Notification" hidden="1">Declaration!$C$37</definedName>
    <definedName name="R.Declaration.PrintArea" hidden="1">Declaration!$B$1:$G$37</definedName>
    <definedName name="R.Declaration.Signature" hidden="1">Declaration!$C$26</definedName>
    <definedName name="R.Declaration.Timestamp" hidden="1">Declaration!$C$32</definedName>
    <definedName name="R.Facility.Notification" hidden="1">'Facility Information'!$C$38</definedName>
    <definedName name="R.Facility.PrintArea" hidden="1">'Facility Information'!$B$1:$F$40</definedName>
    <definedName name="R.Facility.Timestamp" hidden="1">'Facility Information'!$C$34</definedName>
    <definedName name="R.Instructions.PrintArea" hidden="1">Instructions!$B$1:$F$32</definedName>
    <definedName name="R.Instructions.VersionDate" hidden="1">Instructions!$E$32</definedName>
    <definedName name="R.Instructions.VersionNumber" hidden="1">Instructions!$C$32</definedName>
    <definedName name="S.Contact.ASO1" hidden="1">'Contact Information'!$B$49:$F$73</definedName>
    <definedName name="S.Contact.ASO2" hidden="1">'Contact Information'!$B$74:$F$96</definedName>
    <definedName name="S.Contact.ASO3" hidden="1">'Contact Information'!$B$97:$F$119</definedName>
    <definedName name="S.Contact.ASO4" hidden="1">'Contact Information'!$B$120:$F$142</definedName>
    <definedName name="S.Contact.ASO5" hidden="1">'Contact Information'!$B$143:$F$165</definedName>
    <definedName name="S.Contact.TC1" hidden="1">'Contact Information'!$B$176:$F$198</definedName>
    <definedName name="S.Contact.TC2" hidden="1">'Contact Information'!$B$199:$F$221</definedName>
    <definedName name="S.Contact.TC3" hidden="1">'Contact Information'!$B$222:$F$244</definedName>
    <definedName name="S.Contact.TC4" hidden="1">'Contact Information'!$B$245:$F$267</definedName>
    <definedName name="S.Contact.TC5" hidden="1">'Contact Information'!$B$268:$F$290</definedName>
    <definedName name="S.Developer.Inputs" hidden="1">Developer!$B$4:$I$204</definedName>
    <definedName name="S.Developer.LastEntry" hidden="1">Developer!$E$4:$E$204</definedName>
    <definedName name="S.Developer.Ranges" hidden="1">Developer!$N$4:$Q$17</definedName>
    <definedName name="S.Developer.Sections" hidden="1">Developer!$K$4:$L$17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 i="5" l="1"/>
  <c r="P6" i="5"/>
  <c r="P8" i="5"/>
  <c r="P11" i="5"/>
  <c r="P15" i="5"/>
  <c r="P16" i="5"/>
  <c r="F4" i="5"/>
  <c r="H4" i="5"/>
  <c r="F5" i="5"/>
  <c r="F6" i="5"/>
  <c r="H6" i="5"/>
  <c r="F7" i="5"/>
  <c r="H7" i="5"/>
  <c r="F8" i="5"/>
  <c r="H8" i="5"/>
  <c r="F9" i="5"/>
  <c r="H9" i="5"/>
  <c r="F10" i="5"/>
  <c r="H10" i="5"/>
  <c r="F11" i="5"/>
  <c r="H11" i="5"/>
  <c r="F12" i="5"/>
  <c r="H12" i="5"/>
  <c r="F13" i="5"/>
  <c r="H13" i="5"/>
  <c r="F14" i="5"/>
  <c r="H14" i="5"/>
  <c r="F15" i="5"/>
  <c r="H15" i="5"/>
  <c r="F16" i="5"/>
  <c r="H16" i="5"/>
  <c r="F17" i="5"/>
  <c r="H17" i="5"/>
  <c r="F18" i="5"/>
  <c r="H18" i="5"/>
  <c r="F19" i="5"/>
  <c r="H19" i="5"/>
  <c r="F20" i="5"/>
  <c r="H20" i="5"/>
  <c r="F21" i="5"/>
  <c r="H21" i="5"/>
  <c r="F22" i="5"/>
  <c r="H22" i="5"/>
  <c r="F23" i="5"/>
  <c r="H23" i="5"/>
  <c r="F24" i="5"/>
  <c r="H24" i="5"/>
  <c r="F25" i="5"/>
  <c r="H25" i="5"/>
  <c r="F26" i="5"/>
  <c r="H26" i="5"/>
  <c r="F27" i="5"/>
  <c r="H27" i="5"/>
  <c r="F28" i="5"/>
  <c r="H28" i="5"/>
  <c r="F29" i="5"/>
  <c r="H29" i="5"/>
  <c r="F30" i="5"/>
  <c r="H30" i="5"/>
  <c r="F31" i="5"/>
  <c r="H31" i="5"/>
  <c r="F32" i="5"/>
  <c r="H32" i="5"/>
  <c r="F33" i="5"/>
  <c r="H33" i="5"/>
  <c r="F34" i="5"/>
  <c r="H34" i="5"/>
  <c r="F35" i="5"/>
  <c r="H35" i="5"/>
  <c r="F36" i="5"/>
  <c r="H36" i="5"/>
  <c r="F37" i="5"/>
  <c r="H37" i="5"/>
  <c r="F38" i="5"/>
  <c r="H38" i="5"/>
  <c r="F39" i="5"/>
  <c r="H39" i="5"/>
  <c r="F40" i="5"/>
  <c r="H40" i="5"/>
  <c r="F41" i="5"/>
  <c r="H41" i="5"/>
  <c r="F42" i="5"/>
  <c r="H42" i="5"/>
  <c r="F43" i="5"/>
  <c r="H43" i="5"/>
  <c r="F44" i="5"/>
  <c r="H44" i="5"/>
  <c r="F45" i="5"/>
  <c r="H45" i="5"/>
  <c r="F46" i="5"/>
  <c r="H46" i="5"/>
  <c r="F47" i="5"/>
  <c r="H47" i="5"/>
  <c r="F48" i="5"/>
  <c r="H48" i="5"/>
  <c r="F49" i="5"/>
  <c r="H49" i="5"/>
  <c r="F50" i="5"/>
  <c r="H50" i="5"/>
  <c r="F51" i="5"/>
  <c r="F52" i="5"/>
  <c r="H52" i="5"/>
  <c r="F53" i="5"/>
  <c r="H53" i="5"/>
  <c r="F54" i="5"/>
  <c r="H54" i="5"/>
  <c r="F55" i="5"/>
  <c r="H55" i="5"/>
  <c r="F56" i="5"/>
  <c r="H56" i="5"/>
  <c r="F57" i="5"/>
  <c r="F58" i="5"/>
  <c r="F59" i="5"/>
  <c r="F60" i="5"/>
  <c r="F61" i="5"/>
  <c r="H61" i="5"/>
  <c r="F62" i="5"/>
  <c r="H62" i="5"/>
  <c r="F63" i="5"/>
  <c r="H63" i="5"/>
  <c r="F64" i="5"/>
  <c r="H64" i="5"/>
  <c r="F65" i="5"/>
  <c r="H65" i="5"/>
  <c r="F66" i="5"/>
  <c r="F67" i="5"/>
  <c r="H67" i="5"/>
  <c r="F68" i="5"/>
  <c r="H68" i="5"/>
  <c r="F69" i="5"/>
  <c r="H69" i="5"/>
  <c r="F70" i="5"/>
  <c r="H70" i="5"/>
  <c r="F71" i="5"/>
  <c r="H71" i="5"/>
  <c r="F72" i="5"/>
  <c r="F73" i="5"/>
  <c r="F74" i="5"/>
  <c r="F75" i="5"/>
  <c r="H75" i="5"/>
  <c r="F76" i="5"/>
  <c r="H76" i="5"/>
  <c r="F77" i="5"/>
  <c r="H77" i="5"/>
  <c r="F78" i="5"/>
  <c r="H78" i="5"/>
  <c r="F79" i="5"/>
  <c r="H79" i="5"/>
  <c r="F80" i="5"/>
  <c r="F81" i="5"/>
  <c r="H81" i="5"/>
  <c r="F82" i="5"/>
  <c r="H82" i="5"/>
  <c r="F83" i="5"/>
  <c r="H83" i="5"/>
  <c r="F84" i="5"/>
  <c r="H84" i="5"/>
  <c r="F85" i="5"/>
  <c r="H85" i="5"/>
  <c r="F86" i="5"/>
  <c r="F87" i="5"/>
  <c r="F88" i="5"/>
  <c r="F89" i="5"/>
  <c r="H89" i="5"/>
  <c r="F90" i="5"/>
  <c r="H90" i="5"/>
  <c r="F91" i="5"/>
  <c r="H91" i="5"/>
  <c r="F92" i="5"/>
  <c r="H92" i="5"/>
  <c r="F93" i="5"/>
  <c r="H93" i="5"/>
  <c r="F94" i="5"/>
  <c r="F95" i="5"/>
  <c r="H95" i="5"/>
  <c r="F96" i="5"/>
  <c r="H96" i="5"/>
  <c r="F97" i="5"/>
  <c r="H97" i="5"/>
  <c r="F98" i="5"/>
  <c r="H98" i="5"/>
  <c r="F99" i="5"/>
  <c r="H99" i="5"/>
  <c r="F100" i="5"/>
  <c r="F101" i="5"/>
  <c r="F102" i="5"/>
  <c r="F103" i="5"/>
  <c r="H103" i="5"/>
  <c r="F104" i="5"/>
  <c r="H104" i="5"/>
  <c r="F105" i="5"/>
  <c r="H105" i="5"/>
  <c r="F106" i="5"/>
  <c r="H106" i="5"/>
  <c r="F107" i="5"/>
  <c r="H107" i="5"/>
  <c r="F108" i="5"/>
  <c r="F109" i="5"/>
  <c r="H109" i="5"/>
  <c r="F110" i="5"/>
  <c r="H110" i="5"/>
  <c r="F111" i="5"/>
  <c r="H111" i="5"/>
  <c r="F112" i="5"/>
  <c r="H112" i="5"/>
  <c r="F113" i="5"/>
  <c r="H113" i="5"/>
  <c r="F114" i="5"/>
  <c r="F115" i="5"/>
  <c r="F116" i="5"/>
  <c r="F117" i="5"/>
  <c r="H117" i="5"/>
  <c r="F118" i="5"/>
  <c r="H118" i="5"/>
  <c r="F119" i="5"/>
  <c r="H119" i="5"/>
  <c r="F120" i="5"/>
  <c r="H120" i="5"/>
  <c r="F121" i="5"/>
  <c r="H121" i="5"/>
  <c r="F122" i="5"/>
  <c r="F123" i="5"/>
  <c r="H123" i="5"/>
  <c r="F124" i="5"/>
  <c r="H124" i="5"/>
  <c r="F125" i="5"/>
  <c r="H125" i="5"/>
  <c r="F126" i="5"/>
  <c r="H126" i="5"/>
  <c r="F127" i="5"/>
  <c r="H127" i="5"/>
  <c r="F128" i="5"/>
  <c r="F129" i="5"/>
  <c r="F130" i="5"/>
  <c r="F131" i="5"/>
  <c r="F132" i="5"/>
  <c r="H132" i="5"/>
  <c r="F133" i="5"/>
  <c r="H133" i="5"/>
  <c r="F134" i="5"/>
  <c r="H134" i="5"/>
  <c r="F135" i="5"/>
  <c r="H135" i="5"/>
  <c r="F136" i="5"/>
  <c r="H136" i="5"/>
  <c r="F137" i="5"/>
  <c r="F138" i="5"/>
  <c r="H138" i="5"/>
  <c r="F139" i="5"/>
  <c r="H139" i="5"/>
  <c r="F140" i="5"/>
  <c r="H140" i="5"/>
  <c r="F141" i="5"/>
  <c r="H141" i="5"/>
  <c r="F142" i="5"/>
  <c r="H142" i="5"/>
  <c r="F143" i="5"/>
  <c r="F144" i="5"/>
  <c r="F145" i="5"/>
  <c r="F146" i="5"/>
  <c r="H146" i="5"/>
  <c r="F147" i="5"/>
  <c r="H147" i="5"/>
  <c r="F148" i="5"/>
  <c r="H148" i="5"/>
  <c r="F149" i="5"/>
  <c r="H149" i="5"/>
  <c r="F150" i="5"/>
  <c r="H150" i="5"/>
  <c r="F151" i="5"/>
  <c r="F152" i="5"/>
  <c r="H152" i="5"/>
  <c r="F153" i="5"/>
  <c r="H153" i="5"/>
  <c r="F154" i="5"/>
  <c r="H154" i="5"/>
  <c r="F155" i="5"/>
  <c r="H155" i="5"/>
  <c r="F156" i="5"/>
  <c r="H156" i="5"/>
  <c r="F157" i="5"/>
  <c r="F158" i="5"/>
  <c r="F159" i="5"/>
  <c r="F160" i="5"/>
  <c r="H160" i="5"/>
  <c r="F161" i="5"/>
  <c r="H161" i="5"/>
  <c r="F162" i="5"/>
  <c r="H162" i="5"/>
  <c r="F163" i="5"/>
  <c r="H163" i="5"/>
  <c r="F164" i="5"/>
  <c r="H164" i="5"/>
  <c r="F165" i="5"/>
  <c r="F166" i="5"/>
  <c r="H166" i="5"/>
  <c r="F167" i="5"/>
  <c r="H167" i="5"/>
  <c r="F168" i="5"/>
  <c r="H168" i="5"/>
  <c r="F169" i="5"/>
  <c r="H169" i="5"/>
  <c r="F170" i="5"/>
  <c r="H170" i="5"/>
  <c r="F171" i="5"/>
  <c r="F172" i="5"/>
  <c r="F173" i="5"/>
  <c r="F174" i="5"/>
  <c r="H174" i="5"/>
  <c r="F175" i="5"/>
  <c r="H175" i="5"/>
  <c r="F176" i="5"/>
  <c r="H176" i="5"/>
  <c r="F177" i="5"/>
  <c r="H177" i="5"/>
  <c r="F178" i="5"/>
  <c r="H178" i="5"/>
  <c r="F179" i="5"/>
  <c r="F180" i="5"/>
  <c r="H180" i="5"/>
  <c r="F181" i="5"/>
  <c r="H181" i="5"/>
  <c r="F182" i="5"/>
  <c r="H182" i="5"/>
  <c r="F183" i="5"/>
  <c r="H183" i="5"/>
  <c r="F184" i="5"/>
  <c r="H184" i="5"/>
  <c r="F185" i="5"/>
  <c r="F186" i="5"/>
  <c r="F187" i="5"/>
  <c r="F188" i="5"/>
  <c r="H188" i="5"/>
  <c r="F189" i="5"/>
  <c r="H189" i="5"/>
  <c r="F190" i="5"/>
  <c r="H190" i="5"/>
  <c r="F191" i="5"/>
  <c r="H191" i="5"/>
  <c r="F192" i="5"/>
  <c r="H192" i="5"/>
  <c r="F193" i="5"/>
  <c r="F194" i="5"/>
  <c r="H194" i="5"/>
  <c r="F195" i="5"/>
  <c r="H195" i="5"/>
  <c r="F196" i="5"/>
  <c r="H196" i="5"/>
  <c r="F197" i="5"/>
  <c r="H197" i="5"/>
  <c r="F198" i="5"/>
  <c r="H198" i="5"/>
  <c r="F199" i="5"/>
  <c r="F200" i="5"/>
  <c r="F201" i="5"/>
  <c r="F202" i="5"/>
  <c r="H202" i="5"/>
  <c r="F203" i="5"/>
  <c r="D7" i="6"/>
  <c r="C38" i="7" l="1"/>
  <c r="P9" i="5" s="1"/>
  <c r="C295" i="4" l="1"/>
  <c r="P12" i="5" s="1"/>
  <c r="C37" i="6"/>
  <c r="P17" i="5" s="1"/>
  <c r="E36" i="7"/>
  <c r="C36" i="7"/>
  <c r="F35" i="6" l="1"/>
  <c r="C35" i="6"/>
  <c r="E293" i="4" l="1"/>
  <c r="C293" i="4"/>
</calcChain>
</file>

<file path=xl/sharedStrings.xml><?xml version="1.0" encoding="utf-8"?>
<sst xmlns="http://schemas.openxmlformats.org/spreadsheetml/2006/main" count="841" uniqueCount="612">
  <si>
    <t>Instructions</t>
  </si>
  <si>
    <t>•</t>
  </si>
  <si>
    <t>Legal Authority</t>
  </si>
  <si>
    <t>Contact Information</t>
  </si>
  <si>
    <t>Public Contact</t>
  </si>
  <si>
    <t>First name</t>
  </si>
  <si>
    <t>Last name</t>
  </si>
  <si>
    <t>Position title</t>
  </si>
  <si>
    <t>Mailing address 1</t>
  </si>
  <si>
    <t>Mailing address 2 (optional)</t>
  </si>
  <si>
    <t>City or municipality</t>
  </si>
  <si>
    <t>Province or territory</t>
  </si>
  <si>
    <t>Country</t>
  </si>
  <si>
    <t>Postal code</t>
  </si>
  <si>
    <t>Email address</t>
  </si>
  <si>
    <t>Telephone number 1</t>
  </si>
  <si>
    <t>Telephone number 1 extension (optional)</t>
  </si>
  <si>
    <t>Telephone number 2 (optional)</t>
  </si>
  <si>
    <t>Telephone number 2 extension (optional)</t>
  </si>
  <si>
    <t>Authorized Signing Officer 2</t>
  </si>
  <si>
    <t>Authorized Signing Officer 3</t>
  </si>
  <si>
    <t>Authorized Signing Officer 4</t>
  </si>
  <si>
    <t>Authorized Signing Officer 5</t>
  </si>
  <si>
    <t>Technical Contact 2</t>
  </si>
  <si>
    <t>Technical Contact 3</t>
  </si>
  <si>
    <t>Technical Contact 4</t>
  </si>
  <si>
    <t>Technical Contact 5</t>
  </si>
  <si>
    <t>Error Check</t>
  </si>
  <si>
    <t>Error Message</t>
  </si>
  <si>
    <t xml:space="preserve">I, </t>
  </si>
  <si>
    <t>Last Valid Entry</t>
  </si>
  <si>
    <t>Current Value</t>
  </si>
  <si>
    <t>Sections</t>
  </si>
  <si>
    <t>Section Name</t>
  </si>
  <si>
    <t>Input Name</t>
  </si>
  <si>
    <t xml:space="preserve">      (authorized signing officer) confirm that all the information</t>
  </si>
  <si>
    <t>Signature</t>
  </si>
  <si>
    <t>Both the Excel and PDF versions of this form must be submitted along with any other required documents.</t>
  </si>
  <si>
    <t>Any changes made to this form after it has been signed by the authorized signing officer will deem the submission void.</t>
  </si>
  <si>
    <t>After reviewing the information on each tab, the authorized signing officer must convert this form to a PDF by following the steps on the Declaration tab.</t>
  </si>
  <si>
    <t>Date</t>
  </si>
  <si>
    <t>The authorized signing officer must provide a digital or handwritten signature on the Declaration tab of the PDF.</t>
  </si>
  <si>
    <t>S.Developer.Inputs</t>
  </si>
  <si>
    <t>S.Developer.Sections</t>
  </si>
  <si>
    <t>I.Declaration.Name</t>
  </si>
  <si>
    <t>I.Declaration.Date</t>
  </si>
  <si>
    <t>Inputs</t>
  </si>
  <si>
    <t>I.Contact.ASOCount</t>
  </si>
  <si>
    <t>I.Contact.TCCount</t>
  </si>
  <si>
    <t>Ranges</t>
  </si>
  <si>
    <t>Range Name</t>
  </si>
  <si>
    <t>R.Contact.PrintArea</t>
  </si>
  <si>
    <t>R.Contact.Timestamp</t>
  </si>
  <si>
    <t>R.Declaration.PrintArea</t>
  </si>
  <si>
    <t>R.Declaration.Timestamp</t>
  </si>
  <si>
    <t>R.Instructions.PrintArea</t>
  </si>
  <si>
    <t>R.Instructions.VersionDate</t>
  </si>
  <si>
    <t>R.Instructions.VersionNumber</t>
  </si>
  <si>
    <t>S.Developer.Ranges</t>
  </si>
  <si>
    <t>Last Printed Value</t>
  </si>
  <si>
    <t>Enter the number of authorized signing officers that may act on behalf of this facility. The number of authorized signing officers must be between 1 and 5.</t>
  </si>
  <si>
    <t>Enter the number of technical contacts that may be contacted for information related to this facility. The number of technical contacts must be between 0 and 5.</t>
  </si>
  <si>
    <t>I.Contact.PCFirstName</t>
  </si>
  <si>
    <t>I.Contact.PCLastName</t>
  </si>
  <si>
    <t>I.Contact.PCPosition</t>
  </si>
  <si>
    <t>I.Contact.PCEmail</t>
  </si>
  <si>
    <t>I.Contact.PCAddress1</t>
  </si>
  <si>
    <t>I.Contact.PCAddress2</t>
  </si>
  <si>
    <t>I.Contact.PCCity</t>
  </si>
  <si>
    <t>I.Contact.PCProvince</t>
  </si>
  <si>
    <t>I.Contact.PCCountry</t>
  </si>
  <si>
    <t>I.Contact.PCPostalCode</t>
  </si>
  <si>
    <t>I.Contact.PCPhone1</t>
  </si>
  <si>
    <t>I.Contact.PCPhone2</t>
  </si>
  <si>
    <t>Enter the first name of the public contact.</t>
  </si>
  <si>
    <t>Enter the last name of the public contact.</t>
  </si>
  <si>
    <t>Enter the position title of the public contact.</t>
  </si>
  <si>
    <t>Enter the email address of the public contact.</t>
  </si>
  <si>
    <t>Enter the mailing address of the public contact.</t>
  </si>
  <si>
    <t>Enter the city or municipality of the public contact.</t>
  </si>
  <si>
    <t>Enter the province or territory of the public contact.</t>
  </si>
  <si>
    <t>Enter the country of the public contact.</t>
  </si>
  <si>
    <t>Enter the postal code of the public contact.</t>
  </si>
  <si>
    <t>Enter the primary telephone number of the public contact.</t>
  </si>
  <si>
    <t>Enter the first name of Authorized Signing Officer 2.</t>
  </si>
  <si>
    <t>Enter the last name of Authorized Signing Officer 2.</t>
  </si>
  <si>
    <t>Enter the position title of Authorized Signing Officer 2.</t>
  </si>
  <si>
    <t>Enter the email address of Authorized Signing Officer 2.</t>
  </si>
  <si>
    <t>Enter the mailing address of Authorized Signing Officer 2.</t>
  </si>
  <si>
    <t>Enter the city or municipality of Authorized Signing Officer 2.</t>
  </si>
  <si>
    <t>Enter the province or territory of Authorized Signing Officer 2.</t>
  </si>
  <si>
    <t>Enter the country of Authorized Signing Officer 2.</t>
  </si>
  <si>
    <t>Enter the postal code of Authorized Signing Officer 2.</t>
  </si>
  <si>
    <t>Enter the primary telephone number of Authorized Signing Officer 2.</t>
  </si>
  <si>
    <t>Enter the first name of Authorized Signing Officer 3.</t>
  </si>
  <si>
    <t>Enter the last name of Authorized Signing Officer 3.</t>
  </si>
  <si>
    <t>Enter the position title of Authorized Signing Officer 3.</t>
  </si>
  <si>
    <t>Enter the email address of Authorized Signing Officer 3.</t>
  </si>
  <si>
    <t>Enter the mailing address of Authorized Signing Officer 3.</t>
  </si>
  <si>
    <t>Enter the city or municipality of Authorized Signing Officer 3.</t>
  </si>
  <si>
    <t>Enter the province or territory of Authorized Signing Officer 3.</t>
  </si>
  <si>
    <t>Enter the country of Authorized Signing Officer 3.</t>
  </si>
  <si>
    <t>Enter the postal code of Authorized Signing Officer 3.</t>
  </si>
  <si>
    <t>Enter the primary telephone number of Authorized Signing Officer 3.</t>
  </si>
  <si>
    <t>Enter the first name of Authorized Signing Officer 4.</t>
  </si>
  <si>
    <t>Enter the last name of Authorized Signing Officer 4.</t>
  </si>
  <si>
    <t>Enter the position title of Authorized Signing Officer 4.</t>
  </si>
  <si>
    <t>Enter the email address of Authorized Signing Officer 4.</t>
  </si>
  <si>
    <t>Enter the mailing address of Authorized Signing Officer 4.</t>
  </si>
  <si>
    <t>Enter the city or municipality of Authorized Signing Officer 4.</t>
  </si>
  <si>
    <t>Enter the province or territory of Authorized Signing Officer 4.</t>
  </si>
  <si>
    <t>Enter the country of Authorized Signing Officer 4.</t>
  </si>
  <si>
    <t>Enter the postal code of Authorized Signing Officer 4.</t>
  </si>
  <si>
    <t>Enter the primary telephone number of Authorized Signing Officer 4.</t>
  </si>
  <si>
    <t>Enter the first name of Authorized Signing Officer 5.</t>
  </si>
  <si>
    <t>Enter the last name of Authorized Signing Officer 5.</t>
  </si>
  <si>
    <t>Enter the position title of Authorized Signing Officer 5.</t>
  </si>
  <si>
    <t>Enter the email address of Authorized Signing Officer 5.</t>
  </si>
  <si>
    <t>Enter the mailing address of Authorized Signing Officer 5.</t>
  </si>
  <si>
    <t>Enter the city or municipality of Authorized Signing Officer 5.</t>
  </si>
  <si>
    <t>Enter the province or territory of Authorized Signing Officer 5.</t>
  </si>
  <si>
    <t>Enter the country of Authorized Signing Officer 5.</t>
  </si>
  <si>
    <t>Enter the postal code of Authorized Signing Officer 5.</t>
  </si>
  <si>
    <t>Enter the primary telephone number of Authorized Signing Officer 5.</t>
  </si>
  <si>
    <t>Enter the first name of Technical Contact 2.</t>
  </si>
  <si>
    <t>Enter the last name of Technical Contact 2.</t>
  </si>
  <si>
    <t>Enter the position title of Technical Contact 2.</t>
  </si>
  <si>
    <t>Enter the email address of Technical Contact 2.</t>
  </si>
  <si>
    <t>Enter the mailing address of Technical Contact 2.</t>
  </si>
  <si>
    <t>Enter the city or municipality of Technical Contact 2.</t>
  </si>
  <si>
    <t>Enter the province or territory of Technical Contact 2.</t>
  </si>
  <si>
    <t>Enter the country of Technical Contact 2.</t>
  </si>
  <si>
    <t>Enter the postal code of Technical Contact 2.</t>
  </si>
  <si>
    <t>Enter the primary telephone number of Technical Contact 2.</t>
  </si>
  <si>
    <t>Enter the first name of Technical Contact 3.</t>
  </si>
  <si>
    <t>Enter the last name of Technical Contact 3.</t>
  </si>
  <si>
    <t>Enter the position title of Technical Contact 3.</t>
  </si>
  <si>
    <t>Enter the email address of Technical Contact 3.</t>
  </si>
  <si>
    <t>Enter the mailing address of Technical Contact 3.</t>
  </si>
  <si>
    <t>Enter the city or municipality of Technical Contact 3.</t>
  </si>
  <si>
    <t>Enter the province or territory of Technical Contact 3.</t>
  </si>
  <si>
    <t>Enter the country of Technical Contact 3.</t>
  </si>
  <si>
    <t>Enter the postal code of Technical Contact 3.</t>
  </si>
  <si>
    <t>Enter the primary telephone number of Technical Contact 3.</t>
  </si>
  <si>
    <t>Enter the first name of Technical Contact 4.</t>
  </si>
  <si>
    <t>Enter the last name of Technical Contact 4.</t>
  </si>
  <si>
    <t>Enter the position title of Technical Contact 4.</t>
  </si>
  <si>
    <t>Enter the email address of Technical Contact 4.</t>
  </si>
  <si>
    <t>Enter the mailing address of Technical Contact 4.</t>
  </si>
  <si>
    <t>Enter the city or municipality of Technical Contact 4.</t>
  </si>
  <si>
    <t>Enter the province or territory of Technical Contact 4.</t>
  </si>
  <si>
    <t>Enter the country of Technical Contact 4.</t>
  </si>
  <si>
    <t>Enter the postal code of Technical Contact 4.</t>
  </si>
  <si>
    <t>Enter the primary telephone number of Technical Contact 4.</t>
  </si>
  <si>
    <t>Enter the first name of Technical Contact 5.</t>
  </si>
  <si>
    <t>Enter the last name of Technical Contact 5.</t>
  </si>
  <si>
    <t>Enter the position title of Technical Contact 5.</t>
  </si>
  <si>
    <t>Enter the email address of Technical Contact 5.</t>
  </si>
  <si>
    <t>Enter the mailing address of Technical Contact 5.</t>
  </si>
  <si>
    <t>Enter the city or municipality of Technical Contact 5.</t>
  </si>
  <si>
    <t>Enter the province or territory of Technical Contact 5.</t>
  </si>
  <si>
    <t>Enter the country of Technical Contact 5.</t>
  </si>
  <si>
    <t>Enter the postal code of Technical Contact 5.</t>
  </si>
  <si>
    <t>Enter the primary telephone number of Technical Contact 5.</t>
  </si>
  <si>
    <t>I.Contact.PCPhone1Extension</t>
  </si>
  <si>
    <t>I.Contact.PCPhone2Extension</t>
  </si>
  <si>
    <t>I.Contact.ASO1FirstName</t>
  </si>
  <si>
    <t>S.Contact.ASO1</t>
  </si>
  <si>
    <t>I.Contact.ASO1LastName</t>
  </si>
  <si>
    <t>I.Contact.ASO1Position</t>
  </si>
  <si>
    <t>I.Contact.ASO1Email</t>
  </si>
  <si>
    <t>I.Contact.ASO1Address1</t>
  </si>
  <si>
    <t>I.Contact.ASO1Address2</t>
  </si>
  <si>
    <t>I.Contact.ASO1City</t>
  </si>
  <si>
    <t>I.Contact.ASO1Province</t>
  </si>
  <si>
    <t>I.Contact.ASO1Country</t>
  </si>
  <si>
    <t>I.Contact.ASO1PostalCode</t>
  </si>
  <si>
    <t>I.Contact.ASO1Phone1</t>
  </si>
  <si>
    <t>I.Contact.ASO1Phone1Extension</t>
  </si>
  <si>
    <t>I.Contact.ASO1Phone2</t>
  </si>
  <si>
    <t>I.Contact.ASO1Phone2Extension</t>
  </si>
  <si>
    <t>I.Contact.ASO2FirstName</t>
  </si>
  <si>
    <t>S.Contact.ASO2</t>
  </si>
  <si>
    <t>I.Contact.ASO2LastName</t>
  </si>
  <si>
    <t>I.Contact.ASO2Position</t>
  </si>
  <si>
    <t>I.Contact.ASO2Email</t>
  </si>
  <si>
    <t>I.Contact.ASO2Address1</t>
  </si>
  <si>
    <t>I.Contact.ASO2Address2</t>
  </si>
  <si>
    <t>I.Contact.ASO2City</t>
  </si>
  <si>
    <t>I.Contact.ASO2Province</t>
  </si>
  <si>
    <t>I.Contact.ASO2Country</t>
  </si>
  <si>
    <t>I.Contact.ASO2PostalCode</t>
  </si>
  <si>
    <t>I.Contact.ASO2Phone1</t>
  </si>
  <si>
    <t>I.Contact.ASO2Phone1Extension</t>
  </si>
  <si>
    <t>I.Contact.ASO2Phone2</t>
  </si>
  <si>
    <t>I.Contact.ASO2Phone2Extension</t>
  </si>
  <si>
    <t>I.Contact.ASO3FirstName</t>
  </si>
  <si>
    <t>S.Contact.ASO3</t>
  </si>
  <si>
    <t>I.Contact.ASO3LastName</t>
  </si>
  <si>
    <t>I.Contact.ASO3Position</t>
  </si>
  <si>
    <t>I.Contact.ASO3Email</t>
  </si>
  <si>
    <t>I.Contact.ASO3Address1</t>
  </si>
  <si>
    <t>I.Contact.ASO3Address2</t>
  </si>
  <si>
    <t>I.Contact.ASO3City</t>
  </si>
  <si>
    <t>I.Contact.ASO3Province</t>
  </si>
  <si>
    <t>I.Contact.ASO3Country</t>
  </si>
  <si>
    <t>I.Contact.ASO3PostalCode</t>
  </si>
  <si>
    <t>I.Contact.ASO3Phone1</t>
  </si>
  <si>
    <t>I.Contact.ASO3Phone1Extension</t>
  </si>
  <si>
    <t>I.Contact.ASO3Phone2</t>
  </si>
  <si>
    <t>I.Contact.ASO3Phone2Extension</t>
  </si>
  <si>
    <t>I.Contact.ASO4FirstName</t>
  </si>
  <si>
    <t>S.Contact.ASO4</t>
  </si>
  <si>
    <t>I.Contact.ASO4LastName</t>
  </si>
  <si>
    <t>I.Contact.ASO4Position</t>
  </si>
  <si>
    <t>I.Contact.ASO4Email</t>
  </si>
  <si>
    <t>I.Contact.ASO4Address1</t>
  </si>
  <si>
    <t>I.Contact.ASO4Address2</t>
  </si>
  <si>
    <t>I.Contact.ASO4City</t>
  </si>
  <si>
    <t>I.Contact.ASO4Province</t>
  </si>
  <si>
    <t>I.Contact.ASO4Country</t>
  </si>
  <si>
    <t>I.Contact.ASO4PostalCode</t>
  </si>
  <si>
    <t>I.Contact.ASO4Phone1</t>
  </si>
  <si>
    <t>I.Contact.ASO4Phone1Extension</t>
  </si>
  <si>
    <t>I.Contact.ASO4Phone2</t>
  </si>
  <si>
    <t>I.Contact.ASO4Phone2Extension</t>
  </si>
  <si>
    <t>I.Contact.ASO5FirstName</t>
  </si>
  <si>
    <t>S.Contact.ASO5</t>
  </si>
  <si>
    <t>I.Contact.ASO5LastName</t>
  </si>
  <si>
    <t>I.Contact.ASO5Position</t>
  </si>
  <si>
    <t>I.Contact.ASO5Email</t>
  </si>
  <si>
    <t>I.Contact.ASO5Address1</t>
  </si>
  <si>
    <t>I.Contact.ASO5Address2</t>
  </si>
  <si>
    <t>I.Contact.ASO5City</t>
  </si>
  <si>
    <t>I.Contact.ASO5Province</t>
  </si>
  <si>
    <t>I.Contact.ASO5Country</t>
  </si>
  <si>
    <t>I.Contact.ASO5PostalCode</t>
  </si>
  <si>
    <t>I.Contact.ASO5Phone1</t>
  </si>
  <si>
    <t>I.Contact.ASO5Phone1Extension</t>
  </si>
  <si>
    <t>I.Contact.ASO5Phone2</t>
  </si>
  <si>
    <t>I.Contact.ASO5Phone2Extension</t>
  </si>
  <si>
    <t>I.Contact.TC1FirstName</t>
  </si>
  <si>
    <t>S.Contact.TC1</t>
  </si>
  <si>
    <t>I.Contact.TC1LastName</t>
  </si>
  <si>
    <t>I.Contact.TC1Position</t>
  </si>
  <si>
    <t>I.Contact.TC1Email</t>
  </si>
  <si>
    <t>I.Contact.TC1Address1</t>
  </si>
  <si>
    <t>I.Contact.TC1Address2</t>
  </si>
  <si>
    <t>I.Contact.TC1City</t>
  </si>
  <si>
    <t>I.Contact.TC1Province</t>
  </si>
  <si>
    <t>I.Contact.TC1Country</t>
  </si>
  <si>
    <t>I.Contact.TC1PostalCode</t>
  </si>
  <si>
    <t>I.Contact.TC1Phone1</t>
  </si>
  <si>
    <t>I.Contact.TC1Phone1Extension</t>
  </si>
  <si>
    <t>I.Contact.TC1Phone2</t>
  </si>
  <si>
    <t>I.Contact.TC1Phone2Extension</t>
  </si>
  <si>
    <t>I.Contact.TC2FirstName</t>
  </si>
  <si>
    <t>S.Contact.TC2</t>
  </si>
  <si>
    <t>I.Contact.TC2LastName</t>
  </si>
  <si>
    <t>I.Contact.TC2Position</t>
  </si>
  <si>
    <t>I.Contact.TC2Email</t>
  </si>
  <si>
    <t>I.Contact.TC2Address1</t>
  </si>
  <si>
    <t>I.Contact.TC2Address2</t>
  </si>
  <si>
    <t>I.Contact.TC2City</t>
  </si>
  <si>
    <t>I.Contact.TC2Province</t>
  </si>
  <si>
    <t>I.Contact.TC2Country</t>
  </si>
  <si>
    <t>I.Contact.TC2PostalCode</t>
  </si>
  <si>
    <t>I.Contact.TC2Phone1</t>
  </si>
  <si>
    <t>I.Contact.TC2Phone1Extension</t>
  </si>
  <si>
    <t>I.Contact.TC2Phone2</t>
  </si>
  <si>
    <t>I.Contact.TC2Phone2Extension</t>
  </si>
  <si>
    <t>I.Contact.TC3FirstName</t>
  </si>
  <si>
    <t>S.Contact.TC3</t>
  </si>
  <si>
    <t>I.Contact.TC3LastName</t>
  </si>
  <si>
    <t>I.Contact.TC3Position</t>
  </si>
  <si>
    <t>I.Contact.TC3Email</t>
  </si>
  <si>
    <t>I.Contact.TC3Address1</t>
  </si>
  <si>
    <t>I.Contact.TC3Address2</t>
  </si>
  <si>
    <t>I.Contact.TC3City</t>
  </si>
  <si>
    <t>I.Contact.TC3Province</t>
  </si>
  <si>
    <t>I.Contact.TC3Country</t>
  </si>
  <si>
    <t>I.Contact.TC3PostalCode</t>
  </si>
  <si>
    <t>I.Contact.TC3Phone1</t>
  </si>
  <si>
    <t>I.Contact.TC3Phone1Extension</t>
  </si>
  <si>
    <t>I.Contact.TC3Phone2</t>
  </si>
  <si>
    <t>I.Contact.TC3Phone2Extension</t>
  </si>
  <si>
    <t>I.Contact.TC4FirstName</t>
  </si>
  <si>
    <t>S.Contact.TC4</t>
  </si>
  <si>
    <t>I.Contact.TC4LastName</t>
  </si>
  <si>
    <t>I.Contact.TC4Position</t>
  </si>
  <si>
    <t>I.Contact.TC4Email</t>
  </si>
  <si>
    <t>I.Contact.TC4Address1</t>
  </si>
  <si>
    <t>I.Contact.TC4Address2</t>
  </si>
  <si>
    <t>I.Contact.TC4City</t>
  </si>
  <si>
    <t>I.Contact.TC4Province</t>
  </si>
  <si>
    <t>I.Contact.TC4Country</t>
  </si>
  <si>
    <t>I.Contact.TC4PostalCode</t>
  </si>
  <si>
    <t>I.Contact.TC4Phone1</t>
  </si>
  <si>
    <t>I.Contact.TC4Phone1Extension</t>
  </si>
  <si>
    <t>I.Contact.TC4Phone2</t>
  </si>
  <si>
    <t>I.Contact.TC4Phone2Extension</t>
  </si>
  <si>
    <t>I.Contact.TC5FirstName</t>
  </si>
  <si>
    <t>S.Contact.TC5</t>
  </si>
  <si>
    <t>I.Contact.TC5LastName</t>
  </si>
  <si>
    <t>I.Contact.TC5Position</t>
  </si>
  <si>
    <t>I.Contact.TC5Email</t>
  </si>
  <si>
    <t>I.Contact.TC5Address1</t>
  </si>
  <si>
    <t>I.Contact.TC5Address2</t>
  </si>
  <si>
    <t>I.Contact.TC5City</t>
  </si>
  <si>
    <t>I.Contact.TC5Province</t>
  </si>
  <si>
    <t>I.Contact.TC5Country</t>
  </si>
  <si>
    <t>I.Contact.TC5PostalCode</t>
  </si>
  <si>
    <t>I.Contact.TC5Phone1</t>
  </si>
  <si>
    <t>I.Contact.TC5Phone1Extension</t>
  </si>
  <si>
    <t>I.Contact.TC5Phone2</t>
  </si>
  <si>
    <t>I.Contact.TC5Phone2Extension</t>
  </si>
  <si>
    <t>Index</t>
  </si>
  <si>
    <t>I.Developer.ASOSamePC</t>
  </si>
  <si>
    <t>Select the name of the authorized signing officer.</t>
  </si>
  <si>
    <t>It is the responsibility of the regulated emitter to contact all necessary agencies of the Government of Canada to meet any requirements pertaining to federal acts or regulations.</t>
  </si>
  <si>
    <t>Declaration</t>
  </si>
  <si>
    <t>Once each tab is complete, ensure the notification at the bottom reads "Sheet complete." If it does not, follow the instructions to complete the tab.</t>
  </si>
  <si>
    <t>Reference</t>
  </si>
  <si>
    <t>Number of facilities for which this contact information applies</t>
  </si>
  <si>
    <t>Enter the OBPS registration number for facility 1.</t>
  </si>
  <si>
    <t>Enter the OBPS registration number for facility 2.</t>
  </si>
  <si>
    <t>Enter the OBPS registration number for facility 3.</t>
  </si>
  <si>
    <t>Enter the OBPS registration number for facility 4.</t>
  </si>
  <si>
    <t>Enter the OBPS registration number for facility 5.</t>
  </si>
  <si>
    <t>Enter the OBPS registration number for facility 6.</t>
  </si>
  <si>
    <t>Enter the OBPS registration number for facility 7.</t>
  </si>
  <si>
    <t>Enter the OBPS registration number for facility 8.</t>
  </si>
  <si>
    <t>Enter the OBPS registration number for facility 9.</t>
  </si>
  <si>
    <t>Enter the OBPS registration number for facility 10.</t>
  </si>
  <si>
    <t>Enter the OBPS registration number for facility 11.</t>
  </si>
  <si>
    <t>Enter the OBPS registration number for facility 12.</t>
  </si>
  <si>
    <t>Enter the OBPS registration number for facility 13.</t>
  </si>
  <si>
    <t>Enter the OBPS registration number for facility 14.</t>
  </si>
  <si>
    <t>Enter the OBPS registration number for facility 15.</t>
  </si>
  <si>
    <t>Enter the OBPS registration number for facility 16.</t>
  </si>
  <si>
    <t>Enter the OBPS registration number for facility 17.</t>
  </si>
  <si>
    <t>Enter the OBPS registration number for facility 18.</t>
  </si>
  <si>
    <t>Enter the OBPS registration number for facility 19.</t>
  </si>
  <si>
    <t>Enter the OBPS registration number for facility 20.</t>
  </si>
  <si>
    <t>References</t>
  </si>
  <si>
    <t>S.Developer.LastEntry</t>
  </si>
  <si>
    <r>
      <t xml:space="preserve">This form makes use of macros. </t>
    </r>
    <r>
      <rPr>
        <b/>
        <sz val="11"/>
        <color rgb="FF000000"/>
        <rFont val="Aptos Narrow"/>
        <family val="2"/>
      </rPr>
      <t>Please enable macros.</t>
    </r>
  </si>
  <si>
    <r>
      <t xml:space="preserve">The completed form must be submitted electronically via email to </t>
    </r>
    <r>
      <rPr>
        <b/>
        <sz val="11"/>
        <color rgb="FF000000"/>
        <rFont val="Aptos Narrow"/>
        <family val="2"/>
      </rPr>
      <t>OBPSENV@gov.sk.ca.</t>
    </r>
  </si>
  <si>
    <r>
      <t xml:space="preserve">The requirements in this form are administered under the authority of </t>
    </r>
    <r>
      <rPr>
        <i/>
        <sz val="11"/>
        <color rgb="FF000000"/>
        <rFont val="Aptos Narrow"/>
        <family val="2"/>
      </rPr>
      <t>The Management and Reduction of Greenhouse Gases Act</t>
    </r>
    <r>
      <rPr>
        <sz val="11"/>
        <color rgb="FF000000"/>
        <rFont val="Aptos Narrow"/>
        <family val="2"/>
      </rPr>
      <t xml:space="preserve"> and </t>
    </r>
    <r>
      <rPr>
        <i/>
        <sz val="11"/>
        <color rgb="FF000000"/>
        <rFont val="Aptos Narrow"/>
        <family val="2"/>
      </rPr>
      <t>The Management and Reduction of Greenhouse Gases (Standards and Compliance) Regulations, 2023.</t>
    </r>
  </si>
  <si>
    <t>Authorized Signing Officer 1</t>
  </si>
  <si>
    <t>Technical Contact 1</t>
  </si>
  <si>
    <t>Enter the first name of Authorized Signing Officer 1.</t>
  </si>
  <si>
    <t>Enter the last name of Authorized Signing Officer 1.</t>
  </si>
  <si>
    <t>Enter the position title of Authorized Signing Officer 1.</t>
  </si>
  <si>
    <t>Enter the email address of Authorized Signing Officer 1.</t>
  </si>
  <si>
    <t>Enter the mailing address of Authorized Signing Officer 1.</t>
  </si>
  <si>
    <t>Enter the city or municipality of Authorized Signing Officer 1.</t>
  </si>
  <si>
    <t>Enter the province or territory of Authorized Signing Officer 1.</t>
  </si>
  <si>
    <t>Enter the country of Authorized Signing Officer 1.</t>
  </si>
  <si>
    <t>Enter the postal code of Authorized Signing Officer 1.</t>
  </si>
  <si>
    <t>Enter the primary telephone number of Authorized Signing Officer 1.</t>
  </si>
  <si>
    <t>Enter the first name of Technical Contact 1.</t>
  </si>
  <si>
    <t>Enter the last name of Technical Contact 1.</t>
  </si>
  <si>
    <t>Enter the position title of Technical Contact 1.</t>
  </si>
  <si>
    <t>Enter the email address of Technical Contact 1.</t>
  </si>
  <si>
    <t>Enter the mailing address of Technical Contact 1.</t>
  </si>
  <si>
    <t>Enter the city or municipality of Technical Contact 1.</t>
  </si>
  <si>
    <t>Enter the province or territory of Technical Contact 1.</t>
  </si>
  <si>
    <t>Enter the country of Technical Contact 1.</t>
  </si>
  <si>
    <t>Enter the postal code of Technical Contact 1.</t>
  </si>
  <si>
    <t>Enter the primary telephone number of Technical Contact 1.</t>
  </si>
  <si>
    <t>Authorized Signing Officers</t>
  </si>
  <si>
    <t>Technical Contacts</t>
  </si>
  <si>
    <t>=Developer!$K$4:$L$17</t>
  </si>
  <si>
    <t>Facility Information</t>
  </si>
  <si>
    <t>OBPS registration number</t>
  </si>
  <si>
    <t>#</t>
  </si>
  <si>
    <t>Facility name</t>
  </si>
  <si>
    <t>I.Facility.FacilityCount</t>
  </si>
  <si>
    <t>I.Facility.FacilityName</t>
  </si>
  <si>
    <t>='Facility Information'!$D$13:$D$32</t>
  </si>
  <si>
    <t>I.Facility.OBPSNumber</t>
  </si>
  <si>
    <t>='Facility Information'!$E$13:$E$32</t>
  </si>
  <si>
    <t>=Developer!$F$204</t>
  </si>
  <si>
    <t>Enter the name for facility 1.</t>
  </si>
  <si>
    <t>Enter the name for facility 2.</t>
  </si>
  <si>
    <t>Enter the name for facility 3.</t>
  </si>
  <si>
    <t>Enter the name for facility 4.</t>
  </si>
  <si>
    <t>Enter the name for facility 5.</t>
  </si>
  <si>
    <t>Enter the name for facility 6.</t>
  </si>
  <si>
    <t>Enter the name for facility 7.</t>
  </si>
  <si>
    <t>Enter the name for facility 8.</t>
  </si>
  <si>
    <t>Enter the name for facility 9.</t>
  </si>
  <si>
    <t>Enter the name for facility 10.</t>
  </si>
  <si>
    <t>Enter the name for facility 11.</t>
  </si>
  <si>
    <t>Enter the name for facility 12.</t>
  </si>
  <si>
    <t>Enter the name for facility 13.</t>
  </si>
  <si>
    <t>Enter the name for facility 14.</t>
  </si>
  <si>
    <t>Enter the name for facility 15.</t>
  </si>
  <si>
    <t>Enter the name for facility 16.</t>
  </si>
  <si>
    <t>Enter the name for facility 17.</t>
  </si>
  <si>
    <t>Enter the name for facility 18.</t>
  </si>
  <si>
    <t>Enter the name for facility 19.</t>
  </si>
  <si>
    <t>Enter the name for facility 20.</t>
  </si>
  <si>
    <t>=Developer!$B$4:$I$204</t>
  </si>
  <si>
    <t>R.Facility.PrintArea</t>
  </si>
  <si>
    <t>='Facility Information'!$B$1:$F$40</t>
  </si>
  <si>
    <t>R.Facility.Timestamp</t>
  </si>
  <si>
    <t>='Facility Information'!$C$34</t>
  </si>
  <si>
    <t/>
  </si>
  <si>
    <t>=Developer!$E$4:$E$204</t>
  </si>
  <si>
    <t>='Facility Information'!$C$7:$D$7</t>
  </si>
  <si>
    <t>='Facility Information'!$C$10:$D$10</t>
  </si>
  <si>
    <t>Contact Information Form for Regulated Emitters within the Saskatchewan Output-Based Performance Standards Program</t>
  </si>
  <si>
    <t>Regulated emitter name</t>
  </si>
  <si>
    <t>=Instructions!$B$1:$F$32</t>
  </si>
  <si>
    <t>=Instructions!$C$32</t>
  </si>
  <si>
    <t>=Instructions!$E$32</t>
  </si>
  <si>
    <t>R.Facility.Notification</t>
  </si>
  <si>
    <t>='Facility Information'!$C$38</t>
  </si>
  <si>
    <t>R.Contact.Notification</t>
  </si>
  <si>
    <t>R.Declaration.Signature</t>
  </si>
  <si>
    <t>R.Declaration.Notification</t>
  </si>
  <si>
    <t>Enter the regulated emitter name.</t>
  </si>
  <si>
    <t>I.Facility.EmitterName</t>
  </si>
  <si>
    <t>=Declaration!$D$9</t>
  </si>
  <si>
    <t xml:space="preserve">Contact information form </t>
  </si>
  <si>
    <t>='Contact Information'!$C$286</t>
  </si>
  <si>
    <t>=Declaration!$C$34</t>
  </si>
  <si>
    <t>R.Declaration.FormName</t>
  </si>
  <si>
    <t>='Contact Information'!$C$72</t>
  </si>
  <si>
    <t>='Contact Information'!$E$72</t>
  </si>
  <si>
    <t>='Contact Information'!$C$95</t>
  </si>
  <si>
    <t>='Contact Information'!$E$95</t>
  </si>
  <si>
    <t>='Contact Information'!$C$118</t>
  </si>
  <si>
    <t>='Contact Information'!$E$118</t>
  </si>
  <si>
    <t>='Contact Information'!$C$141</t>
  </si>
  <si>
    <t>='Contact Information'!$E$141</t>
  </si>
  <si>
    <t>='Contact Information'!$C$179</t>
  </si>
  <si>
    <t>='Contact Information'!$E$179</t>
  </si>
  <si>
    <t>='Contact Information'!$C$182</t>
  </si>
  <si>
    <t>='Contact Information'!$E$182</t>
  </si>
  <si>
    <t>='Contact Information'!$C$185</t>
  </si>
  <si>
    <t>='Contact Information'!$E$185</t>
  </si>
  <si>
    <t>='Contact Information'!$C$188</t>
  </si>
  <si>
    <t>='Contact Information'!$E$188</t>
  </si>
  <si>
    <t>='Contact Information'!$C$202</t>
  </si>
  <si>
    <t>='Contact Information'!$E$202</t>
  </si>
  <si>
    <t>='Contact Information'!$C$205</t>
  </si>
  <si>
    <t>='Contact Information'!$E$205</t>
  </si>
  <si>
    <t>='Contact Information'!$C$208</t>
  </si>
  <si>
    <t>='Contact Information'!$E$208</t>
  </si>
  <si>
    <t>='Contact Information'!$C$211</t>
  </si>
  <si>
    <t>='Contact Information'!$E$211</t>
  </si>
  <si>
    <t>='Contact Information'!$C$225</t>
  </si>
  <si>
    <t>='Contact Information'!$E$225</t>
  </si>
  <si>
    <t>='Contact Information'!$C$228</t>
  </si>
  <si>
    <t>='Contact Information'!$E$228</t>
  </si>
  <si>
    <t>='Contact Information'!$C$231</t>
  </si>
  <si>
    <t>='Contact Information'!$E$231</t>
  </si>
  <si>
    <t>='Contact Information'!$C$234</t>
  </si>
  <si>
    <t>='Contact Information'!$E$234</t>
  </si>
  <si>
    <t>='Contact Information'!$C$248</t>
  </si>
  <si>
    <t>='Contact Information'!$E$248</t>
  </si>
  <si>
    <t>='Contact Information'!$C$251</t>
  </si>
  <si>
    <t>='Contact Information'!$E$251</t>
  </si>
  <si>
    <t>='Contact Information'!$C$254</t>
  </si>
  <si>
    <t>='Contact Information'!$E$254</t>
  </si>
  <si>
    <t>='Contact Information'!$C$257</t>
  </si>
  <si>
    <t>='Contact Information'!$E$257</t>
  </si>
  <si>
    <t>='Contact Information'!$C$271</t>
  </si>
  <si>
    <t>='Contact Information'!$E$271</t>
  </si>
  <si>
    <t>='Contact Information'!$C$274</t>
  </si>
  <si>
    <t>='Contact Information'!$E$274</t>
  </si>
  <si>
    <t>='Contact Information'!$C$277</t>
  </si>
  <si>
    <t>='Contact Information'!$E$277</t>
  </si>
  <si>
    <t>='Contact Information'!$C$280</t>
  </si>
  <si>
    <t>='Contact Information'!$E$280</t>
  </si>
  <si>
    <t>=Declaration!$F$29</t>
  </si>
  <si>
    <t>=Declaration!$B$1:$G$37</t>
  </si>
  <si>
    <t>=Declaration!$C$26</t>
  </si>
  <si>
    <t>=Declaration!$C$32</t>
  </si>
  <si>
    <t>=Declaration!$C$37</t>
  </si>
  <si>
    <t>R.Appendix.PrintArea</t>
  </si>
  <si>
    <t>provided in this form is accurate and that I am authorized to act on behalf of the facilities in this form. I understand that this form is subject to the provisions of the corresponding legislation and regulations, that any submission containing inaccurate information may be denied and require resubmission, and that there are penalties under the corresponding act and regulations for providing false or misleading information. I authorize the Ministry of Environment to verify any information contained in this form with any entity that holds such information.</t>
  </si>
  <si>
    <t>Both an Excel and PDF version of this form must be submitted along with any other required documents. After reviewing each tab, the authorized signing officer must click the button below to convert this form to a PDF. The PDF must be signed and dated by the authorized signing officer where indicated below. A digital or handwritten signature is acceptable.</t>
  </si>
  <si>
    <t>=Appendix!$B$1:$F$21</t>
  </si>
  <si>
    <t>An authorized signing officer is a person who has the authority to accept legal responsibility on behalf of the facilities in this form. Proof of authority for each authorized signing officer must be submitted with this form if the authorized signing officer does not hold the position of chief executive officer, chief financial officer, chief operating officer, president or vice president. A letter on company letterhead signed by the chief executive officer or board of directors is an example of acceptable proof of authority. The file must be submitted as a PDF.</t>
  </si>
  <si>
    <t>='Contact Information'!$C$17</t>
  </si>
  <si>
    <t>='Contact Information'!$E$17</t>
  </si>
  <si>
    <t>='Contact Information'!$C$20</t>
  </si>
  <si>
    <t>='Contact Information'!$E$20</t>
  </si>
  <si>
    <t>='Contact Information'!$C$23</t>
  </si>
  <si>
    <t>='Contact Information'!$E$23</t>
  </si>
  <si>
    <t>='Contact Information'!$C$26</t>
  </si>
  <si>
    <t>='Contact Information'!$E$26</t>
  </si>
  <si>
    <t>='Contact Information'!$C$29</t>
  </si>
  <si>
    <t>='Contact Information'!$E$29</t>
  </si>
  <si>
    <t>='Contact Information'!$C$32</t>
  </si>
  <si>
    <t>='Contact Information'!$E$32</t>
  </si>
  <si>
    <t>='Contact Information'!$C$35</t>
  </si>
  <si>
    <t>='Contact Information'!$E$35</t>
  </si>
  <si>
    <t>='Contact Information'!$C$47</t>
  </si>
  <si>
    <t>='Contact Information'!$C$54</t>
  </si>
  <si>
    <t>='Contact Information'!$E$54</t>
  </si>
  <si>
    <t>='Contact Information'!$C$57</t>
  </si>
  <si>
    <t>='Contact Information'!$E$57</t>
  </si>
  <si>
    <t>='Contact Information'!$C$60</t>
  </si>
  <si>
    <t>='Contact Information'!$E$60</t>
  </si>
  <si>
    <t>='Contact Information'!$C$63</t>
  </si>
  <si>
    <t>='Contact Information'!$E$63</t>
  </si>
  <si>
    <t>='Contact Information'!$C$66</t>
  </si>
  <si>
    <t>='Contact Information'!$E$66</t>
  </si>
  <si>
    <t>='Contact Information'!$C$69</t>
  </si>
  <si>
    <t>='Contact Information'!$E$69</t>
  </si>
  <si>
    <t>='Contact Information'!$C$77</t>
  </si>
  <si>
    <t>='Contact Information'!$E$77</t>
  </si>
  <si>
    <t>='Contact Information'!$C$80</t>
  </si>
  <si>
    <t>='Contact Information'!$E$80</t>
  </si>
  <si>
    <t>='Contact Information'!$C$83</t>
  </si>
  <si>
    <t>='Contact Information'!$E$83</t>
  </si>
  <si>
    <t>='Contact Information'!$C$86</t>
  </si>
  <si>
    <t>='Contact Information'!$E$86</t>
  </si>
  <si>
    <t>='Contact Information'!$C$89</t>
  </si>
  <si>
    <t>='Contact Information'!$E$89</t>
  </si>
  <si>
    <t>='Contact Information'!$C$92</t>
  </si>
  <si>
    <t>='Contact Information'!$E$92</t>
  </si>
  <si>
    <t>='Contact Information'!$C$100</t>
  </si>
  <si>
    <t>='Contact Information'!$E$100</t>
  </si>
  <si>
    <t>='Contact Information'!$C$103</t>
  </si>
  <si>
    <t>='Contact Information'!$E$103</t>
  </si>
  <si>
    <t>='Contact Information'!$C$106</t>
  </si>
  <si>
    <t>='Contact Information'!$E$106</t>
  </si>
  <si>
    <t>='Contact Information'!$C$109</t>
  </si>
  <si>
    <t>='Contact Information'!$E$109</t>
  </si>
  <si>
    <t>='Contact Information'!$C$112</t>
  </si>
  <si>
    <t>='Contact Information'!$E$112</t>
  </si>
  <si>
    <t>='Contact Information'!$C$115</t>
  </si>
  <si>
    <t>='Contact Information'!$E$115</t>
  </si>
  <si>
    <t>='Contact Information'!$C$123</t>
  </si>
  <si>
    <t>='Contact Information'!$E$123</t>
  </si>
  <si>
    <t>='Contact Information'!$C$126</t>
  </si>
  <si>
    <t>='Contact Information'!$E$126</t>
  </si>
  <si>
    <t>='Contact Information'!$C$129</t>
  </si>
  <si>
    <t>='Contact Information'!$E$129</t>
  </si>
  <si>
    <t>='Contact Information'!$C$132</t>
  </si>
  <si>
    <t>='Contact Information'!$E$132</t>
  </si>
  <si>
    <t>='Contact Information'!$C$135</t>
  </si>
  <si>
    <t>='Contact Information'!$E$135</t>
  </si>
  <si>
    <t>='Contact Information'!$C$138</t>
  </si>
  <si>
    <t>='Contact Information'!$E$138</t>
  </si>
  <si>
    <t>='Contact Information'!$C$146</t>
  </si>
  <si>
    <t>='Contact Information'!$E$146</t>
  </si>
  <si>
    <t>='Contact Information'!$C$149</t>
  </si>
  <si>
    <t>='Contact Information'!$E$149</t>
  </si>
  <si>
    <t>='Contact Information'!$C$152</t>
  </si>
  <si>
    <t>='Contact Information'!$E$152</t>
  </si>
  <si>
    <t>='Contact Information'!$C$155</t>
  </si>
  <si>
    <t>='Contact Information'!$E$155</t>
  </si>
  <si>
    <t>='Contact Information'!$C$158</t>
  </si>
  <si>
    <t>='Contact Information'!$E$158</t>
  </si>
  <si>
    <t>='Contact Information'!$C$161</t>
  </si>
  <si>
    <t>='Contact Information'!$E$161</t>
  </si>
  <si>
    <t>='Contact Information'!$C$164</t>
  </si>
  <si>
    <t>='Contact Information'!$E$164</t>
  </si>
  <si>
    <t>='Contact Information'!$C$174</t>
  </si>
  <si>
    <t>='Contact Information'!$C$191</t>
  </si>
  <si>
    <t>='Contact Information'!$E$191</t>
  </si>
  <si>
    <t>='Contact Information'!$C$194</t>
  </si>
  <si>
    <t>='Contact Information'!$E$194</t>
  </si>
  <si>
    <t>='Contact Information'!$C$197</t>
  </si>
  <si>
    <t>='Contact Information'!$E$197</t>
  </si>
  <si>
    <t>='Contact Information'!$C$214</t>
  </si>
  <si>
    <t>='Contact Information'!$E$214</t>
  </si>
  <si>
    <t>='Contact Information'!$C$217</t>
  </si>
  <si>
    <t>='Contact Information'!$E$217</t>
  </si>
  <si>
    <t>='Contact Information'!$C$220</t>
  </si>
  <si>
    <t>='Contact Information'!$E$220</t>
  </si>
  <si>
    <t>='Contact Information'!$C$237</t>
  </si>
  <si>
    <t>='Contact Information'!$E$237</t>
  </si>
  <si>
    <t>='Contact Information'!$C$240</t>
  </si>
  <si>
    <t>='Contact Information'!$E$240</t>
  </si>
  <si>
    <t>='Contact Information'!$C$243</t>
  </si>
  <si>
    <t>='Contact Information'!$E$243</t>
  </si>
  <si>
    <t>='Contact Information'!$C$260</t>
  </si>
  <si>
    <t>='Contact Information'!$E$260</t>
  </si>
  <si>
    <t>='Contact Information'!$C$263</t>
  </si>
  <si>
    <t>='Contact Information'!$E$263</t>
  </si>
  <si>
    <t>='Contact Information'!$C$266</t>
  </si>
  <si>
    <t>='Contact Information'!$E$266</t>
  </si>
  <si>
    <t>='Contact Information'!$C$283</t>
  </si>
  <si>
    <t>='Contact Information'!$E$283</t>
  </si>
  <si>
    <t>='Contact Information'!$E$286</t>
  </si>
  <si>
    <t>='Contact Information'!$C$289</t>
  </si>
  <si>
    <t>='Contact Information'!$E$289</t>
  </si>
  <si>
    <t>='Contact Information'!$B$49:$F$73</t>
  </si>
  <si>
    <t>='Contact Information'!$B$74:$F$96</t>
  </si>
  <si>
    <t>='Contact Information'!$B$97:$F$119</t>
  </si>
  <si>
    <t>='Contact Information'!$B$120:$F$142</t>
  </si>
  <si>
    <t>='Contact Information'!$B$143:$F$165</t>
  </si>
  <si>
    <t>='Contact Information'!$B$176:$F$198</t>
  </si>
  <si>
    <t>='Contact Information'!$B$199:$F$221</t>
  </si>
  <si>
    <t>='Contact Information'!$B$222:$F$244</t>
  </si>
  <si>
    <t>='Contact Information'!$B$245:$F$267</t>
  </si>
  <si>
    <t>='Contact Information'!$B$268:$F$290</t>
  </si>
  <si>
    <t>='Contact Information'!$B$1:$F$295</t>
  </si>
  <si>
    <t>='Contact Information'!$C$291</t>
  </si>
  <si>
    <t>='Contact Information'!$C$295</t>
  </si>
  <si>
    <t>=Developer!$N$4:$Q$17</t>
  </si>
  <si>
    <t>Provide the current contact information for each public contact, authorized signing officer and technical contact associated with the facilities in this form. The contact information provided in this form will replace all previous contact information for these facilities.</t>
  </si>
  <si>
    <t>A technical contact is a person designated to handle technical issues, questions or concerns. Technical contacts will be included in communications where questions or concerns arise. Technical contacts may include third-party consultants or contractors.</t>
  </si>
  <si>
    <t>The public contact is the main point of contact for the facilities in this form. This person will be addressed on all formal communications from the ministry, and will be contacted along with any technical contacts if questions or concerns arise. The public contact must be an employee of the company that owns or operates the facilities in this 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</si>
</sst>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Version: &quot;00.00"/>
    <numFmt numFmtId="165" formatCode="&quot;Date: &quot;yyyy/mm/dd"/>
    <numFmt numFmtId="166" formatCode="&quot;Version: &quot;0#.00"/>
    <numFmt numFmtId="167" formatCode="&quot;Date: &quot;yyyy\-mm\-dd"/>
    <numFmt numFmtId="168" formatCode="yyyy\-mm\-dd\ hh:mm:ss\ AM/PM"/>
    <numFmt numFmtId="169" formatCode="yyyy\-mm\-dd;@"/>
    <numFmt numFmtId="170" formatCode="#"/>
    <numFmt numFmtId="171" formatCode="yyyy/mm/dd\ hh:mm:ss\ AM/PM"/>
  </numFmts>
  <fonts count="13" x14ac:knownFonts="1">
    <font>
      <sz val="11"/>
      <color theme="1"/>
      <name val="Calibri"/>
      <family val="2"/>
      <scheme val="minor"/>
    </font>
    <font>
      <sz val="8"/>
      <name val="Calibri"/>
      <family val="2"/>
      <scheme val="minor"/>
    </font>
    <font>
      <sz val="11"/>
      <color rgb="FF000000"/>
      <name val="Calibri"/>
      <family val="2"/>
    </font>
    <font>
      <i/>
      <sz val="11"/>
      <color theme="1"/>
      <name val="Calibri"/>
      <family val="2"/>
      <scheme val="minor"/>
    </font>
    <font>
      <b/>
      <sz val="11"/>
      <color theme="0"/>
      <name val="Calibri"/>
      <family val="2"/>
      <scheme val="minor"/>
    </font>
    <font>
      <sz val="11"/>
      <color rgb="FF000000"/>
      <name val="Calibri"/>
      <family val="2"/>
      <scheme val="minor"/>
    </font>
    <font>
      <sz val="11"/>
      <color rgb="FF000000"/>
      <name val="Aptos Narrow"/>
      <family val="2"/>
    </font>
    <font>
      <b/>
      <sz val="11"/>
      <color rgb="FF000000"/>
      <name val="Aptos Narrow"/>
      <family val="2"/>
    </font>
    <font>
      <b/>
      <sz val="18"/>
      <color rgb="FFFFFFFF"/>
      <name val="Aptos Narrow"/>
      <family val="2"/>
    </font>
    <font>
      <b/>
      <sz val="14"/>
      <color rgb="FF000000"/>
      <name val="Aptos Narrow"/>
      <family val="2"/>
    </font>
    <font>
      <sz val="9"/>
      <color rgb="FF000000"/>
      <name val="Aptos Narrow"/>
      <family val="2"/>
    </font>
    <font>
      <b/>
      <sz val="11"/>
      <color rgb="FFFF0000"/>
      <name val="Aptos Narrow"/>
      <family val="2"/>
    </font>
    <font>
      <i/>
      <sz val="11"/>
      <color rgb="FF000000"/>
      <name val="Aptos Narrow"/>
      <family val="2"/>
    </font>
  </fonts>
  <fills count="8">
    <fill>
      <patternFill patternType="none"/>
    </fill>
    <fill>
      <patternFill patternType="gray125"/>
    </fill>
    <fill>
      <patternFill patternType="solid">
        <fgColor rgb="FF046A38"/>
        <bgColor indexed="64"/>
      </patternFill>
    </fill>
    <fill>
      <patternFill patternType="solid">
        <fgColor rgb="FFE6F0EB"/>
        <bgColor indexed="64"/>
      </patternFill>
    </fill>
    <fill>
      <patternFill patternType="solid">
        <fgColor rgb="FFA7CBB9"/>
        <bgColor indexed="64"/>
      </patternFill>
    </fill>
    <fill>
      <patternFill patternType="solid">
        <fgColor rgb="FFFBDD40"/>
        <bgColor indexed="64"/>
      </patternFill>
    </fill>
    <fill>
      <patternFill patternType="solid">
        <fgColor rgb="FF2C3136"/>
        <bgColor indexed="64"/>
      </patternFill>
    </fill>
    <fill>
      <patternFill patternType="solid">
        <fgColor rgb="FFFFFFFF"/>
        <bgColor indexed="64"/>
      </patternFill>
    </fill>
  </fills>
  <borders count="3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dashed">
        <color indexed="64"/>
      </left>
      <right/>
      <top style="dashed">
        <color indexed="64"/>
      </top>
      <bottom/>
      <diagonal/>
    </border>
    <border>
      <left style="dashed">
        <color indexed="64"/>
      </left>
      <right/>
      <top/>
      <bottom/>
      <diagonal/>
    </border>
    <border>
      <left/>
      <right style="dashed">
        <color indexed="64"/>
      </right>
      <top style="dashed">
        <color indexed="64"/>
      </top>
      <bottom/>
      <diagonal/>
    </border>
    <border>
      <left/>
      <right style="dashed">
        <color indexed="64"/>
      </right>
      <top/>
      <bottom/>
      <diagonal/>
    </border>
    <border>
      <left style="dashed">
        <color indexed="64"/>
      </left>
      <right/>
      <top/>
      <bottom style="thin">
        <color indexed="64"/>
      </bottom>
      <diagonal/>
    </border>
    <border>
      <left/>
      <right style="dashed">
        <color indexed="64"/>
      </right>
      <top/>
      <bottom style="thin">
        <color indexed="64"/>
      </bottom>
      <diagonal/>
    </border>
  </borders>
  <cellStyleXfs count="1">
    <xf numFmtId="0" fontId="0" fillId="0" borderId="0"/>
  </cellStyleXfs>
  <cellXfs count="113">
    <xf numFmtId="0" fontId="0" fillId="0" borderId="0" xfId="0"/>
    <xf numFmtId="0" fontId="0" fillId="0" borderId="0" xfId="0" applyAlignment="1">
      <alignment horizontal="left"/>
    </xf>
    <xf numFmtId="0" fontId="0" fillId="0" borderId="0" xfId="0" applyAlignment="1">
      <alignment horizontal="left" wrapText="1"/>
    </xf>
    <xf numFmtId="0" fontId="3" fillId="0" borderId="0" xfId="0" applyFont="1" applyAlignment="1">
      <alignment horizontal="left"/>
    </xf>
    <xf numFmtId="0" fontId="0" fillId="0" borderId="2" xfId="0" applyBorder="1" applyAlignment="1">
      <alignment horizontal="left"/>
    </xf>
    <xf numFmtId="0" fontId="0" fillId="0" borderId="10" xfId="0" applyBorder="1" applyAlignment="1">
      <alignment horizontal="left"/>
    </xf>
    <xf numFmtId="0" fontId="0" fillId="0" borderId="13" xfId="0" applyBorder="1" applyAlignment="1">
      <alignment horizontal="left"/>
    </xf>
    <xf numFmtId="0" fontId="0" fillId="0" borderId="1" xfId="0" applyBorder="1" applyAlignment="1">
      <alignment horizontal="left"/>
    </xf>
    <xf numFmtId="0" fontId="0" fillId="0" borderId="4" xfId="0" applyBorder="1" applyAlignment="1">
      <alignment horizontal="left"/>
    </xf>
    <xf numFmtId="0" fontId="0" fillId="0" borderId="9" xfId="0" applyBorder="1" applyAlignment="1">
      <alignment horizontal="left"/>
    </xf>
    <xf numFmtId="0" fontId="0" fillId="0" borderId="6" xfId="0" applyBorder="1" applyAlignment="1">
      <alignment horizontal="left"/>
    </xf>
    <xf numFmtId="0" fontId="0" fillId="0" borderId="11" xfId="0" applyBorder="1" applyAlignment="1">
      <alignment horizontal="left" wrapText="1"/>
    </xf>
    <xf numFmtId="0" fontId="0" fillId="0" borderId="5" xfId="0" applyBorder="1" applyAlignment="1">
      <alignment horizontal="left" wrapText="1"/>
    </xf>
    <xf numFmtId="0" fontId="0" fillId="0" borderId="12" xfId="0" applyBorder="1" applyAlignment="1">
      <alignment horizontal="left"/>
    </xf>
    <xf numFmtId="0" fontId="0" fillId="0" borderId="14" xfId="0" applyBorder="1" applyAlignment="1">
      <alignment horizontal="left" wrapText="1"/>
    </xf>
    <xf numFmtId="0" fontId="4" fillId="6" borderId="1" xfId="0" applyFont="1" applyFill="1" applyBorder="1" applyAlignment="1">
      <alignment horizontal="left"/>
    </xf>
    <xf numFmtId="0" fontId="4" fillId="6" borderId="2" xfId="0" applyFont="1" applyFill="1" applyBorder="1" applyAlignment="1">
      <alignment horizontal="left" wrapText="1"/>
    </xf>
    <xf numFmtId="0" fontId="4" fillId="6" borderId="3" xfId="0" applyFont="1" applyFill="1" applyBorder="1" applyAlignment="1">
      <alignment horizontal="left" wrapText="1"/>
    </xf>
    <xf numFmtId="0" fontId="0" fillId="0" borderId="4" xfId="0" applyBorder="1" applyAlignment="1">
      <alignment horizontal="left" vertical="top"/>
    </xf>
    <xf numFmtId="0" fontId="4" fillId="6" borderId="2" xfId="0" applyFont="1" applyFill="1" applyBorder="1" applyAlignment="1">
      <alignment horizontal="left"/>
    </xf>
    <xf numFmtId="0" fontId="4" fillId="6" borderId="3" xfId="0" applyFont="1" applyFill="1" applyBorder="1" applyAlignment="1">
      <alignment horizontal="left"/>
    </xf>
    <xf numFmtId="1" fontId="0" fillId="0" borderId="13" xfId="0" applyNumberFormat="1" applyBorder="1" applyAlignment="1">
      <alignment horizontal="left" wrapText="1"/>
    </xf>
    <xf numFmtId="169" fontId="0" fillId="0" borderId="10" xfId="0" applyNumberFormat="1" applyBorder="1" applyAlignment="1">
      <alignment horizontal="left" wrapText="1"/>
    </xf>
    <xf numFmtId="49" fontId="0" fillId="0" borderId="5" xfId="0" applyNumberFormat="1" applyBorder="1" applyAlignment="1">
      <alignment horizontal="left" vertical="top"/>
    </xf>
    <xf numFmtId="49" fontId="0" fillId="0" borderId="8" xfId="0" applyNumberFormat="1" applyBorder="1" applyAlignment="1">
      <alignment horizontal="left" vertical="top"/>
    </xf>
    <xf numFmtId="49" fontId="0" fillId="0" borderId="10" xfId="0" applyNumberFormat="1" applyBorder="1" applyAlignment="1">
      <alignment horizontal="left"/>
    </xf>
    <xf numFmtId="49" fontId="0" fillId="0" borderId="13" xfId="0" applyNumberFormat="1" applyBorder="1" applyAlignment="1">
      <alignment horizontal="left"/>
    </xf>
    <xf numFmtId="49" fontId="0" fillId="0" borderId="3" xfId="0" applyNumberFormat="1" applyBorder="1" applyAlignment="1">
      <alignment horizontal="left" vertical="top"/>
    </xf>
    <xf numFmtId="49" fontId="0" fillId="0" borderId="11" xfId="0" applyNumberFormat="1" applyBorder="1" applyAlignment="1">
      <alignment horizontal="left" vertical="top"/>
    </xf>
    <xf numFmtId="49" fontId="0" fillId="0" borderId="10" xfId="0" applyNumberFormat="1" applyBorder="1" applyAlignment="1">
      <alignment horizontal="left" vertical="top"/>
    </xf>
    <xf numFmtId="49" fontId="0" fillId="0" borderId="2" xfId="0" applyNumberFormat="1" applyBorder="1" applyAlignment="1">
      <alignment horizontal="left" vertical="top"/>
    </xf>
    <xf numFmtId="0" fontId="6" fillId="3" borderId="19" xfId="0" applyFont="1" applyFill="1" applyBorder="1"/>
    <xf numFmtId="0" fontId="6" fillId="3" borderId="20" xfId="0" applyFont="1" applyFill="1" applyBorder="1"/>
    <xf numFmtId="0" fontId="6" fillId="3" borderId="21" xfId="0" applyFont="1" applyFill="1" applyBorder="1"/>
    <xf numFmtId="0" fontId="6" fillId="3" borderId="22" xfId="0" applyFont="1" applyFill="1" applyBorder="1"/>
    <xf numFmtId="0" fontId="6" fillId="3" borderId="23" xfId="0" applyFont="1" applyFill="1" applyBorder="1"/>
    <xf numFmtId="0" fontId="6" fillId="2" borderId="24" xfId="0" applyFont="1" applyFill="1" applyBorder="1"/>
    <xf numFmtId="0" fontId="6" fillId="2" borderId="26" xfId="0" applyFont="1" applyFill="1" applyBorder="1"/>
    <xf numFmtId="0" fontId="6" fillId="5" borderId="16" xfId="0" applyFont="1" applyFill="1" applyBorder="1"/>
    <xf numFmtId="0" fontId="6" fillId="5" borderId="18" xfId="0" applyFont="1" applyFill="1" applyBorder="1"/>
    <xf numFmtId="49" fontId="6" fillId="7" borderId="15" xfId="0" applyNumberFormat="1" applyFont="1" applyFill="1" applyBorder="1" applyAlignment="1" applyProtection="1">
      <alignment horizontal="left" vertical="top" wrapText="1"/>
      <protection locked="0"/>
    </xf>
    <xf numFmtId="1" fontId="6" fillId="7" borderId="15" xfId="0" applyNumberFormat="1" applyFont="1" applyFill="1" applyBorder="1" applyAlignment="1" applyProtection="1">
      <alignment horizontal="left" vertical="top" wrapText="1"/>
      <protection locked="0"/>
    </xf>
    <xf numFmtId="166" fontId="10" fillId="3" borderId="22" xfId="0" applyNumberFormat="1" applyFont="1" applyFill="1" applyBorder="1" applyAlignment="1">
      <alignment horizontal="left" vertical="top"/>
    </xf>
    <xf numFmtId="167" fontId="10" fillId="3" borderId="22" xfId="0" applyNumberFormat="1" applyFont="1" applyFill="1" applyBorder="1" applyAlignment="1">
      <alignment horizontal="right" vertical="top"/>
    </xf>
    <xf numFmtId="0" fontId="6" fillId="2" borderId="16" xfId="0" applyFont="1" applyFill="1" applyBorder="1"/>
    <xf numFmtId="0" fontId="6" fillId="2" borderId="18" xfId="0" applyFont="1" applyFill="1" applyBorder="1"/>
    <xf numFmtId="0" fontId="6" fillId="2" borderId="19" xfId="0" applyFont="1" applyFill="1" applyBorder="1"/>
    <xf numFmtId="0" fontId="6" fillId="2" borderId="20" xfId="0" applyFont="1" applyFill="1" applyBorder="1"/>
    <xf numFmtId="0" fontId="6" fillId="3" borderId="19" xfId="0" applyFont="1" applyFill="1" applyBorder="1" applyAlignment="1">
      <alignment horizontal="center"/>
    </xf>
    <xf numFmtId="169" fontId="6" fillId="7" borderId="15" xfId="0" applyNumberFormat="1" applyFont="1" applyFill="1" applyBorder="1" applyAlignment="1" applyProtection="1">
      <alignment horizontal="left" vertical="top" wrapText="1"/>
      <protection locked="0"/>
    </xf>
    <xf numFmtId="1" fontId="0" fillId="0" borderId="10" xfId="0" applyNumberFormat="1" applyBorder="1" applyAlignment="1">
      <alignment horizontal="left" wrapText="1"/>
    </xf>
    <xf numFmtId="49" fontId="0" fillId="0" borderId="10" xfId="0" applyNumberFormat="1" applyBorder="1" applyAlignment="1">
      <alignment horizontal="left" wrapText="1"/>
    </xf>
    <xf numFmtId="49" fontId="0" fillId="0" borderId="0" xfId="0" applyNumberFormat="1" applyAlignment="1">
      <alignment horizontal="left"/>
    </xf>
    <xf numFmtId="49" fontId="0" fillId="0" borderId="0" xfId="0" applyNumberFormat="1" applyAlignment="1">
      <alignment horizontal="left" wrapText="1"/>
    </xf>
    <xf numFmtId="49" fontId="0" fillId="0" borderId="0" xfId="0" applyNumberFormat="1" applyAlignment="1" applyProtection="1">
      <alignment horizontal="left" wrapText="1"/>
      <protection locked="0"/>
    </xf>
    <xf numFmtId="0" fontId="0" fillId="0" borderId="7" xfId="0" applyBorder="1" applyAlignment="1">
      <alignment horizontal="left"/>
    </xf>
    <xf numFmtId="0" fontId="0" fillId="0" borderId="8" xfId="0" applyBorder="1" applyAlignment="1">
      <alignment horizontal="left" wrapText="1"/>
    </xf>
    <xf numFmtId="49" fontId="0" fillId="0" borderId="7" xfId="0" applyNumberFormat="1" applyBorder="1" applyAlignment="1">
      <alignment horizontal="left"/>
    </xf>
    <xf numFmtId="0" fontId="0" fillId="0" borderId="27" xfId="0" applyBorder="1" applyAlignment="1">
      <alignment horizontal="left"/>
    </xf>
    <xf numFmtId="0" fontId="0" fillId="0" borderId="28" xfId="0" applyBorder="1" applyAlignment="1">
      <alignment horizontal="left"/>
    </xf>
    <xf numFmtId="49" fontId="0" fillId="0" borderId="28" xfId="0" applyNumberFormat="1" applyBorder="1" applyAlignment="1">
      <alignment horizontal="left"/>
    </xf>
    <xf numFmtId="49" fontId="0" fillId="0" borderId="28" xfId="0" applyNumberFormat="1" applyBorder="1" applyAlignment="1">
      <alignment horizontal="left" wrapText="1"/>
    </xf>
    <xf numFmtId="0" fontId="0" fillId="0" borderId="29" xfId="0" applyBorder="1" applyAlignment="1">
      <alignment horizontal="left" wrapText="1"/>
    </xf>
    <xf numFmtId="0" fontId="0" fillId="0" borderId="9" xfId="0" applyBorder="1" applyAlignment="1">
      <alignment horizontal="left" vertical="top"/>
    </xf>
    <xf numFmtId="49" fontId="6" fillId="4" borderId="15" xfId="0" applyNumberFormat="1" applyFont="1" applyFill="1" applyBorder="1" applyAlignment="1">
      <alignment horizontal="left" vertical="top" wrapText="1"/>
    </xf>
    <xf numFmtId="0" fontId="0" fillId="0" borderId="10" xfId="0" applyBorder="1" applyAlignment="1">
      <alignment horizontal="left" wrapText="1"/>
    </xf>
    <xf numFmtId="0" fontId="0" fillId="0" borderId="7" xfId="0" applyBorder="1" applyAlignment="1">
      <alignment horizontal="left" wrapText="1"/>
    </xf>
    <xf numFmtId="49" fontId="0" fillId="0" borderId="0" xfId="0" applyNumberFormat="1" applyAlignment="1">
      <alignment horizontal="left" vertical="top"/>
    </xf>
    <xf numFmtId="0" fontId="0" fillId="0" borderId="2" xfId="0" applyBorder="1" applyAlignment="1">
      <alignment horizontal="left" wrapText="1"/>
    </xf>
    <xf numFmtId="164" fontId="0" fillId="0" borderId="0" xfId="0" applyNumberFormat="1" applyAlignment="1">
      <alignment horizontal="left" wrapText="1"/>
    </xf>
    <xf numFmtId="165" fontId="0" fillId="0" borderId="10" xfId="0" applyNumberFormat="1" applyBorder="1" applyAlignment="1">
      <alignment horizontal="left" wrapText="1"/>
    </xf>
    <xf numFmtId="171" fontId="0" fillId="0" borderId="0" xfId="0" applyNumberFormat="1" applyAlignment="1">
      <alignment horizontal="left" vertical="top" wrapText="1"/>
    </xf>
    <xf numFmtId="168" fontId="5" fillId="0" borderId="0" xfId="0" applyNumberFormat="1" applyFont="1" applyAlignment="1">
      <alignment horizontal="left" wrapText="1"/>
    </xf>
    <xf numFmtId="168" fontId="5" fillId="0" borderId="10" xfId="0" applyNumberFormat="1" applyFont="1" applyBorder="1" applyAlignment="1">
      <alignment horizontal="left" wrapText="1"/>
    </xf>
    <xf numFmtId="49" fontId="0" fillId="0" borderId="0" xfId="0" applyNumberFormat="1" applyAlignment="1">
      <alignment horizontal="left" vertical="top" wrapText="1"/>
    </xf>
    <xf numFmtId="0" fontId="0" fillId="0" borderId="3" xfId="0" applyBorder="1" applyAlignment="1">
      <alignment horizontal="left" wrapText="1"/>
    </xf>
    <xf numFmtId="164" fontId="0" fillId="0" borderId="5" xfId="0" applyNumberFormat="1" applyBorder="1" applyAlignment="1">
      <alignment horizontal="left" wrapText="1"/>
    </xf>
    <xf numFmtId="165" fontId="0" fillId="0" borderId="11" xfId="0" applyNumberFormat="1" applyBorder="1" applyAlignment="1">
      <alignment horizontal="left" wrapText="1"/>
    </xf>
    <xf numFmtId="171" fontId="0" fillId="0" borderId="5" xfId="0" applyNumberFormat="1" applyBorder="1" applyAlignment="1">
      <alignment horizontal="left" vertical="top" wrapText="1"/>
    </xf>
    <xf numFmtId="168" fontId="5" fillId="0" borderId="5" xfId="0" applyNumberFormat="1" applyFont="1" applyBorder="1" applyAlignment="1">
      <alignment horizontal="left" wrapText="1"/>
    </xf>
    <xf numFmtId="168" fontId="5" fillId="0" borderId="11" xfId="0" applyNumberFormat="1" applyFont="1" applyBorder="1" applyAlignment="1">
      <alignment horizontal="left" wrapText="1"/>
    </xf>
    <xf numFmtId="49" fontId="0" fillId="0" borderId="5" xfId="0" applyNumberFormat="1" applyBorder="1" applyAlignment="1">
      <alignment horizontal="left" vertical="top" wrapText="1"/>
    </xf>
    <xf numFmtId="0" fontId="0" fillId="0" borderId="28" xfId="0" applyBorder="1" applyAlignment="1">
      <alignment horizontal="left" wrapText="1"/>
    </xf>
    <xf numFmtId="0" fontId="0" fillId="0" borderId="7" xfId="0" applyBorder="1" applyAlignment="1" applyProtection="1">
      <alignment horizontal="left" wrapText="1"/>
      <protection locked="0"/>
    </xf>
    <xf numFmtId="0" fontId="6" fillId="3" borderId="0" xfId="0" applyFont="1" applyFill="1"/>
    <xf numFmtId="168" fontId="10" fillId="3" borderId="0" xfId="0" applyNumberFormat="1" applyFont="1" applyFill="1" applyAlignment="1">
      <alignment horizontal="left"/>
    </xf>
    <xf numFmtId="0" fontId="7" fillId="4" borderId="24" xfId="0" applyFont="1" applyFill="1" applyBorder="1" applyAlignment="1">
      <alignment horizontal="center" vertical="top" wrapText="1"/>
    </xf>
    <xf numFmtId="170" fontId="6" fillId="4" borderId="24" xfId="0" applyNumberFormat="1" applyFont="1" applyFill="1" applyBorder="1" applyAlignment="1">
      <alignment horizontal="center" vertical="top" wrapText="1"/>
    </xf>
    <xf numFmtId="0" fontId="7" fillId="4" borderId="15" xfId="0" applyFont="1" applyFill="1" applyBorder="1" applyAlignment="1">
      <alignment horizontal="left" vertical="top" wrapText="1"/>
    </xf>
    <xf numFmtId="0" fontId="7" fillId="4" borderId="24" xfId="0" applyFont="1" applyFill="1" applyBorder="1" applyAlignment="1">
      <alignment horizontal="left" vertical="top" wrapText="1"/>
    </xf>
    <xf numFmtId="49" fontId="6" fillId="4" borderId="24" xfId="0" applyNumberFormat="1" applyFont="1" applyFill="1" applyBorder="1" applyAlignment="1">
      <alignment horizontal="left" vertical="top" wrapText="1"/>
    </xf>
    <xf numFmtId="0" fontId="6" fillId="3" borderId="0" xfId="0" applyFont="1" applyFill="1" applyAlignment="1">
      <alignment horizontal="left" vertical="top" wrapText="1"/>
    </xf>
    <xf numFmtId="0" fontId="7" fillId="3" borderId="0" xfId="0" applyFont="1" applyFill="1" applyAlignment="1">
      <alignment horizontal="left" vertical="top" wrapText="1"/>
    </xf>
    <xf numFmtId="0" fontId="8" fillId="2" borderId="17" xfId="0" applyFont="1" applyFill="1" applyBorder="1" applyAlignment="1">
      <alignment horizontal="center" vertical="top" wrapText="1"/>
    </xf>
    <xf numFmtId="0" fontId="8" fillId="2" borderId="0" xfId="0" applyFont="1" applyFill="1" applyAlignment="1">
      <alignment horizontal="center" vertical="top" wrapText="1"/>
    </xf>
    <xf numFmtId="0" fontId="9" fillId="5" borderId="17" xfId="0" applyFont="1" applyFill="1" applyBorder="1" applyAlignment="1">
      <alignment horizontal="center" vertical="top"/>
    </xf>
    <xf numFmtId="0" fontId="6" fillId="3" borderId="22" xfId="0" applyFont="1" applyFill="1" applyBorder="1" applyAlignment="1">
      <alignment horizontal="left" vertical="top" wrapText="1"/>
    </xf>
    <xf numFmtId="0" fontId="8" fillId="2" borderId="25" xfId="0" applyFont="1" applyFill="1" applyBorder="1" applyAlignment="1">
      <alignment horizontal="center" vertical="top" wrapText="1"/>
    </xf>
    <xf numFmtId="49" fontId="6" fillId="7" borderId="24" xfId="0" applyNumberFormat="1" applyFont="1" applyFill="1" applyBorder="1" applyAlignment="1" applyProtection="1">
      <alignment horizontal="left" vertical="top" wrapText="1"/>
      <protection locked="0"/>
    </xf>
    <xf numFmtId="49" fontId="6" fillId="7" borderId="26" xfId="0" applyNumberFormat="1" applyFont="1" applyFill="1" applyBorder="1" applyAlignment="1" applyProtection="1">
      <alignment horizontal="left" vertical="top" wrapText="1"/>
      <protection locked="0"/>
    </xf>
    <xf numFmtId="1" fontId="6" fillId="7" borderId="24" xfId="0" applyNumberFormat="1" applyFont="1" applyFill="1" applyBorder="1" applyAlignment="1" applyProtection="1">
      <alignment horizontal="left" vertical="top" wrapText="1"/>
      <protection locked="0"/>
    </xf>
    <xf numFmtId="1" fontId="6" fillId="7" borderId="26" xfId="0" applyNumberFormat="1" applyFont="1" applyFill="1" applyBorder="1" applyAlignment="1" applyProtection="1">
      <alignment horizontal="left" vertical="top" wrapText="1"/>
      <protection locked="0"/>
    </xf>
    <xf numFmtId="166" fontId="10" fillId="3" borderId="22" xfId="0" applyNumberFormat="1" applyFont="1" applyFill="1" applyBorder="1" applyAlignment="1">
      <alignment horizontal="left" vertical="top"/>
    </xf>
    <xf numFmtId="0" fontId="11" fillId="0" borderId="0" xfId="0" applyFont="1" applyAlignment="1">
      <alignment horizontal="center" vertical="top" wrapText="1"/>
    </xf>
    <xf numFmtId="168" fontId="10" fillId="3" borderId="0" xfId="0" applyNumberFormat="1" applyFont="1" applyFill="1" applyAlignment="1">
      <alignment horizontal="left"/>
    </xf>
    <xf numFmtId="0" fontId="7" fillId="3" borderId="22" xfId="0" applyFont="1" applyFill="1" applyBorder="1" applyAlignment="1">
      <alignment horizontal="left" vertical="top" wrapText="1"/>
    </xf>
    <xf numFmtId="0" fontId="6" fillId="7" borderId="30" xfId="0" applyFont="1" applyFill="1" applyBorder="1"/>
    <xf numFmtId="0" fontId="6" fillId="7" borderId="32" xfId="0" applyFont="1" applyFill="1" applyBorder="1"/>
    <xf numFmtId="0" fontId="6" fillId="7" borderId="31" xfId="0" applyFont="1" applyFill="1" applyBorder="1"/>
    <xf numFmtId="0" fontId="6" fillId="7" borderId="33" xfId="0" applyFont="1" applyFill="1" applyBorder="1"/>
    <xf numFmtId="0" fontId="6" fillId="7" borderId="34" xfId="0" applyFont="1" applyFill="1" applyBorder="1"/>
    <xf numFmtId="0" fontId="6" fillId="7" borderId="35" xfId="0" applyFont="1" applyFill="1" applyBorder="1"/>
    <xf numFmtId="0" fontId="10" fillId="3" borderId="0" xfId="0" applyFont="1" applyFill="1" applyAlignment="1">
      <alignment horizontal="left" vertical="top"/>
    </xf>
  </cellXfs>
  <cellStyles count="1">
    <cellStyle name="Normal" xfId="0" builtinId="0"/>
  </cellStyles>
  <dxfs count="3">
    <dxf>
      <font>
        <b/>
        <i val="0"/>
        <color rgb="FF00B050"/>
      </font>
    </dxf>
    <dxf>
      <font>
        <b/>
        <i val="0"/>
        <color rgb="FF00B050"/>
      </font>
    </dxf>
    <dxf>
      <font>
        <b/>
        <i val="0"/>
        <color rgb="FF00B050"/>
      </font>
    </dxf>
  </dxfs>
  <tableStyles count="0" defaultTableStyle="TableStyleMedium2" defaultPivotStyle="PivotStyleLight16"/>
  <colors>
    <mruColors>
      <color rgb="FFE6F0EB"/>
      <color rgb="FFA7CBB9"/>
      <color rgb="FF046A38"/>
      <color rgb="FF3B434A"/>
      <color rgb="FF2C3136"/>
      <color rgb="FFFBDD40"/>
      <color rgb="FFFBE053"/>
      <color rgb="FFE1E3E6"/>
      <color rgb="FFE6EEF4"/>
      <color rgb="FF00558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I.Developer.ASOSamePC" lockText="1" noThreeD="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140625</xdr:colOff>
      <xdr:row>2</xdr:row>
      <xdr:rowOff>295275</xdr:rowOff>
    </xdr:to>
    <xdr:pic>
      <xdr:nvPicPr>
        <xdr:cNvPr id="2" name="Picture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140625</xdr:colOff>
      <xdr:row>2</xdr:row>
      <xdr:rowOff>295275</xdr:rowOff>
    </xdr:to>
    <xdr:pic>
      <xdr:nvPicPr>
        <xdr:cNvPr id="2" name="Picture 1">
          <a:extLst>
            <a:ext uri="{FF2B5EF4-FFF2-40B4-BE49-F238E27FC236}">
              <a16:creationId xmlns:a16="http://schemas.microsoft.com/office/drawing/2014/main" id="{00000000-0008-0000-01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140625</xdr:colOff>
      <xdr:row>2</xdr:row>
      <xdr:rowOff>295275</xdr:rowOff>
    </xdr:to>
    <xdr:pic>
      <xdr:nvPicPr>
        <xdr:cNvPr id="2" name="Picture 1">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2762250</xdr:colOff>
          <xdr:row>50</xdr:row>
          <xdr:rowOff>0</xdr:rowOff>
        </xdr:from>
        <xdr:to>
          <xdr:col>2</xdr:col>
          <xdr:colOff>2981325</xdr:colOff>
          <xdr:row>51</xdr:row>
          <xdr:rowOff>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xdr:col>
      <xdr:colOff>2946400</xdr:colOff>
      <xdr:row>50</xdr:row>
      <xdr:rowOff>0</xdr:rowOff>
    </xdr:from>
    <xdr:ext cx="1485900" cy="190500"/>
    <xdr:sp macro="" textlink="">
      <xdr:nvSpPr>
        <xdr:cNvPr id="3" name="Text Box 1">
          <a:extLst>
            <a:ext uri="{FF2B5EF4-FFF2-40B4-BE49-F238E27FC236}">
              <a16:creationId xmlns:a16="http://schemas.microsoft.com/office/drawing/2014/main" id="{00000000-0008-0000-0200-000003000000}"/>
            </a:ext>
          </a:extLst>
        </xdr:cNvPr>
        <xdr:cNvSpPr txBox="1"/>
      </xdr:nvSpPr>
      <xdr:spPr>
        <a:xfrm>
          <a:off x="3708400" y="9896475"/>
          <a:ext cx="1485900" cy="190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l"/>
          <a:r>
            <a:rPr lang="en-US" sz="1100">
              <a:latin typeface="Aptos Narrow" panose="020B0004020202020204" pitchFamily="34" charset="0"/>
            </a:rPr>
            <a:t>Same</a:t>
          </a:r>
          <a:r>
            <a:rPr lang="en-US" sz="1100" baseline="0">
              <a:latin typeface="Aptos Narrow" panose="020B0004020202020204" pitchFamily="34" charset="0"/>
            </a:rPr>
            <a:t> as public contact</a:t>
          </a:r>
          <a:endParaRPr lang="en-US" sz="1100">
            <a:latin typeface="Aptos Narrow" panose="020B0004020202020204" pitchFamily="34" charset="0"/>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2</xdr:col>
      <xdr:colOff>0</xdr:colOff>
      <xdr:row>20</xdr:row>
      <xdr:rowOff>0</xdr:rowOff>
    </xdr:from>
    <xdr:to>
      <xdr:col>3</xdr:col>
      <xdr:colOff>1400175</xdr:colOff>
      <xdr:row>24</xdr:row>
      <xdr:rowOff>0</xdr:rowOff>
    </xdr:to>
    <xdr:sp macro="" textlink="">
      <xdr:nvSpPr>
        <xdr:cNvPr id="2" name="Rectangle 1">
          <a:extLst>
            <a:ext uri="{FF2B5EF4-FFF2-40B4-BE49-F238E27FC236}">
              <a16:creationId xmlns:a16="http://schemas.microsoft.com/office/drawing/2014/main" id="{00000000-0008-0000-0300-000002000000}"/>
            </a:ext>
          </a:extLst>
        </xdr:cNvPr>
        <xdr:cNvSpPr/>
      </xdr:nvSpPr>
      <xdr:spPr>
        <a:xfrm>
          <a:off x="762000" y="4181475"/>
          <a:ext cx="1552575" cy="762000"/>
        </a:xfrm>
        <a:prstGeom prst="rect">
          <a:avLst/>
        </a:prstGeom>
        <a:solidFill>
          <a:srgbClr val="E1E3E6"/>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CA" sz="1100">
              <a:solidFill>
                <a:sysClr val="windowText" lastClr="000000"/>
              </a:solidFill>
            </a:rPr>
            <a:t>Convert to PDF</a:t>
          </a:r>
        </a:p>
      </xdr:txBody>
    </xdr:sp>
    <xdr:clientData/>
  </xdr:twoCellAnchor>
  <mc:AlternateContent xmlns:mc="http://schemas.openxmlformats.org/markup-compatibility/2006">
    <mc:Choice xmlns:a14="http://schemas.microsoft.com/office/drawing/2010/main" Requires="a14">
      <xdr:twoCellAnchor>
        <xdr:from>
          <xdr:col>2</xdr:col>
          <xdr:colOff>0</xdr:colOff>
          <xdr:row>20</xdr:row>
          <xdr:rowOff>0</xdr:rowOff>
        </xdr:from>
        <xdr:to>
          <xdr:col>3</xdr:col>
          <xdr:colOff>1400175</xdr:colOff>
          <xdr:row>24</xdr:row>
          <xdr:rowOff>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Convert to PDF</a:t>
              </a:r>
            </a:p>
          </xdr:txBody>
        </xdr:sp>
        <xdr:clientData fPrintsWithSheet="0"/>
      </xdr:twoCellAnchor>
    </mc:Choice>
    <mc:Fallback/>
  </mc:AlternateContent>
  <xdr:twoCellAnchor editAs="oneCell">
    <xdr:from>
      <xdr:col>1</xdr:col>
      <xdr:colOff>0</xdr:colOff>
      <xdr:row>0</xdr:row>
      <xdr:rowOff>23925</xdr:rowOff>
    </xdr:from>
    <xdr:to>
      <xdr:col>5</xdr:col>
      <xdr:colOff>140625</xdr:colOff>
      <xdr:row>2</xdr:row>
      <xdr:rowOff>295275</xdr:rowOff>
    </xdr:to>
    <xdr:pic>
      <xdr:nvPicPr>
        <xdr:cNvPr id="4" name="Picture 1">
          <a:extLst>
            <a:ext uri="{FF2B5EF4-FFF2-40B4-BE49-F238E27FC236}">
              <a16:creationId xmlns:a16="http://schemas.microsoft.com/office/drawing/2014/main" id="{00000000-0008-0000-0300-000004000000}"/>
            </a:ext>
          </a:extLst>
        </xdr:cNvPr>
        <xdr:cNvPicPr>
          <a:picLocks/>
        </xdr:cNvPicPr>
      </xdr:nvPicPr>
      <xdr:blipFill>
        <a:blip xmlns:r="http://schemas.openxmlformats.org/officeDocument/2006/relationships" r:embed="rId1"/>
        <a:stretch>
          <a:fillRect/>
        </a:stretch>
      </xdr:blipFill>
      <xdr:spPr>
        <a:xfrm>
          <a:off x="381000" y="23925"/>
          <a:ext cx="4284000" cy="90000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A8C44-448C-4DF7-88A2-10303F42A2E7}">
  <sheetPr codeName="Sheet1">
    <tabColor rgb="FFFBDD40"/>
    <pageSetUpPr fitToPage="1"/>
  </sheetPr>
  <dimension ref="B1:F32"/>
  <sheetViews>
    <sheetView showGridLines="0" showRowColHeaders="0" tabSelected="1" zoomScaleNormal="100" workbookViewId="0"/>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44"/>
      <c r="C4" s="93" t="s">
        <v>413</v>
      </c>
      <c r="D4" s="93"/>
      <c r="E4" s="93"/>
      <c r="F4" s="45"/>
    </row>
    <row r="5" spans="2:6" ht="24.95" customHeight="1" x14ac:dyDescent="0.25">
      <c r="B5" s="46"/>
      <c r="C5" s="94"/>
      <c r="D5" s="94"/>
      <c r="E5" s="94"/>
      <c r="F5" s="47"/>
    </row>
    <row r="6" spans="2:6" ht="20.100000000000001" customHeight="1" x14ac:dyDescent="0.25">
      <c r="B6" s="38"/>
      <c r="C6" s="95" t="s">
        <v>0</v>
      </c>
      <c r="D6" s="95"/>
      <c r="E6" s="95"/>
      <c r="F6" s="39"/>
    </row>
    <row r="7" spans="2:6" ht="15" customHeight="1" x14ac:dyDescent="0.25">
      <c r="B7" s="31"/>
      <c r="C7" s="84"/>
      <c r="D7" s="84"/>
      <c r="E7" s="84"/>
      <c r="F7" s="32"/>
    </row>
    <row r="8" spans="2:6" ht="15" customHeight="1" x14ac:dyDescent="0.25">
      <c r="B8" s="48" t="s">
        <v>1</v>
      </c>
      <c r="C8" s="91" t="s">
        <v>346</v>
      </c>
      <c r="D8" s="91"/>
      <c r="E8" s="91"/>
      <c r="F8" s="32"/>
    </row>
    <row r="9" spans="2:6" ht="15" customHeight="1" x14ac:dyDescent="0.25">
      <c r="B9" s="31"/>
      <c r="C9" s="91"/>
      <c r="D9" s="91"/>
      <c r="E9" s="91"/>
      <c r="F9" s="32"/>
    </row>
    <row r="10" spans="2:6" ht="15" customHeight="1" x14ac:dyDescent="0.25">
      <c r="B10" s="48" t="s">
        <v>1</v>
      </c>
      <c r="C10" s="91" t="s">
        <v>321</v>
      </c>
      <c r="D10" s="91"/>
      <c r="E10" s="91"/>
      <c r="F10" s="32"/>
    </row>
    <row r="11" spans="2:6" ht="15" customHeight="1" x14ac:dyDescent="0.25">
      <c r="B11" s="31"/>
      <c r="C11" s="91"/>
      <c r="D11" s="91"/>
      <c r="E11" s="91"/>
      <c r="F11" s="32"/>
    </row>
    <row r="12" spans="2:6" ht="15" customHeight="1" x14ac:dyDescent="0.25">
      <c r="B12" s="31"/>
      <c r="C12" s="91"/>
      <c r="D12" s="91"/>
      <c r="E12" s="91"/>
      <c r="F12" s="32"/>
    </row>
    <row r="13" spans="2:6" ht="15" customHeight="1" x14ac:dyDescent="0.25">
      <c r="B13" s="48" t="s">
        <v>1</v>
      </c>
      <c r="C13" s="91" t="s">
        <v>39</v>
      </c>
      <c r="D13" s="91"/>
      <c r="E13" s="91"/>
      <c r="F13" s="32"/>
    </row>
    <row r="14" spans="2:6" ht="15" customHeight="1" x14ac:dyDescent="0.25">
      <c r="B14" s="31"/>
      <c r="C14" s="91"/>
      <c r="D14" s="91"/>
      <c r="E14" s="91"/>
      <c r="F14" s="32"/>
    </row>
    <row r="15" spans="2:6" ht="15" customHeight="1" x14ac:dyDescent="0.25">
      <c r="B15" s="31"/>
      <c r="C15" s="91"/>
      <c r="D15" s="91"/>
      <c r="E15" s="91"/>
      <c r="F15" s="32"/>
    </row>
    <row r="16" spans="2:6" ht="15" customHeight="1" x14ac:dyDescent="0.25">
      <c r="B16" s="48" t="s">
        <v>1</v>
      </c>
      <c r="C16" s="91" t="s">
        <v>41</v>
      </c>
      <c r="D16" s="91"/>
      <c r="E16" s="91"/>
      <c r="F16" s="32"/>
    </row>
    <row r="17" spans="2:6" ht="15" customHeight="1" x14ac:dyDescent="0.25">
      <c r="B17" s="31"/>
      <c r="C17" s="91"/>
      <c r="D17" s="91"/>
      <c r="E17" s="91"/>
      <c r="F17" s="32"/>
    </row>
    <row r="18" spans="2:6" ht="15" customHeight="1" x14ac:dyDescent="0.25">
      <c r="B18" s="48" t="s">
        <v>1</v>
      </c>
      <c r="C18" s="92" t="s">
        <v>37</v>
      </c>
      <c r="D18" s="91"/>
      <c r="E18" s="91"/>
      <c r="F18" s="32"/>
    </row>
    <row r="19" spans="2:6" ht="15" customHeight="1" x14ac:dyDescent="0.25">
      <c r="B19" s="31"/>
      <c r="C19" s="91"/>
      <c r="D19" s="91"/>
      <c r="E19" s="91"/>
      <c r="F19" s="32"/>
    </row>
    <row r="20" spans="2:6" ht="15" customHeight="1" x14ac:dyDescent="0.25">
      <c r="B20" s="48" t="s">
        <v>1</v>
      </c>
      <c r="C20" s="91" t="s">
        <v>38</v>
      </c>
      <c r="D20" s="91"/>
      <c r="E20" s="91"/>
      <c r="F20" s="32"/>
    </row>
    <row r="21" spans="2:6" ht="15" customHeight="1" x14ac:dyDescent="0.25">
      <c r="B21" s="31"/>
      <c r="C21" s="91"/>
      <c r="D21" s="91"/>
      <c r="E21" s="91"/>
      <c r="F21" s="32"/>
    </row>
    <row r="22" spans="2:6" ht="15" customHeight="1" x14ac:dyDescent="0.25">
      <c r="B22" s="48" t="s">
        <v>1</v>
      </c>
      <c r="C22" s="91" t="s">
        <v>347</v>
      </c>
      <c r="D22" s="91"/>
      <c r="E22" s="91"/>
      <c r="F22" s="32"/>
    </row>
    <row r="23" spans="2:6" ht="15" customHeight="1" x14ac:dyDescent="0.25">
      <c r="B23" s="31"/>
      <c r="C23" s="96"/>
      <c r="D23" s="96"/>
      <c r="E23" s="96"/>
      <c r="F23" s="32"/>
    </row>
    <row r="24" spans="2:6" ht="20.100000000000001" customHeight="1" x14ac:dyDescent="0.25">
      <c r="B24" s="38"/>
      <c r="C24" s="95" t="s">
        <v>2</v>
      </c>
      <c r="D24" s="95"/>
      <c r="E24" s="95"/>
      <c r="F24" s="39"/>
    </row>
    <row r="25" spans="2:6" ht="15" customHeight="1" x14ac:dyDescent="0.25">
      <c r="B25" s="31"/>
      <c r="C25" s="84"/>
      <c r="D25" s="84"/>
      <c r="E25" s="84"/>
      <c r="F25" s="32"/>
    </row>
    <row r="26" spans="2:6" ht="15" customHeight="1" x14ac:dyDescent="0.25">
      <c r="B26" s="48" t="s">
        <v>1</v>
      </c>
      <c r="C26" s="91" t="s">
        <v>348</v>
      </c>
      <c r="D26" s="91"/>
      <c r="E26" s="91"/>
      <c r="F26" s="32"/>
    </row>
    <row r="27" spans="2:6" ht="15" customHeight="1" x14ac:dyDescent="0.25">
      <c r="B27" s="31"/>
      <c r="C27" s="91"/>
      <c r="D27" s="91"/>
      <c r="E27" s="91"/>
      <c r="F27" s="32"/>
    </row>
    <row r="28" spans="2:6" ht="15" customHeight="1" x14ac:dyDescent="0.25">
      <c r="B28" s="31"/>
      <c r="C28" s="91"/>
      <c r="D28" s="91"/>
      <c r="E28" s="91"/>
      <c r="F28" s="32"/>
    </row>
    <row r="29" spans="2:6" ht="15" customHeight="1" x14ac:dyDescent="0.25">
      <c r="B29" s="48" t="s">
        <v>1</v>
      </c>
      <c r="C29" s="91" t="s">
        <v>319</v>
      </c>
      <c r="D29" s="91"/>
      <c r="E29" s="91"/>
      <c r="F29" s="32"/>
    </row>
    <row r="30" spans="2:6" ht="15" customHeight="1" x14ac:dyDescent="0.25">
      <c r="B30" s="31"/>
      <c r="C30" s="91"/>
      <c r="D30" s="91"/>
      <c r="E30" s="91"/>
      <c r="F30" s="32"/>
    </row>
    <row r="31" spans="2:6" ht="15" customHeight="1" x14ac:dyDescent="0.25">
      <c r="B31" s="31"/>
      <c r="C31" s="91"/>
      <c r="D31" s="91"/>
      <c r="E31" s="91"/>
      <c r="F31" s="32"/>
    </row>
    <row r="32" spans="2:6" ht="15" customHeight="1" x14ac:dyDescent="0.25">
      <c r="B32" s="33"/>
      <c r="C32" s="42">
        <v>2</v>
      </c>
      <c r="D32" s="34"/>
      <c r="E32" s="43">
        <v>45496</v>
      </c>
      <c r="F32" s="35"/>
    </row>
  </sheetData>
  <sheetProtection algorithmName="SHA-512" hashValue="JehOnwiSyar7iVSrKc4Lsp73cqlPzm+vlH8w1J9X6aleJNKs2XSFtDXMHrtlniduQmI+HVjfiQCFJ72flnk8gg==" saltValue="/VwuEiJCNCaE7bBpBQs5zw==" spinCount="100000" sheet="1" objects="1" scenarios="1" selectLockedCells="1" selectUnlockedCells="1"/>
  <mergeCells count="12">
    <mergeCell ref="C4:E5"/>
    <mergeCell ref="C6:E6"/>
    <mergeCell ref="C24:E24"/>
    <mergeCell ref="C20:E21"/>
    <mergeCell ref="C22:E23"/>
    <mergeCell ref="C29:E31"/>
    <mergeCell ref="C26:E28"/>
    <mergeCell ref="C8:E9"/>
    <mergeCell ref="C13:E15"/>
    <mergeCell ref="C16:E17"/>
    <mergeCell ref="C18:E19"/>
    <mergeCell ref="C10:E12"/>
  </mergeCells>
  <printOptions horizontalCentered="1"/>
  <pageMargins left="0.25" right="0.25" top="0.25" bottom="0.25" header="0" footer="0"/>
  <pageSetup scale="8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0F6C2-8BFA-4BE5-8D1C-10BADAB37CA0}">
  <sheetPr codeName="Sheet2">
    <tabColor rgb="FF046A38"/>
    <pageSetUpPr fitToPage="1"/>
  </sheetPr>
  <dimension ref="B1:F40"/>
  <sheetViews>
    <sheetView showGridLines="0" showRowColHeaders="0" zoomScaleNormal="100" workbookViewId="0">
      <selection activeCell="C7" sqref="C7:D7"/>
    </sheetView>
  </sheetViews>
  <sheetFormatPr defaultRowHeight="15" customHeight="1" x14ac:dyDescent="0.25"/>
  <cols>
    <col min="1" max="3" width="5.7109375" customWidth="1"/>
    <col min="4"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36"/>
      <c r="C4" s="97" t="s">
        <v>374</v>
      </c>
      <c r="D4" s="97"/>
      <c r="E4" s="97"/>
      <c r="F4" s="37"/>
    </row>
    <row r="5" spans="2:6" ht="15" customHeight="1" x14ac:dyDescent="0.25">
      <c r="B5" s="31"/>
      <c r="C5" s="84"/>
      <c r="D5" s="84"/>
      <c r="E5" s="84"/>
      <c r="F5" s="32"/>
    </row>
    <row r="6" spans="2:6" ht="15" customHeight="1" x14ac:dyDescent="0.25">
      <c r="B6" s="31"/>
      <c r="C6" s="84" t="s">
        <v>414</v>
      </c>
      <c r="D6" s="84"/>
      <c r="E6" s="84"/>
      <c r="F6" s="32"/>
    </row>
    <row r="7" spans="2:6" ht="15" customHeight="1" x14ac:dyDescent="0.25">
      <c r="B7" s="31"/>
      <c r="C7" s="98"/>
      <c r="D7" s="99"/>
      <c r="E7" s="84"/>
      <c r="F7" s="32"/>
    </row>
    <row r="8" spans="2:6" ht="15" customHeight="1" x14ac:dyDescent="0.25">
      <c r="B8" s="31"/>
      <c r="C8" s="84"/>
      <c r="D8" s="84"/>
      <c r="E8" s="84"/>
      <c r="F8" s="32"/>
    </row>
    <row r="9" spans="2:6" ht="15" customHeight="1" x14ac:dyDescent="0.25">
      <c r="B9" s="31"/>
      <c r="C9" s="84" t="s">
        <v>323</v>
      </c>
      <c r="D9" s="84"/>
      <c r="E9" s="84"/>
      <c r="F9" s="32"/>
    </row>
    <row r="10" spans="2:6" ht="15" customHeight="1" x14ac:dyDescent="0.25">
      <c r="B10" s="31"/>
      <c r="C10" s="100">
        <v>1</v>
      </c>
      <c r="D10" s="101"/>
      <c r="E10" s="84"/>
      <c r="F10" s="32"/>
    </row>
    <row r="11" spans="2:6" ht="15" customHeight="1" x14ac:dyDescent="0.25">
      <c r="B11" s="31"/>
      <c r="C11" s="84"/>
      <c r="D11" s="84"/>
      <c r="E11" s="84"/>
      <c r="F11" s="32"/>
    </row>
    <row r="12" spans="2:6" ht="15" customHeight="1" x14ac:dyDescent="0.25">
      <c r="B12" s="31"/>
      <c r="C12" s="86" t="s">
        <v>376</v>
      </c>
      <c r="D12" s="89" t="s">
        <v>377</v>
      </c>
      <c r="E12" s="88" t="s">
        <v>375</v>
      </c>
      <c r="F12" s="32"/>
    </row>
    <row r="13" spans="2:6" ht="15" customHeight="1" x14ac:dyDescent="0.25">
      <c r="B13" s="31"/>
      <c r="C13" s="87">
        <v>1</v>
      </c>
      <c r="D13" s="40"/>
      <c r="E13" s="40"/>
      <c r="F13" s="32"/>
    </row>
    <row r="14" spans="2:6" ht="15" hidden="1" customHeight="1" x14ac:dyDescent="0.25">
      <c r="B14" s="31"/>
      <c r="C14" s="87">
        <v>2</v>
      </c>
      <c r="D14" s="90"/>
      <c r="E14" s="64"/>
      <c r="F14" s="32"/>
    </row>
    <row r="15" spans="2:6" ht="15" hidden="1" customHeight="1" x14ac:dyDescent="0.25">
      <c r="B15" s="31"/>
      <c r="C15" s="87">
        <v>3</v>
      </c>
      <c r="D15" s="90"/>
      <c r="E15" s="64"/>
      <c r="F15" s="32"/>
    </row>
    <row r="16" spans="2:6" ht="15" hidden="1" customHeight="1" x14ac:dyDescent="0.25">
      <c r="B16" s="31"/>
      <c r="C16" s="87">
        <v>4</v>
      </c>
      <c r="D16" s="90"/>
      <c r="E16" s="64"/>
      <c r="F16" s="32"/>
    </row>
    <row r="17" spans="2:6" ht="15" hidden="1" customHeight="1" x14ac:dyDescent="0.25">
      <c r="B17" s="31"/>
      <c r="C17" s="87">
        <v>5</v>
      </c>
      <c r="D17" s="90"/>
      <c r="E17" s="64"/>
      <c r="F17" s="32"/>
    </row>
    <row r="18" spans="2:6" ht="15" hidden="1" customHeight="1" x14ac:dyDescent="0.25">
      <c r="B18" s="31"/>
      <c r="C18" s="87">
        <v>6</v>
      </c>
      <c r="D18" s="90"/>
      <c r="E18" s="64"/>
      <c r="F18" s="32"/>
    </row>
    <row r="19" spans="2:6" ht="15" hidden="1" customHeight="1" x14ac:dyDescent="0.25">
      <c r="B19" s="31"/>
      <c r="C19" s="87">
        <v>7</v>
      </c>
      <c r="D19" s="90"/>
      <c r="E19" s="64"/>
      <c r="F19" s="32"/>
    </row>
    <row r="20" spans="2:6" ht="15" hidden="1" customHeight="1" x14ac:dyDescent="0.25">
      <c r="B20" s="31"/>
      <c r="C20" s="87">
        <v>8</v>
      </c>
      <c r="D20" s="90"/>
      <c r="E20" s="64"/>
      <c r="F20" s="32"/>
    </row>
    <row r="21" spans="2:6" ht="15" hidden="1" customHeight="1" x14ac:dyDescent="0.25">
      <c r="B21" s="31"/>
      <c r="C21" s="87">
        <v>9</v>
      </c>
      <c r="D21" s="90"/>
      <c r="E21" s="64"/>
      <c r="F21" s="32"/>
    </row>
    <row r="22" spans="2:6" ht="15" hidden="1" customHeight="1" x14ac:dyDescent="0.25">
      <c r="B22" s="31"/>
      <c r="C22" s="87">
        <v>10</v>
      </c>
      <c r="D22" s="90"/>
      <c r="E22" s="64"/>
      <c r="F22" s="32"/>
    </row>
    <row r="23" spans="2:6" ht="15" hidden="1" customHeight="1" x14ac:dyDescent="0.25">
      <c r="B23" s="31"/>
      <c r="C23" s="87">
        <v>11</v>
      </c>
      <c r="D23" s="90"/>
      <c r="E23" s="64"/>
      <c r="F23" s="32"/>
    </row>
    <row r="24" spans="2:6" ht="15" hidden="1" customHeight="1" x14ac:dyDescent="0.25">
      <c r="B24" s="31"/>
      <c r="C24" s="87">
        <v>12</v>
      </c>
      <c r="D24" s="90"/>
      <c r="E24" s="64"/>
      <c r="F24" s="32"/>
    </row>
    <row r="25" spans="2:6" ht="15" hidden="1" customHeight="1" x14ac:dyDescent="0.25">
      <c r="B25" s="31"/>
      <c r="C25" s="87">
        <v>13</v>
      </c>
      <c r="D25" s="90"/>
      <c r="E25" s="64"/>
      <c r="F25" s="32"/>
    </row>
    <row r="26" spans="2:6" ht="15" hidden="1" customHeight="1" x14ac:dyDescent="0.25">
      <c r="B26" s="31"/>
      <c r="C26" s="87">
        <v>14</v>
      </c>
      <c r="D26" s="90"/>
      <c r="E26" s="64"/>
      <c r="F26" s="32"/>
    </row>
    <row r="27" spans="2:6" ht="15" hidden="1" customHeight="1" x14ac:dyDescent="0.25">
      <c r="B27" s="31"/>
      <c r="C27" s="87">
        <v>15</v>
      </c>
      <c r="D27" s="90"/>
      <c r="E27" s="64"/>
      <c r="F27" s="32"/>
    </row>
    <row r="28" spans="2:6" ht="15" hidden="1" customHeight="1" x14ac:dyDescent="0.25">
      <c r="B28" s="31"/>
      <c r="C28" s="87">
        <v>16</v>
      </c>
      <c r="D28" s="90"/>
      <c r="E28" s="64"/>
      <c r="F28" s="32"/>
    </row>
    <row r="29" spans="2:6" ht="15" hidden="1" customHeight="1" x14ac:dyDescent="0.25">
      <c r="B29" s="31"/>
      <c r="C29" s="87">
        <v>17</v>
      </c>
      <c r="D29" s="90"/>
      <c r="E29" s="64"/>
      <c r="F29" s="32"/>
    </row>
    <row r="30" spans="2:6" ht="15" hidden="1" customHeight="1" x14ac:dyDescent="0.25">
      <c r="B30" s="31"/>
      <c r="C30" s="87">
        <v>18</v>
      </c>
      <c r="D30" s="90"/>
      <c r="E30" s="64"/>
      <c r="F30" s="32"/>
    </row>
    <row r="31" spans="2:6" ht="15" hidden="1" customHeight="1" x14ac:dyDescent="0.25">
      <c r="B31" s="31"/>
      <c r="C31" s="87">
        <v>19</v>
      </c>
      <c r="D31" s="90"/>
      <c r="E31" s="64"/>
      <c r="F31" s="32"/>
    </row>
    <row r="32" spans="2:6" ht="15" hidden="1" customHeight="1" x14ac:dyDescent="0.25">
      <c r="B32" s="31"/>
      <c r="C32" s="87">
        <v>20</v>
      </c>
      <c r="D32" s="90"/>
      <c r="E32" s="64"/>
      <c r="F32" s="32"/>
    </row>
    <row r="33" spans="2:6" ht="15" customHeight="1" x14ac:dyDescent="0.25">
      <c r="B33" s="31"/>
      <c r="C33" s="84"/>
      <c r="D33" s="84"/>
      <c r="E33" s="84"/>
      <c r="F33" s="32"/>
    </row>
    <row r="34" spans="2:6" ht="15" customHeight="1" x14ac:dyDescent="0.25">
      <c r="B34" s="31"/>
      <c r="C34" s="104"/>
      <c r="D34" s="104"/>
      <c r="E34" s="84"/>
      <c r="F34" s="32"/>
    </row>
    <row r="35" spans="2:6" ht="15" customHeight="1" x14ac:dyDescent="0.25">
      <c r="B35" s="31"/>
      <c r="C35" s="84"/>
      <c r="D35" s="84"/>
      <c r="E35" s="84"/>
      <c r="F35" s="32"/>
    </row>
    <row r="36" spans="2:6" ht="15" customHeight="1" x14ac:dyDescent="0.25">
      <c r="B36" s="33"/>
      <c r="C36" s="102">
        <f>R.Instructions.VersionNumber</f>
        <v>2</v>
      </c>
      <c r="D36" s="102"/>
      <c r="E36" s="43">
        <f>R.Instructions.VersionDate</f>
        <v>45496</v>
      </c>
      <c r="F36" s="35"/>
    </row>
    <row r="38" spans="2:6" ht="15" customHeight="1" x14ac:dyDescent="0.25">
      <c r="C38" s="103" t="str">
        <f>IFERROR(VLOOKUP("Incomplete",Developer!H4:I45,2,FALSE),"Sheet complete.")</f>
        <v>Enter the regulated emitter name.</v>
      </c>
      <c r="D38" s="103"/>
      <c r="E38" s="103"/>
    </row>
    <row r="39" spans="2:6" ht="15" customHeight="1" x14ac:dyDescent="0.25">
      <c r="C39" s="103"/>
      <c r="D39" s="103"/>
      <c r="E39" s="103"/>
    </row>
    <row r="40" spans="2:6" ht="15" customHeight="1" x14ac:dyDescent="0.25">
      <c r="C40" s="103"/>
      <c r="D40" s="103"/>
      <c r="E40" s="103"/>
    </row>
  </sheetData>
  <sheetProtection algorithmName="SHA-512" hashValue="Om2D6+JFThCWdtJuraTmCTaYRcEyFmjnl6H/LJ/JvoA8I1a7tc9RK5Nga8Z8Dx5TlbfYY6SVBbODEGo3x64xFA==" saltValue="N+qbixqqibaRLO0nXgY5aw==" spinCount="100000" sheet="1" objects="1" scenarios="1" selectLockedCells="1"/>
  <mergeCells count="6">
    <mergeCell ref="C4:E4"/>
    <mergeCell ref="C7:D7"/>
    <mergeCell ref="C10:D10"/>
    <mergeCell ref="C36:D36"/>
    <mergeCell ref="C38:E40"/>
    <mergeCell ref="C34:D34"/>
  </mergeCells>
  <conditionalFormatting sqref="C38">
    <cfRule type="cellIs" dxfId="2" priority="1" stopIfTrue="1" operator="equal">
      <formula>"Sheet complete."</formula>
    </cfRule>
  </conditionalFormatting>
  <dataValidations count="1">
    <dataValidation type="list" allowBlank="1" showInputMessage="1" showErrorMessage="1" sqref="C10" xr:uid="{E36FF2E2-5106-4D72-A350-C080C6598970}">
      <formula1>$C$13:$C$32</formula1>
    </dataValidation>
  </dataValidations>
  <printOptions horizontalCentered="1"/>
  <pageMargins left="0.25" right="0.25" top="0.25" bottom="0.25" header="0" footer="0"/>
  <pageSetup scale="85" fitToHeight="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93C7C-334F-42D8-946E-5CE7AC77E8B5}">
  <sheetPr codeName="Sheet3">
    <tabColor rgb="FF046A38"/>
    <pageSetUpPr autoPageBreaks="0" fitToPage="1"/>
  </sheetPr>
  <dimension ref="B1:F297"/>
  <sheetViews>
    <sheetView showGridLines="0" showRowColHeaders="0" zoomScaleNormal="100" workbookViewId="0">
      <selection activeCell="C17" sqref="C17"/>
    </sheetView>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36"/>
      <c r="C4" s="97" t="s">
        <v>3</v>
      </c>
      <c r="D4" s="97"/>
      <c r="E4" s="97"/>
      <c r="F4" s="37"/>
    </row>
    <row r="5" spans="2:6" ht="15" customHeight="1" x14ac:dyDescent="0.25">
      <c r="B5" s="31"/>
      <c r="C5" s="84"/>
      <c r="D5" s="84"/>
      <c r="E5" s="84"/>
      <c r="F5" s="32"/>
    </row>
    <row r="6" spans="2:6" ht="15" customHeight="1" x14ac:dyDescent="0.25">
      <c r="B6" s="31"/>
      <c r="C6" s="92" t="s">
        <v>609</v>
      </c>
      <c r="D6" s="92"/>
      <c r="E6" s="92"/>
      <c r="F6" s="32"/>
    </row>
    <row r="7" spans="2:6" ht="15" customHeight="1" x14ac:dyDescent="0.25">
      <c r="B7" s="31"/>
      <c r="C7" s="92"/>
      <c r="D7" s="92"/>
      <c r="E7" s="92"/>
      <c r="F7" s="32"/>
    </row>
    <row r="8" spans="2:6" ht="15" customHeight="1" x14ac:dyDescent="0.25">
      <c r="B8" s="31"/>
      <c r="C8" s="92"/>
      <c r="D8" s="92"/>
      <c r="E8" s="92"/>
      <c r="F8" s="32"/>
    </row>
    <row r="9" spans="2:6" ht="15" customHeight="1" x14ac:dyDescent="0.25">
      <c r="B9" s="31"/>
      <c r="C9" s="105"/>
      <c r="D9" s="105"/>
      <c r="E9" s="105"/>
      <c r="F9" s="32"/>
    </row>
    <row r="10" spans="2:6" ht="20.100000000000001" customHeight="1" x14ac:dyDescent="0.25">
      <c r="B10" s="38"/>
      <c r="C10" s="95" t="s">
        <v>4</v>
      </c>
      <c r="D10" s="95"/>
      <c r="E10" s="95"/>
      <c r="F10" s="39"/>
    </row>
    <row r="11" spans="2:6" ht="15" customHeight="1" x14ac:dyDescent="0.25">
      <c r="B11" s="31"/>
      <c r="C11" s="84"/>
      <c r="D11" s="84"/>
      <c r="E11" s="84"/>
      <c r="F11" s="32"/>
    </row>
    <row r="12" spans="2:6" ht="15" customHeight="1" x14ac:dyDescent="0.25">
      <c r="B12" s="31"/>
      <c r="C12" s="92" t="s">
        <v>611</v>
      </c>
      <c r="D12" s="92"/>
      <c r="E12" s="92"/>
      <c r="F12" s="32"/>
    </row>
    <row r="13" spans="2:6" ht="15" customHeight="1" x14ac:dyDescent="0.25">
      <c r="B13" s="31"/>
      <c r="C13" s="92"/>
      <c r="D13" s="92"/>
      <c r="E13" s="92"/>
      <c r="F13" s="32"/>
    </row>
    <row r="14" spans="2:6" ht="15" customHeight="1" x14ac:dyDescent="0.25">
      <c r="B14" s="31"/>
      <c r="C14" s="92"/>
      <c r="D14" s="92"/>
      <c r="E14" s="92"/>
      <c r="F14" s="32"/>
    </row>
    <row r="15" spans="2:6" ht="15" customHeight="1" x14ac:dyDescent="0.25">
      <c r="B15" s="31"/>
      <c r="C15" s="92"/>
      <c r="D15" s="92"/>
      <c r="E15" s="92"/>
      <c r="F15" s="32"/>
    </row>
    <row r="16" spans="2:6" ht="15" customHeight="1" x14ac:dyDescent="0.25">
      <c r="B16" s="31"/>
      <c r="C16" s="84" t="s">
        <v>5</v>
      </c>
      <c r="D16" s="84"/>
      <c r="E16" s="84" t="s">
        <v>6</v>
      </c>
      <c r="F16" s="32"/>
    </row>
    <row r="17" spans="2:6" ht="15" customHeight="1" x14ac:dyDescent="0.25">
      <c r="B17" s="31"/>
      <c r="C17" s="40"/>
      <c r="D17" s="84"/>
      <c r="E17" s="40"/>
      <c r="F17" s="32"/>
    </row>
    <row r="18" spans="2:6" ht="15" customHeight="1" x14ac:dyDescent="0.25">
      <c r="B18" s="31"/>
      <c r="C18" s="84"/>
      <c r="D18" s="84"/>
      <c r="E18" s="84"/>
      <c r="F18" s="32"/>
    </row>
    <row r="19" spans="2:6" ht="15" customHeight="1" x14ac:dyDescent="0.25">
      <c r="B19" s="31"/>
      <c r="C19" s="84" t="s">
        <v>7</v>
      </c>
      <c r="D19" s="84"/>
      <c r="E19" s="84" t="s">
        <v>14</v>
      </c>
      <c r="F19" s="32"/>
    </row>
    <row r="20" spans="2:6" ht="15" customHeight="1" x14ac:dyDescent="0.25">
      <c r="B20" s="31"/>
      <c r="C20" s="40"/>
      <c r="D20" s="84"/>
      <c r="E20" s="40"/>
      <c r="F20" s="32"/>
    </row>
    <row r="21" spans="2:6" ht="15" customHeight="1" x14ac:dyDescent="0.25">
      <c r="B21" s="31"/>
      <c r="C21" s="84"/>
      <c r="D21" s="84"/>
      <c r="E21" s="84"/>
      <c r="F21" s="32"/>
    </row>
    <row r="22" spans="2:6" ht="15" customHeight="1" x14ac:dyDescent="0.25">
      <c r="B22" s="31"/>
      <c r="C22" s="84" t="s">
        <v>8</v>
      </c>
      <c r="D22" s="84"/>
      <c r="E22" s="84" t="s">
        <v>9</v>
      </c>
      <c r="F22" s="32"/>
    </row>
    <row r="23" spans="2:6" ht="15" customHeight="1" x14ac:dyDescent="0.25">
      <c r="B23" s="31"/>
      <c r="C23" s="40"/>
      <c r="D23" s="84"/>
      <c r="E23" s="40"/>
      <c r="F23" s="32"/>
    </row>
    <row r="24" spans="2:6" ht="15" customHeight="1" x14ac:dyDescent="0.25">
      <c r="B24" s="31"/>
      <c r="C24" s="84"/>
      <c r="D24" s="84"/>
      <c r="E24" s="84"/>
      <c r="F24" s="32"/>
    </row>
    <row r="25" spans="2:6" ht="15" customHeight="1" x14ac:dyDescent="0.25">
      <c r="B25" s="31"/>
      <c r="C25" s="84" t="s">
        <v>10</v>
      </c>
      <c r="D25" s="84"/>
      <c r="E25" s="84" t="s">
        <v>11</v>
      </c>
      <c r="F25" s="32"/>
    </row>
    <row r="26" spans="2:6" ht="15" customHeight="1" x14ac:dyDescent="0.25">
      <c r="B26" s="31"/>
      <c r="C26" s="40"/>
      <c r="D26" s="84"/>
      <c r="E26" s="40"/>
      <c r="F26" s="32"/>
    </row>
    <row r="27" spans="2:6" ht="15" customHeight="1" x14ac:dyDescent="0.25">
      <c r="B27" s="31"/>
      <c r="C27" s="84"/>
      <c r="D27" s="84"/>
      <c r="E27" s="84"/>
      <c r="F27" s="32"/>
    </row>
    <row r="28" spans="2:6" ht="15" customHeight="1" x14ac:dyDescent="0.25">
      <c r="B28" s="31"/>
      <c r="C28" s="84" t="s">
        <v>12</v>
      </c>
      <c r="D28" s="84"/>
      <c r="E28" s="84" t="s">
        <v>13</v>
      </c>
      <c r="F28" s="32"/>
    </row>
    <row r="29" spans="2:6" ht="15" customHeight="1" x14ac:dyDescent="0.25">
      <c r="B29" s="31"/>
      <c r="C29" s="40"/>
      <c r="D29" s="84"/>
      <c r="E29" s="40"/>
      <c r="F29" s="32"/>
    </row>
    <row r="30" spans="2:6" ht="15" customHeight="1" x14ac:dyDescent="0.25">
      <c r="B30" s="31"/>
      <c r="C30" s="84"/>
      <c r="D30" s="84"/>
      <c r="E30" s="84"/>
      <c r="F30" s="32"/>
    </row>
    <row r="31" spans="2:6" ht="15" customHeight="1" x14ac:dyDescent="0.25">
      <c r="B31" s="31"/>
      <c r="C31" s="84" t="s">
        <v>15</v>
      </c>
      <c r="D31" s="84"/>
      <c r="E31" s="84" t="s">
        <v>16</v>
      </c>
      <c r="F31" s="32"/>
    </row>
    <row r="32" spans="2:6" ht="15" customHeight="1" x14ac:dyDescent="0.25">
      <c r="B32" s="31"/>
      <c r="C32" s="40"/>
      <c r="D32" s="84"/>
      <c r="E32" s="40"/>
      <c r="F32" s="32"/>
    </row>
    <row r="33" spans="2:6" ht="15" customHeight="1" x14ac:dyDescent="0.25">
      <c r="B33" s="31"/>
      <c r="C33" s="84"/>
      <c r="D33" s="84"/>
      <c r="E33" s="84"/>
      <c r="F33" s="32"/>
    </row>
    <row r="34" spans="2:6" ht="15" customHeight="1" x14ac:dyDescent="0.25">
      <c r="B34" s="31"/>
      <c r="C34" s="84" t="s">
        <v>17</v>
      </c>
      <c r="D34" s="84"/>
      <c r="E34" s="84" t="s">
        <v>18</v>
      </c>
      <c r="F34" s="32"/>
    </row>
    <row r="35" spans="2:6" ht="15" customHeight="1" x14ac:dyDescent="0.25">
      <c r="B35" s="31"/>
      <c r="C35" s="40"/>
      <c r="D35" s="84"/>
      <c r="E35" s="40"/>
      <c r="F35" s="32"/>
    </row>
    <row r="36" spans="2:6" ht="15" customHeight="1" x14ac:dyDescent="0.25">
      <c r="B36" s="31"/>
      <c r="C36" s="84"/>
      <c r="D36" s="84"/>
      <c r="E36" s="84"/>
      <c r="F36" s="32"/>
    </row>
    <row r="37" spans="2:6" ht="20.100000000000001" customHeight="1" x14ac:dyDescent="0.25">
      <c r="B37" s="38"/>
      <c r="C37" s="95" t="s">
        <v>371</v>
      </c>
      <c r="D37" s="95"/>
      <c r="E37" s="95"/>
      <c r="F37" s="39"/>
    </row>
    <row r="38" spans="2:6" ht="15" customHeight="1" x14ac:dyDescent="0.25">
      <c r="B38" s="31"/>
      <c r="C38" s="84"/>
      <c r="D38" s="84"/>
      <c r="E38" s="84"/>
      <c r="F38" s="32"/>
    </row>
    <row r="39" spans="2:6" ht="15" customHeight="1" x14ac:dyDescent="0.25">
      <c r="B39" s="31"/>
      <c r="C39" s="92" t="s">
        <v>487</v>
      </c>
      <c r="D39" s="92"/>
      <c r="E39" s="92"/>
      <c r="F39" s="32"/>
    </row>
    <row r="40" spans="2:6" ht="15" customHeight="1" x14ac:dyDescent="0.25">
      <c r="B40" s="31"/>
      <c r="C40" s="92"/>
      <c r="D40" s="92"/>
      <c r="E40" s="92"/>
      <c r="F40" s="32"/>
    </row>
    <row r="41" spans="2:6" ht="15" customHeight="1" x14ac:dyDescent="0.25">
      <c r="B41" s="31"/>
      <c r="C41" s="92"/>
      <c r="D41" s="92"/>
      <c r="E41" s="92"/>
      <c r="F41" s="32"/>
    </row>
    <row r="42" spans="2:6" ht="15" customHeight="1" x14ac:dyDescent="0.25">
      <c r="B42" s="31"/>
      <c r="C42" s="92"/>
      <c r="D42" s="92"/>
      <c r="E42" s="92"/>
      <c r="F42" s="32"/>
    </row>
    <row r="43" spans="2:6" ht="15" customHeight="1" x14ac:dyDescent="0.25">
      <c r="B43" s="31"/>
      <c r="C43" s="92"/>
      <c r="D43" s="92"/>
      <c r="E43" s="92"/>
      <c r="F43" s="32"/>
    </row>
    <row r="44" spans="2:6" ht="15" customHeight="1" x14ac:dyDescent="0.25">
      <c r="B44" s="31"/>
      <c r="C44" s="92"/>
      <c r="D44" s="92"/>
      <c r="E44" s="92"/>
      <c r="F44" s="32"/>
    </row>
    <row r="45" spans="2:6" ht="15" customHeight="1" x14ac:dyDescent="0.25">
      <c r="B45" s="31"/>
      <c r="C45" s="91" t="s">
        <v>60</v>
      </c>
      <c r="D45" s="91"/>
      <c r="E45" s="91"/>
      <c r="F45" s="32"/>
    </row>
    <row r="46" spans="2:6" ht="15" customHeight="1" x14ac:dyDescent="0.25">
      <c r="B46" s="31"/>
      <c r="C46" s="91"/>
      <c r="D46" s="91"/>
      <c r="E46" s="91"/>
      <c r="F46" s="32"/>
    </row>
    <row r="47" spans="2:6" ht="15" customHeight="1" x14ac:dyDescent="0.25">
      <c r="B47" s="31"/>
      <c r="C47" s="41">
        <v>1</v>
      </c>
      <c r="D47" s="84"/>
      <c r="E47" s="84"/>
      <c r="F47" s="32"/>
    </row>
    <row r="48" spans="2:6" ht="15" customHeight="1" x14ac:dyDescent="0.25">
      <c r="B48" s="31"/>
      <c r="C48" s="84"/>
      <c r="D48" s="84"/>
      <c r="E48" s="84"/>
      <c r="F48" s="32"/>
    </row>
    <row r="49" spans="2:6" ht="20.100000000000001" customHeight="1" x14ac:dyDescent="0.25">
      <c r="B49" s="38"/>
      <c r="C49" s="95" t="s">
        <v>349</v>
      </c>
      <c r="D49" s="95"/>
      <c r="E49" s="95"/>
      <c r="F49" s="39"/>
    </row>
    <row r="50" spans="2:6" ht="15" customHeight="1" x14ac:dyDescent="0.25">
      <c r="B50" s="31"/>
      <c r="C50" s="84"/>
      <c r="D50" s="84"/>
      <c r="E50" s="84"/>
      <c r="F50" s="32"/>
    </row>
    <row r="51" spans="2:6" ht="15" customHeight="1" x14ac:dyDescent="0.25">
      <c r="B51" s="31"/>
      <c r="C51" s="84"/>
      <c r="D51" s="84"/>
      <c r="E51" s="84"/>
      <c r="F51" s="32"/>
    </row>
    <row r="52" spans="2:6" ht="15" customHeight="1" x14ac:dyDescent="0.25">
      <c r="B52" s="31"/>
      <c r="C52" s="84"/>
      <c r="D52" s="84"/>
      <c r="E52" s="84"/>
      <c r="F52" s="32"/>
    </row>
    <row r="53" spans="2:6" ht="15" customHeight="1" x14ac:dyDescent="0.25">
      <c r="B53" s="31"/>
      <c r="C53" s="84" t="s">
        <v>5</v>
      </c>
      <c r="D53" s="84"/>
      <c r="E53" s="84" t="s">
        <v>6</v>
      </c>
      <c r="F53" s="32"/>
    </row>
    <row r="54" spans="2:6" ht="15" customHeight="1" x14ac:dyDescent="0.25">
      <c r="B54" s="31"/>
      <c r="C54" s="40"/>
      <c r="D54" s="84"/>
      <c r="E54" s="40"/>
      <c r="F54" s="32"/>
    </row>
    <row r="55" spans="2:6" ht="15" customHeight="1" x14ac:dyDescent="0.25">
      <c r="B55" s="31"/>
      <c r="C55" s="84"/>
      <c r="D55" s="84"/>
      <c r="E55" s="84"/>
      <c r="F55" s="32"/>
    </row>
    <row r="56" spans="2:6" ht="15" customHeight="1" x14ac:dyDescent="0.25">
      <c r="B56" s="31"/>
      <c r="C56" s="84" t="s">
        <v>7</v>
      </c>
      <c r="D56" s="84"/>
      <c r="E56" s="84" t="s">
        <v>14</v>
      </c>
      <c r="F56" s="32"/>
    </row>
    <row r="57" spans="2:6" ht="15" customHeight="1" x14ac:dyDescent="0.25">
      <c r="B57" s="31"/>
      <c r="C57" s="40"/>
      <c r="D57" s="84"/>
      <c r="E57" s="40"/>
      <c r="F57" s="32"/>
    </row>
    <row r="58" spans="2:6" ht="15" customHeight="1" x14ac:dyDescent="0.25">
      <c r="B58" s="31"/>
      <c r="C58" s="84"/>
      <c r="D58" s="84"/>
      <c r="E58" s="84"/>
      <c r="F58" s="32"/>
    </row>
    <row r="59" spans="2:6" ht="15" customHeight="1" x14ac:dyDescent="0.25">
      <c r="B59" s="31"/>
      <c r="C59" s="84" t="s">
        <v>8</v>
      </c>
      <c r="D59" s="84"/>
      <c r="E59" s="84" t="s">
        <v>9</v>
      </c>
      <c r="F59" s="32"/>
    </row>
    <row r="60" spans="2:6" ht="15" customHeight="1" x14ac:dyDescent="0.25">
      <c r="B60" s="31"/>
      <c r="C60" s="40"/>
      <c r="D60" s="84"/>
      <c r="E60" s="40"/>
      <c r="F60" s="32"/>
    </row>
    <row r="61" spans="2:6" ht="15" customHeight="1" x14ac:dyDescent="0.25">
      <c r="B61" s="31"/>
      <c r="C61" s="84"/>
      <c r="D61" s="84"/>
      <c r="E61" s="84"/>
      <c r="F61" s="32"/>
    </row>
    <row r="62" spans="2:6" ht="15" customHeight="1" x14ac:dyDescent="0.25">
      <c r="B62" s="31"/>
      <c r="C62" s="84" t="s">
        <v>10</v>
      </c>
      <c r="D62" s="84"/>
      <c r="E62" s="84" t="s">
        <v>11</v>
      </c>
      <c r="F62" s="32"/>
    </row>
    <row r="63" spans="2:6" ht="15" customHeight="1" x14ac:dyDescent="0.25">
      <c r="B63" s="31"/>
      <c r="C63" s="40"/>
      <c r="D63" s="84"/>
      <c r="E63" s="40"/>
      <c r="F63" s="32"/>
    </row>
    <row r="64" spans="2:6" ht="15" customHeight="1" x14ac:dyDescent="0.25">
      <c r="B64" s="31"/>
      <c r="C64" s="84"/>
      <c r="D64" s="84"/>
      <c r="E64" s="84"/>
      <c r="F64" s="32"/>
    </row>
    <row r="65" spans="2:6" ht="15" customHeight="1" x14ac:dyDescent="0.25">
      <c r="B65" s="31"/>
      <c r="C65" s="84" t="s">
        <v>12</v>
      </c>
      <c r="D65" s="84"/>
      <c r="E65" s="84" t="s">
        <v>13</v>
      </c>
      <c r="F65" s="32"/>
    </row>
    <row r="66" spans="2:6" ht="15" customHeight="1" x14ac:dyDescent="0.25">
      <c r="B66" s="31"/>
      <c r="C66" s="40"/>
      <c r="D66" s="84"/>
      <c r="E66" s="40"/>
      <c r="F66" s="32"/>
    </row>
    <row r="67" spans="2:6" ht="15" customHeight="1" x14ac:dyDescent="0.25">
      <c r="B67" s="31"/>
      <c r="C67" s="84"/>
      <c r="D67" s="84"/>
      <c r="E67" s="84"/>
      <c r="F67" s="32"/>
    </row>
    <row r="68" spans="2:6" ht="15" customHeight="1" x14ac:dyDescent="0.25">
      <c r="B68" s="31"/>
      <c r="C68" s="84" t="s">
        <v>15</v>
      </c>
      <c r="D68" s="84"/>
      <c r="E68" s="84" t="s">
        <v>16</v>
      </c>
      <c r="F68" s="32"/>
    </row>
    <row r="69" spans="2:6" ht="15" customHeight="1" x14ac:dyDescent="0.25">
      <c r="B69" s="31"/>
      <c r="C69" s="40"/>
      <c r="D69" s="84"/>
      <c r="E69" s="40"/>
      <c r="F69" s="32"/>
    </row>
    <row r="70" spans="2:6" ht="15" customHeight="1" x14ac:dyDescent="0.25">
      <c r="B70" s="31"/>
      <c r="C70" s="84"/>
      <c r="D70" s="84"/>
      <c r="E70" s="84"/>
      <c r="F70" s="32"/>
    </row>
    <row r="71" spans="2:6" ht="15" customHeight="1" x14ac:dyDescent="0.25">
      <c r="B71" s="31"/>
      <c r="C71" s="84" t="s">
        <v>17</v>
      </c>
      <c r="D71" s="84"/>
      <c r="E71" s="84" t="s">
        <v>18</v>
      </c>
      <c r="F71" s="32"/>
    </row>
    <row r="72" spans="2:6" ht="15" customHeight="1" x14ac:dyDescent="0.25">
      <c r="B72" s="31"/>
      <c r="C72" s="40"/>
      <c r="D72" s="84"/>
      <c r="E72" s="40"/>
      <c r="F72" s="32"/>
    </row>
    <row r="73" spans="2:6" ht="15" customHeight="1" x14ac:dyDescent="0.25">
      <c r="B73" s="31"/>
      <c r="C73" s="84"/>
      <c r="D73" s="84"/>
      <c r="E73" s="84"/>
      <c r="F73" s="32"/>
    </row>
    <row r="74" spans="2:6" ht="20.100000000000001" hidden="1" customHeight="1" x14ac:dyDescent="0.25">
      <c r="B74" s="38"/>
      <c r="C74" s="95" t="s">
        <v>19</v>
      </c>
      <c r="D74" s="95"/>
      <c r="E74" s="95"/>
      <c r="F74" s="39"/>
    </row>
    <row r="75" spans="2:6" ht="15" hidden="1" customHeight="1" x14ac:dyDescent="0.25">
      <c r="B75" s="31"/>
      <c r="C75" s="84"/>
      <c r="D75" s="84"/>
      <c r="E75" s="84"/>
      <c r="F75" s="32"/>
    </row>
    <row r="76" spans="2:6" ht="15" hidden="1" customHeight="1" x14ac:dyDescent="0.25">
      <c r="B76" s="31"/>
      <c r="C76" s="84" t="s">
        <v>5</v>
      </c>
      <c r="D76" s="84"/>
      <c r="E76" s="84" t="s">
        <v>6</v>
      </c>
      <c r="F76" s="32"/>
    </row>
    <row r="77" spans="2:6" ht="15" hidden="1" customHeight="1" x14ac:dyDescent="0.25">
      <c r="B77" s="31"/>
      <c r="C77" s="64"/>
      <c r="D77" s="84"/>
      <c r="E77" s="64"/>
      <c r="F77" s="32"/>
    </row>
    <row r="78" spans="2:6" ht="15" hidden="1" customHeight="1" x14ac:dyDescent="0.25">
      <c r="B78" s="31"/>
      <c r="C78" s="84"/>
      <c r="D78" s="84"/>
      <c r="E78" s="84"/>
      <c r="F78" s="32"/>
    </row>
    <row r="79" spans="2:6" ht="15" hidden="1" customHeight="1" x14ac:dyDescent="0.25">
      <c r="B79" s="31"/>
      <c r="C79" s="84" t="s">
        <v>7</v>
      </c>
      <c r="D79" s="84"/>
      <c r="E79" s="84" t="s">
        <v>14</v>
      </c>
      <c r="F79" s="32"/>
    </row>
    <row r="80" spans="2:6" ht="15" hidden="1" customHeight="1" x14ac:dyDescent="0.25">
      <c r="B80" s="31"/>
      <c r="C80" s="64"/>
      <c r="D80" s="84"/>
      <c r="E80" s="64"/>
      <c r="F80" s="32"/>
    </row>
    <row r="81" spans="2:6" ht="15" hidden="1" customHeight="1" x14ac:dyDescent="0.25">
      <c r="B81" s="31"/>
      <c r="C81" s="84"/>
      <c r="D81" s="84"/>
      <c r="E81" s="84"/>
      <c r="F81" s="32"/>
    </row>
    <row r="82" spans="2:6" ht="15" hidden="1" customHeight="1" x14ac:dyDescent="0.25">
      <c r="B82" s="31"/>
      <c r="C82" s="84" t="s">
        <v>8</v>
      </c>
      <c r="D82" s="84"/>
      <c r="E82" s="84" t="s">
        <v>9</v>
      </c>
      <c r="F82" s="32"/>
    </row>
    <row r="83" spans="2:6" ht="15" hidden="1" customHeight="1" x14ac:dyDescent="0.25">
      <c r="B83" s="31"/>
      <c r="C83" s="64"/>
      <c r="D83" s="84"/>
      <c r="E83" s="64"/>
      <c r="F83" s="32"/>
    </row>
    <row r="84" spans="2:6" ht="15" hidden="1" customHeight="1" x14ac:dyDescent="0.25">
      <c r="B84" s="31"/>
      <c r="C84" s="84"/>
      <c r="D84" s="84"/>
      <c r="E84" s="84"/>
      <c r="F84" s="32"/>
    </row>
    <row r="85" spans="2:6" ht="15" hidden="1" customHeight="1" x14ac:dyDescent="0.25">
      <c r="B85" s="31"/>
      <c r="C85" s="84" t="s">
        <v>10</v>
      </c>
      <c r="D85" s="84"/>
      <c r="E85" s="84" t="s">
        <v>11</v>
      </c>
      <c r="F85" s="32"/>
    </row>
    <row r="86" spans="2:6" ht="15" hidden="1" customHeight="1" x14ac:dyDescent="0.25">
      <c r="B86" s="31"/>
      <c r="C86" s="64"/>
      <c r="D86" s="84"/>
      <c r="E86" s="64"/>
      <c r="F86" s="32"/>
    </row>
    <row r="87" spans="2:6" ht="15" hidden="1" customHeight="1" x14ac:dyDescent="0.25">
      <c r="B87" s="31"/>
      <c r="C87" s="84"/>
      <c r="D87" s="84"/>
      <c r="E87" s="84"/>
      <c r="F87" s="32"/>
    </row>
    <row r="88" spans="2:6" ht="15" hidden="1" customHeight="1" x14ac:dyDescent="0.25">
      <c r="B88" s="31"/>
      <c r="C88" s="84" t="s">
        <v>12</v>
      </c>
      <c r="D88" s="84"/>
      <c r="E88" s="84" t="s">
        <v>13</v>
      </c>
      <c r="F88" s="32"/>
    </row>
    <row r="89" spans="2:6" ht="15" hidden="1" customHeight="1" x14ac:dyDescent="0.25">
      <c r="B89" s="31"/>
      <c r="C89" s="64"/>
      <c r="D89" s="84"/>
      <c r="E89" s="64"/>
      <c r="F89" s="32"/>
    </row>
    <row r="90" spans="2:6" ht="15" hidden="1" customHeight="1" x14ac:dyDescent="0.25">
      <c r="B90" s="31"/>
      <c r="C90" s="84"/>
      <c r="D90" s="84"/>
      <c r="E90" s="84"/>
      <c r="F90" s="32"/>
    </row>
    <row r="91" spans="2:6" ht="15" hidden="1" customHeight="1" x14ac:dyDescent="0.25">
      <c r="B91" s="31"/>
      <c r="C91" s="84" t="s">
        <v>15</v>
      </c>
      <c r="D91" s="84"/>
      <c r="E91" s="84" t="s">
        <v>16</v>
      </c>
      <c r="F91" s="32"/>
    </row>
    <row r="92" spans="2:6" ht="15" hidden="1" customHeight="1" x14ac:dyDescent="0.25">
      <c r="B92" s="31"/>
      <c r="C92" s="64"/>
      <c r="D92" s="84"/>
      <c r="E92" s="64"/>
      <c r="F92" s="32"/>
    </row>
    <row r="93" spans="2:6" ht="15" hidden="1" customHeight="1" x14ac:dyDescent="0.25">
      <c r="B93" s="31"/>
      <c r="C93" s="84"/>
      <c r="D93" s="84"/>
      <c r="E93" s="84"/>
      <c r="F93" s="32"/>
    </row>
    <row r="94" spans="2:6" ht="15" hidden="1" customHeight="1" x14ac:dyDescent="0.25">
      <c r="B94" s="31"/>
      <c r="C94" s="84" t="s">
        <v>17</v>
      </c>
      <c r="D94" s="84"/>
      <c r="E94" s="84" t="s">
        <v>18</v>
      </c>
      <c r="F94" s="32"/>
    </row>
    <row r="95" spans="2:6" ht="15" hidden="1" customHeight="1" x14ac:dyDescent="0.25">
      <c r="B95" s="31"/>
      <c r="C95" s="64"/>
      <c r="D95" s="84"/>
      <c r="E95" s="64"/>
      <c r="F95" s="32"/>
    </row>
    <row r="96" spans="2:6" ht="15" hidden="1" customHeight="1" x14ac:dyDescent="0.25">
      <c r="B96" s="31"/>
      <c r="C96" s="84"/>
      <c r="D96" s="84"/>
      <c r="E96" s="84"/>
      <c r="F96" s="32"/>
    </row>
    <row r="97" spans="2:6" ht="20.100000000000001" hidden="1" customHeight="1" x14ac:dyDescent="0.25">
      <c r="B97" s="38"/>
      <c r="C97" s="95" t="s">
        <v>20</v>
      </c>
      <c r="D97" s="95"/>
      <c r="E97" s="95"/>
      <c r="F97" s="39"/>
    </row>
    <row r="98" spans="2:6" ht="15" hidden="1" customHeight="1" x14ac:dyDescent="0.25">
      <c r="B98" s="31"/>
      <c r="C98" s="84"/>
      <c r="D98" s="84"/>
      <c r="E98" s="84"/>
      <c r="F98" s="32"/>
    </row>
    <row r="99" spans="2:6" ht="15" hidden="1" customHeight="1" x14ac:dyDescent="0.25">
      <c r="B99" s="31"/>
      <c r="C99" s="84" t="s">
        <v>5</v>
      </c>
      <c r="D99" s="84"/>
      <c r="E99" s="84" t="s">
        <v>6</v>
      </c>
      <c r="F99" s="32"/>
    </row>
    <row r="100" spans="2:6" ht="15" hidden="1" customHeight="1" x14ac:dyDescent="0.25">
      <c r="B100" s="31"/>
      <c r="C100" s="64"/>
      <c r="D100" s="84"/>
      <c r="E100" s="64"/>
      <c r="F100" s="32"/>
    </row>
    <row r="101" spans="2:6" ht="15" hidden="1" customHeight="1" x14ac:dyDescent="0.25">
      <c r="B101" s="31"/>
      <c r="C101" s="84"/>
      <c r="D101" s="84"/>
      <c r="E101" s="84"/>
      <c r="F101" s="32"/>
    </row>
    <row r="102" spans="2:6" ht="15" hidden="1" customHeight="1" x14ac:dyDescent="0.25">
      <c r="B102" s="31"/>
      <c r="C102" s="84" t="s">
        <v>7</v>
      </c>
      <c r="D102" s="84"/>
      <c r="E102" s="84" t="s">
        <v>14</v>
      </c>
      <c r="F102" s="32"/>
    </row>
    <row r="103" spans="2:6" ht="15" hidden="1" customHeight="1" x14ac:dyDescent="0.25">
      <c r="B103" s="31"/>
      <c r="C103" s="64"/>
      <c r="D103" s="84"/>
      <c r="E103" s="64"/>
      <c r="F103" s="32"/>
    </row>
    <row r="104" spans="2:6" ht="15" hidden="1" customHeight="1" x14ac:dyDescent="0.25">
      <c r="B104" s="31"/>
      <c r="C104" s="84"/>
      <c r="D104" s="84"/>
      <c r="E104" s="84"/>
      <c r="F104" s="32"/>
    </row>
    <row r="105" spans="2:6" ht="15" hidden="1" customHeight="1" x14ac:dyDescent="0.25">
      <c r="B105" s="31"/>
      <c r="C105" s="84" t="s">
        <v>8</v>
      </c>
      <c r="D105" s="84"/>
      <c r="E105" s="84" t="s">
        <v>9</v>
      </c>
      <c r="F105" s="32"/>
    </row>
    <row r="106" spans="2:6" ht="15" hidden="1" customHeight="1" x14ac:dyDescent="0.25">
      <c r="B106" s="31"/>
      <c r="C106" s="64"/>
      <c r="D106" s="84"/>
      <c r="E106" s="64"/>
      <c r="F106" s="32"/>
    </row>
    <row r="107" spans="2:6" ht="15" hidden="1" customHeight="1" x14ac:dyDescent="0.25">
      <c r="B107" s="31"/>
      <c r="C107" s="84"/>
      <c r="D107" s="84"/>
      <c r="E107" s="84"/>
      <c r="F107" s="32"/>
    </row>
    <row r="108" spans="2:6" ht="15" hidden="1" customHeight="1" x14ac:dyDescent="0.25">
      <c r="B108" s="31"/>
      <c r="C108" s="84" t="s">
        <v>10</v>
      </c>
      <c r="D108" s="84"/>
      <c r="E108" s="84" t="s">
        <v>11</v>
      </c>
      <c r="F108" s="32"/>
    </row>
    <row r="109" spans="2:6" ht="15" hidden="1" customHeight="1" x14ac:dyDescent="0.25">
      <c r="B109" s="31"/>
      <c r="C109" s="64"/>
      <c r="D109" s="84"/>
      <c r="E109" s="64"/>
      <c r="F109" s="32"/>
    </row>
    <row r="110" spans="2:6" ht="15" hidden="1" customHeight="1" x14ac:dyDescent="0.25">
      <c r="B110" s="31"/>
      <c r="C110" s="84"/>
      <c r="D110" s="84"/>
      <c r="E110" s="84"/>
      <c r="F110" s="32"/>
    </row>
    <row r="111" spans="2:6" ht="15" hidden="1" customHeight="1" x14ac:dyDescent="0.25">
      <c r="B111" s="31"/>
      <c r="C111" s="84" t="s">
        <v>12</v>
      </c>
      <c r="D111" s="84"/>
      <c r="E111" s="84" t="s">
        <v>13</v>
      </c>
      <c r="F111" s="32"/>
    </row>
    <row r="112" spans="2:6" ht="15" hidden="1" customHeight="1" x14ac:dyDescent="0.25">
      <c r="B112" s="31"/>
      <c r="C112" s="64"/>
      <c r="D112" s="84"/>
      <c r="E112" s="64"/>
      <c r="F112" s="32"/>
    </row>
    <row r="113" spans="2:6" ht="15" hidden="1" customHeight="1" x14ac:dyDescent="0.25">
      <c r="B113" s="31"/>
      <c r="C113" s="84"/>
      <c r="D113" s="84"/>
      <c r="E113" s="84"/>
      <c r="F113" s="32"/>
    </row>
    <row r="114" spans="2:6" ht="15" hidden="1" customHeight="1" x14ac:dyDescent="0.25">
      <c r="B114" s="31"/>
      <c r="C114" s="84" t="s">
        <v>15</v>
      </c>
      <c r="D114" s="84"/>
      <c r="E114" s="84" t="s">
        <v>16</v>
      </c>
      <c r="F114" s="32"/>
    </row>
    <row r="115" spans="2:6" ht="15" hidden="1" customHeight="1" x14ac:dyDescent="0.25">
      <c r="B115" s="31"/>
      <c r="C115" s="64"/>
      <c r="D115" s="84"/>
      <c r="E115" s="64"/>
      <c r="F115" s="32"/>
    </row>
    <row r="116" spans="2:6" ht="15" hidden="1" customHeight="1" x14ac:dyDescent="0.25">
      <c r="B116" s="31"/>
      <c r="C116" s="84"/>
      <c r="D116" s="84"/>
      <c r="E116" s="84"/>
      <c r="F116" s="32"/>
    </row>
    <row r="117" spans="2:6" ht="15" hidden="1" customHeight="1" x14ac:dyDescent="0.25">
      <c r="B117" s="31"/>
      <c r="C117" s="84" t="s">
        <v>17</v>
      </c>
      <c r="D117" s="84"/>
      <c r="E117" s="84" t="s">
        <v>18</v>
      </c>
      <c r="F117" s="32"/>
    </row>
    <row r="118" spans="2:6" ht="15" hidden="1" customHeight="1" x14ac:dyDescent="0.25">
      <c r="B118" s="31"/>
      <c r="C118" s="64"/>
      <c r="D118" s="84"/>
      <c r="E118" s="64"/>
      <c r="F118" s="32"/>
    </row>
    <row r="119" spans="2:6" ht="15" hidden="1" customHeight="1" x14ac:dyDescent="0.25">
      <c r="B119" s="31"/>
      <c r="C119" s="84"/>
      <c r="D119" s="84"/>
      <c r="E119" s="84"/>
      <c r="F119" s="32"/>
    </row>
    <row r="120" spans="2:6" ht="20.100000000000001" hidden="1" customHeight="1" x14ac:dyDescent="0.25">
      <c r="B120" s="38"/>
      <c r="C120" s="95" t="s">
        <v>21</v>
      </c>
      <c r="D120" s="95"/>
      <c r="E120" s="95"/>
      <c r="F120" s="39"/>
    </row>
    <row r="121" spans="2:6" ht="15" hidden="1" customHeight="1" x14ac:dyDescent="0.25">
      <c r="B121" s="31"/>
      <c r="C121" s="84"/>
      <c r="D121" s="84"/>
      <c r="E121" s="84"/>
      <c r="F121" s="32"/>
    </row>
    <row r="122" spans="2:6" ht="15" hidden="1" customHeight="1" x14ac:dyDescent="0.25">
      <c r="B122" s="31"/>
      <c r="C122" s="84" t="s">
        <v>5</v>
      </c>
      <c r="D122" s="84"/>
      <c r="E122" s="84" t="s">
        <v>6</v>
      </c>
      <c r="F122" s="32"/>
    </row>
    <row r="123" spans="2:6" ht="15" hidden="1" customHeight="1" x14ac:dyDescent="0.25">
      <c r="B123" s="31"/>
      <c r="C123" s="64"/>
      <c r="D123" s="84"/>
      <c r="E123" s="64"/>
      <c r="F123" s="32"/>
    </row>
    <row r="124" spans="2:6" ht="15" hidden="1" customHeight="1" x14ac:dyDescent="0.25">
      <c r="B124" s="31"/>
      <c r="C124" s="84"/>
      <c r="D124" s="84"/>
      <c r="E124" s="84"/>
      <c r="F124" s="32"/>
    </row>
    <row r="125" spans="2:6" ht="15" hidden="1" customHeight="1" x14ac:dyDescent="0.25">
      <c r="B125" s="31"/>
      <c r="C125" s="84" t="s">
        <v>7</v>
      </c>
      <c r="D125" s="84"/>
      <c r="E125" s="84" t="s">
        <v>14</v>
      </c>
      <c r="F125" s="32"/>
    </row>
    <row r="126" spans="2:6" ht="15" hidden="1" customHeight="1" x14ac:dyDescent="0.25">
      <c r="B126" s="31"/>
      <c r="C126" s="64"/>
      <c r="D126" s="84"/>
      <c r="E126" s="64"/>
      <c r="F126" s="32"/>
    </row>
    <row r="127" spans="2:6" ht="15" hidden="1" customHeight="1" x14ac:dyDescent="0.25">
      <c r="B127" s="31"/>
      <c r="C127" s="84"/>
      <c r="D127" s="84"/>
      <c r="E127" s="84"/>
      <c r="F127" s="32"/>
    </row>
    <row r="128" spans="2:6" ht="15" hidden="1" customHeight="1" x14ac:dyDescent="0.25">
      <c r="B128" s="31"/>
      <c r="C128" s="84" t="s">
        <v>8</v>
      </c>
      <c r="D128" s="84"/>
      <c r="E128" s="84" t="s">
        <v>9</v>
      </c>
      <c r="F128" s="32"/>
    </row>
    <row r="129" spans="2:6" ht="15" hidden="1" customHeight="1" x14ac:dyDescent="0.25">
      <c r="B129" s="31"/>
      <c r="C129" s="64"/>
      <c r="D129" s="84"/>
      <c r="E129" s="64"/>
      <c r="F129" s="32"/>
    </row>
    <row r="130" spans="2:6" ht="15" hidden="1" customHeight="1" x14ac:dyDescent="0.25">
      <c r="B130" s="31"/>
      <c r="C130" s="84"/>
      <c r="D130" s="84"/>
      <c r="E130" s="84"/>
      <c r="F130" s="32"/>
    </row>
    <row r="131" spans="2:6" ht="15" hidden="1" customHeight="1" x14ac:dyDescent="0.25">
      <c r="B131" s="31"/>
      <c r="C131" s="84" t="s">
        <v>10</v>
      </c>
      <c r="D131" s="84"/>
      <c r="E131" s="84" t="s">
        <v>11</v>
      </c>
      <c r="F131" s="32"/>
    </row>
    <row r="132" spans="2:6" ht="15" hidden="1" customHeight="1" x14ac:dyDescent="0.25">
      <c r="B132" s="31"/>
      <c r="C132" s="64"/>
      <c r="D132" s="84"/>
      <c r="E132" s="64"/>
      <c r="F132" s="32"/>
    </row>
    <row r="133" spans="2:6" ht="15" hidden="1" customHeight="1" x14ac:dyDescent="0.25">
      <c r="B133" s="31"/>
      <c r="C133" s="84"/>
      <c r="D133" s="84"/>
      <c r="E133" s="84"/>
      <c r="F133" s="32"/>
    </row>
    <row r="134" spans="2:6" ht="15" hidden="1" customHeight="1" x14ac:dyDescent="0.25">
      <c r="B134" s="31"/>
      <c r="C134" s="84" t="s">
        <v>12</v>
      </c>
      <c r="D134" s="84"/>
      <c r="E134" s="84" t="s">
        <v>13</v>
      </c>
      <c r="F134" s="32"/>
    </row>
    <row r="135" spans="2:6" ht="15" hidden="1" customHeight="1" x14ac:dyDescent="0.25">
      <c r="B135" s="31"/>
      <c r="C135" s="64"/>
      <c r="D135" s="84"/>
      <c r="E135" s="64"/>
      <c r="F135" s="32"/>
    </row>
    <row r="136" spans="2:6" ht="15" hidden="1" customHeight="1" x14ac:dyDescent="0.25">
      <c r="B136" s="31"/>
      <c r="C136" s="84"/>
      <c r="D136" s="84"/>
      <c r="E136" s="84"/>
      <c r="F136" s="32"/>
    </row>
    <row r="137" spans="2:6" ht="15" hidden="1" customHeight="1" x14ac:dyDescent="0.25">
      <c r="B137" s="31"/>
      <c r="C137" s="84" t="s">
        <v>15</v>
      </c>
      <c r="D137" s="84"/>
      <c r="E137" s="84" t="s">
        <v>16</v>
      </c>
      <c r="F137" s="32"/>
    </row>
    <row r="138" spans="2:6" ht="15" hidden="1" customHeight="1" x14ac:dyDescent="0.25">
      <c r="B138" s="31"/>
      <c r="C138" s="64"/>
      <c r="D138" s="84"/>
      <c r="E138" s="64"/>
      <c r="F138" s="32"/>
    </row>
    <row r="139" spans="2:6" ht="15" hidden="1" customHeight="1" x14ac:dyDescent="0.25">
      <c r="B139" s="31"/>
      <c r="C139" s="84"/>
      <c r="D139" s="84"/>
      <c r="E139" s="84"/>
      <c r="F139" s="32"/>
    </row>
    <row r="140" spans="2:6" ht="15" hidden="1" customHeight="1" x14ac:dyDescent="0.25">
      <c r="B140" s="31"/>
      <c r="C140" s="84" t="s">
        <v>17</v>
      </c>
      <c r="D140" s="84"/>
      <c r="E140" s="84" t="s">
        <v>18</v>
      </c>
      <c r="F140" s="32"/>
    </row>
    <row r="141" spans="2:6" ht="15" hidden="1" customHeight="1" x14ac:dyDescent="0.25">
      <c r="B141" s="31"/>
      <c r="C141" s="64"/>
      <c r="D141" s="84"/>
      <c r="E141" s="64"/>
      <c r="F141" s="32"/>
    </row>
    <row r="142" spans="2:6" ht="15" hidden="1" customHeight="1" x14ac:dyDescent="0.25">
      <c r="B142" s="31"/>
      <c r="C142" s="84"/>
      <c r="D142" s="84"/>
      <c r="E142" s="84"/>
      <c r="F142" s="32"/>
    </row>
    <row r="143" spans="2:6" ht="20.100000000000001" hidden="1" customHeight="1" x14ac:dyDescent="0.25">
      <c r="B143" s="38"/>
      <c r="C143" s="95" t="s">
        <v>22</v>
      </c>
      <c r="D143" s="95"/>
      <c r="E143" s="95"/>
      <c r="F143" s="39"/>
    </row>
    <row r="144" spans="2:6" ht="15" hidden="1" customHeight="1" x14ac:dyDescent="0.25">
      <c r="B144" s="31"/>
      <c r="C144" s="84"/>
      <c r="D144" s="84"/>
      <c r="E144" s="84"/>
      <c r="F144" s="32"/>
    </row>
    <row r="145" spans="2:6" ht="15" hidden="1" customHeight="1" x14ac:dyDescent="0.25">
      <c r="B145" s="31"/>
      <c r="C145" s="84" t="s">
        <v>5</v>
      </c>
      <c r="D145" s="84"/>
      <c r="E145" s="84" t="s">
        <v>6</v>
      </c>
      <c r="F145" s="32"/>
    </row>
    <row r="146" spans="2:6" ht="15" hidden="1" customHeight="1" x14ac:dyDescent="0.25">
      <c r="B146" s="31"/>
      <c r="C146" s="64"/>
      <c r="D146" s="84"/>
      <c r="E146" s="64"/>
      <c r="F146" s="32"/>
    </row>
    <row r="147" spans="2:6" ht="15" hidden="1" customHeight="1" x14ac:dyDescent="0.25">
      <c r="B147" s="31"/>
      <c r="C147" s="84"/>
      <c r="D147" s="84"/>
      <c r="E147" s="84"/>
      <c r="F147" s="32"/>
    </row>
    <row r="148" spans="2:6" ht="15" hidden="1" customHeight="1" x14ac:dyDescent="0.25">
      <c r="B148" s="31"/>
      <c r="C148" s="84" t="s">
        <v>7</v>
      </c>
      <c r="D148" s="84"/>
      <c r="E148" s="84" t="s">
        <v>14</v>
      </c>
      <c r="F148" s="32"/>
    </row>
    <row r="149" spans="2:6" ht="15" hidden="1" customHeight="1" x14ac:dyDescent="0.25">
      <c r="B149" s="31"/>
      <c r="C149" s="64"/>
      <c r="D149" s="84"/>
      <c r="E149" s="64"/>
      <c r="F149" s="32"/>
    </row>
    <row r="150" spans="2:6" ht="15" hidden="1" customHeight="1" x14ac:dyDescent="0.25">
      <c r="B150" s="31"/>
      <c r="C150" s="84"/>
      <c r="D150" s="84"/>
      <c r="E150" s="84"/>
      <c r="F150" s="32"/>
    </row>
    <row r="151" spans="2:6" ht="15" hidden="1" customHeight="1" x14ac:dyDescent="0.25">
      <c r="B151" s="31"/>
      <c r="C151" s="84" t="s">
        <v>8</v>
      </c>
      <c r="D151" s="84"/>
      <c r="E151" s="84" t="s">
        <v>9</v>
      </c>
      <c r="F151" s="32"/>
    </row>
    <row r="152" spans="2:6" ht="15" hidden="1" customHeight="1" x14ac:dyDescent="0.25">
      <c r="B152" s="31"/>
      <c r="C152" s="64"/>
      <c r="D152" s="84"/>
      <c r="E152" s="64"/>
      <c r="F152" s="32"/>
    </row>
    <row r="153" spans="2:6" ht="15" hidden="1" customHeight="1" x14ac:dyDescent="0.25">
      <c r="B153" s="31"/>
      <c r="C153" s="84"/>
      <c r="D153" s="84"/>
      <c r="E153" s="84"/>
      <c r="F153" s="32"/>
    </row>
    <row r="154" spans="2:6" ht="15" hidden="1" customHeight="1" x14ac:dyDescent="0.25">
      <c r="B154" s="31"/>
      <c r="C154" s="84" t="s">
        <v>10</v>
      </c>
      <c r="D154" s="84"/>
      <c r="E154" s="84" t="s">
        <v>11</v>
      </c>
      <c r="F154" s="32"/>
    </row>
    <row r="155" spans="2:6" ht="15" hidden="1" customHeight="1" x14ac:dyDescent="0.25">
      <c r="B155" s="31"/>
      <c r="C155" s="64"/>
      <c r="D155" s="84"/>
      <c r="E155" s="64"/>
      <c r="F155" s="32"/>
    </row>
    <row r="156" spans="2:6" ht="15" hidden="1" customHeight="1" x14ac:dyDescent="0.25">
      <c r="B156" s="31"/>
      <c r="C156" s="84"/>
      <c r="D156" s="84"/>
      <c r="E156" s="84"/>
      <c r="F156" s="32"/>
    </row>
    <row r="157" spans="2:6" ht="15" hidden="1" customHeight="1" x14ac:dyDescent="0.25">
      <c r="B157" s="31"/>
      <c r="C157" s="84" t="s">
        <v>12</v>
      </c>
      <c r="D157" s="84"/>
      <c r="E157" s="84" t="s">
        <v>13</v>
      </c>
      <c r="F157" s="32"/>
    </row>
    <row r="158" spans="2:6" ht="15" hidden="1" customHeight="1" x14ac:dyDescent="0.25">
      <c r="B158" s="31"/>
      <c r="C158" s="64"/>
      <c r="D158" s="84"/>
      <c r="E158" s="64"/>
      <c r="F158" s="32"/>
    </row>
    <row r="159" spans="2:6" ht="15" hidden="1" customHeight="1" x14ac:dyDescent="0.25">
      <c r="B159" s="31"/>
      <c r="C159" s="84"/>
      <c r="D159" s="84"/>
      <c r="E159" s="84"/>
      <c r="F159" s="32"/>
    </row>
    <row r="160" spans="2:6" ht="15" hidden="1" customHeight="1" x14ac:dyDescent="0.25">
      <c r="B160" s="31"/>
      <c r="C160" s="84" t="s">
        <v>15</v>
      </c>
      <c r="D160" s="84"/>
      <c r="E160" s="84" t="s">
        <v>16</v>
      </c>
      <c r="F160" s="32"/>
    </row>
    <row r="161" spans="2:6" ht="15" hidden="1" customHeight="1" x14ac:dyDescent="0.25">
      <c r="B161" s="31"/>
      <c r="C161" s="64"/>
      <c r="D161" s="84"/>
      <c r="E161" s="64"/>
      <c r="F161" s="32"/>
    </row>
    <row r="162" spans="2:6" ht="15" hidden="1" customHeight="1" x14ac:dyDescent="0.25">
      <c r="B162" s="31"/>
      <c r="C162" s="84"/>
      <c r="D162" s="84"/>
      <c r="E162" s="84"/>
      <c r="F162" s="32"/>
    </row>
    <row r="163" spans="2:6" ht="15" hidden="1" customHeight="1" x14ac:dyDescent="0.25">
      <c r="B163" s="31"/>
      <c r="C163" s="84" t="s">
        <v>17</v>
      </c>
      <c r="D163" s="84"/>
      <c r="E163" s="84" t="s">
        <v>18</v>
      </c>
      <c r="F163" s="32"/>
    </row>
    <row r="164" spans="2:6" ht="15" hidden="1" customHeight="1" x14ac:dyDescent="0.25">
      <c r="B164" s="31"/>
      <c r="C164" s="64"/>
      <c r="D164" s="84"/>
      <c r="E164" s="64"/>
      <c r="F164" s="32"/>
    </row>
    <row r="165" spans="2:6" ht="15" hidden="1" customHeight="1" x14ac:dyDescent="0.25">
      <c r="B165" s="31"/>
      <c r="C165" s="84"/>
      <c r="D165" s="84"/>
      <c r="E165" s="84"/>
      <c r="F165" s="32"/>
    </row>
    <row r="166" spans="2:6" ht="20.100000000000001" customHeight="1" x14ac:dyDescent="0.25">
      <c r="B166" s="38"/>
      <c r="C166" s="95" t="s">
        <v>372</v>
      </c>
      <c r="D166" s="95"/>
      <c r="E166" s="95"/>
      <c r="F166" s="39"/>
    </row>
    <row r="167" spans="2:6" ht="15" customHeight="1" x14ac:dyDescent="0.25">
      <c r="B167" s="31"/>
      <c r="C167" s="84"/>
      <c r="D167" s="84"/>
      <c r="E167" s="84"/>
      <c r="F167" s="32"/>
    </row>
    <row r="168" spans="2:6" ht="15" customHeight="1" x14ac:dyDescent="0.25">
      <c r="B168" s="31"/>
      <c r="C168" s="92" t="s">
        <v>610</v>
      </c>
      <c r="D168" s="92"/>
      <c r="E168" s="92"/>
      <c r="F168" s="32"/>
    </row>
    <row r="169" spans="2:6" ht="15" customHeight="1" x14ac:dyDescent="0.25">
      <c r="B169" s="31"/>
      <c r="C169" s="92"/>
      <c r="D169" s="92"/>
      <c r="E169" s="92"/>
      <c r="F169" s="32"/>
    </row>
    <row r="170" spans="2:6" ht="15" customHeight="1" x14ac:dyDescent="0.25">
      <c r="B170" s="31"/>
      <c r="C170" s="92"/>
      <c r="D170" s="92"/>
      <c r="E170" s="92"/>
      <c r="F170" s="32"/>
    </row>
    <row r="171" spans="2:6" ht="15" customHeight="1" x14ac:dyDescent="0.25">
      <c r="B171" s="31"/>
      <c r="C171" s="92"/>
      <c r="D171" s="92"/>
      <c r="E171" s="92"/>
      <c r="F171" s="32"/>
    </row>
    <row r="172" spans="2:6" ht="15" customHeight="1" x14ac:dyDescent="0.25">
      <c r="B172" s="31"/>
      <c r="C172" s="91" t="s">
        <v>61</v>
      </c>
      <c r="D172" s="91"/>
      <c r="E172" s="91"/>
      <c r="F172" s="32"/>
    </row>
    <row r="173" spans="2:6" ht="15" customHeight="1" x14ac:dyDescent="0.25">
      <c r="B173" s="31"/>
      <c r="C173" s="91"/>
      <c r="D173" s="91"/>
      <c r="E173" s="91"/>
      <c r="F173" s="32"/>
    </row>
    <row r="174" spans="2:6" ht="15" customHeight="1" x14ac:dyDescent="0.25">
      <c r="B174" s="31"/>
      <c r="C174" s="41">
        <v>0</v>
      </c>
      <c r="D174" s="84"/>
      <c r="E174" s="84"/>
      <c r="F174" s="32"/>
    </row>
    <row r="175" spans="2:6" ht="15" customHeight="1" x14ac:dyDescent="0.25">
      <c r="B175" s="31"/>
      <c r="C175" s="84"/>
      <c r="D175" s="84"/>
      <c r="E175" s="84"/>
      <c r="F175" s="32"/>
    </row>
    <row r="176" spans="2:6" ht="20.100000000000001" hidden="1" customHeight="1" x14ac:dyDescent="0.25">
      <c r="B176" s="38"/>
      <c r="C176" s="95" t="s">
        <v>350</v>
      </c>
      <c r="D176" s="95"/>
      <c r="E176" s="95"/>
      <c r="F176" s="39"/>
    </row>
    <row r="177" spans="2:6" ht="15" hidden="1" customHeight="1" x14ac:dyDescent="0.25">
      <c r="B177" s="31"/>
      <c r="C177" s="84"/>
      <c r="D177" s="84"/>
      <c r="E177" s="84"/>
      <c r="F177" s="32"/>
    </row>
    <row r="178" spans="2:6" ht="15" hidden="1" customHeight="1" x14ac:dyDescent="0.25">
      <c r="B178" s="31"/>
      <c r="C178" s="84" t="s">
        <v>5</v>
      </c>
      <c r="D178" s="84"/>
      <c r="E178" s="84" t="s">
        <v>6</v>
      </c>
      <c r="F178" s="32"/>
    </row>
    <row r="179" spans="2:6" ht="15" hidden="1" customHeight="1" x14ac:dyDescent="0.25">
      <c r="B179" s="31"/>
      <c r="C179" s="64"/>
      <c r="D179" s="84"/>
      <c r="E179" s="64"/>
      <c r="F179" s="32"/>
    </row>
    <row r="180" spans="2:6" ht="15" hidden="1" customHeight="1" x14ac:dyDescent="0.25">
      <c r="B180" s="31"/>
      <c r="C180" s="84"/>
      <c r="D180" s="84"/>
      <c r="E180" s="84"/>
      <c r="F180" s="32"/>
    </row>
    <row r="181" spans="2:6" ht="15" hidden="1" customHeight="1" x14ac:dyDescent="0.25">
      <c r="B181" s="31"/>
      <c r="C181" s="84" t="s">
        <v>7</v>
      </c>
      <c r="D181" s="84"/>
      <c r="E181" s="84" t="s">
        <v>14</v>
      </c>
      <c r="F181" s="32"/>
    </row>
    <row r="182" spans="2:6" ht="15" hidden="1" customHeight="1" x14ac:dyDescent="0.25">
      <c r="B182" s="31"/>
      <c r="C182" s="64"/>
      <c r="D182" s="84"/>
      <c r="E182" s="64"/>
      <c r="F182" s="32"/>
    </row>
    <row r="183" spans="2:6" ht="15" hidden="1" customHeight="1" x14ac:dyDescent="0.25">
      <c r="B183" s="31"/>
      <c r="C183" s="84"/>
      <c r="D183" s="84"/>
      <c r="E183" s="84"/>
      <c r="F183" s="32"/>
    </row>
    <row r="184" spans="2:6" ht="15" hidden="1" customHeight="1" x14ac:dyDescent="0.25">
      <c r="B184" s="31"/>
      <c r="C184" s="84" t="s">
        <v>8</v>
      </c>
      <c r="D184" s="84"/>
      <c r="E184" s="84" t="s">
        <v>9</v>
      </c>
      <c r="F184" s="32"/>
    </row>
    <row r="185" spans="2:6" ht="15" hidden="1" customHeight="1" x14ac:dyDescent="0.25">
      <c r="B185" s="31"/>
      <c r="C185" s="64"/>
      <c r="D185" s="84"/>
      <c r="E185" s="64"/>
      <c r="F185" s="32"/>
    </row>
    <row r="186" spans="2:6" ht="15" hidden="1" customHeight="1" x14ac:dyDescent="0.25">
      <c r="B186" s="31"/>
      <c r="C186" s="84"/>
      <c r="D186" s="84"/>
      <c r="E186" s="84"/>
      <c r="F186" s="32"/>
    </row>
    <row r="187" spans="2:6" ht="15" hidden="1" customHeight="1" x14ac:dyDescent="0.25">
      <c r="B187" s="31"/>
      <c r="C187" s="84" t="s">
        <v>10</v>
      </c>
      <c r="D187" s="84"/>
      <c r="E187" s="84" t="s">
        <v>11</v>
      </c>
      <c r="F187" s="32"/>
    </row>
    <row r="188" spans="2:6" ht="15" hidden="1" customHeight="1" x14ac:dyDescent="0.25">
      <c r="B188" s="31"/>
      <c r="C188" s="64"/>
      <c r="D188" s="84"/>
      <c r="E188" s="64"/>
      <c r="F188" s="32"/>
    </row>
    <row r="189" spans="2:6" ht="15" hidden="1" customHeight="1" x14ac:dyDescent="0.25">
      <c r="B189" s="31"/>
      <c r="C189" s="84"/>
      <c r="D189" s="84"/>
      <c r="E189" s="84"/>
      <c r="F189" s="32"/>
    </row>
    <row r="190" spans="2:6" ht="15" hidden="1" customHeight="1" x14ac:dyDescent="0.25">
      <c r="B190" s="31"/>
      <c r="C190" s="84" t="s">
        <v>12</v>
      </c>
      <c r="D190" s="84"/>
      <c r="E190" s="84" t="s">
        <v>13</v>
      </c>
      <c r="F190" s="32"/>
    </row>
    <row r="191" spans="2:6" ht="15" hidden="1" customHeight="1" x14ac:dyDescent="0.25">
      <c r="B191" s="31"/>
      <c r="C191" s="64"/>
      <c r="D191" s="84"/>
      <c r="E191" s="64"/>
      <c r="F191" s="32"/>
    </row>
    <row r="192" spans="2:6" ht="15" hidden="1" customHeight="1" x14ac:dyDescent="0.25">
      <c r="B192" s="31"/>
      <c r="C192" s="84"/>
      <c r="D192" s="84"/>
      <c r="E192" s="84"/>
      <c r="F192" s="32"/>
    </row>
    <row r="193" spans="2:6" ht="15" hidden="1" customHeight="1" x14ac:dyDescent="0.25">
      <c r="B193" s="31"/>
      <c r="C193" s="84" t="s">
        <v>15</v>
      </c>
      <c r="D193" s="84"/>
      <c r="E193" s="84" t="s">
        <v>16</v>
      </c>
      <c r="F193" s="32"/>
    </row>
    <row r="194" spans="2:6" ht="15" hidden="1" customHeight="1" x14ac:dyDescent="0.25">
      <c r="B194" s="31"/>
      <c r="C194" s="64"/>
      <c r="D194" s="84"/>
      <c r="E194" s="64"/>
      <c r="F194" s="32"/>
    </row>
    <row r="195" spans="2:6" ht="15" hidden="1" customHeight="1" x14ac:dyDescent="0.25">
      <c r="B195" s="31"/>
      <c r="C195" s="84"/>
      <c r="D195" s="84"/>
      <c r="E195" s="84"/>
      <c r="F195" s="32"/>
    </row>
    <row r="196" spans="2:6" ht="15" hidden="1" customHeight="1" x14ac:dyDescent="0.25">
      <c r="B196" s="31"/>
      <c r="C196" s="84" t="s">
        <v>17</v>
      </c>
      <c r="D196" s="84"/>
      <c r="E196" s="84" t="s">
        <v>18</v>
      </c>
      <c r="F196" s="32"/>
    </row>
    <row r="197" spans="2:6" ht="15" hidden="1" customHeight="1" x14ac:dyDescent="0.25">
      <c r="B197" s="31"/>
      <c r="C197" s="64"/>
      <c r="D197" s="84"/>
      <c r="E197" s="64"/>
      <c r="F197" s="32"/>
    </row>
    <row r="198" spans="2:6" ht="15" hidden="1" customHeight="1" x14ac:dyDescent="0.25">
      <c r="B198" s="31"/>
      <c r="C198" s="84"/>
      <c r="D198" s="84"/>
      <c r="E198" s="84"/>
      <c r="F198" s="32"/>
    </row>
    <row r="199" spans="2:6" ht="20.100000000000001" hidden="1" customHeight="1" x14ac:dyDescent="0.25">
      <c r="B199" s="38"/>
      <c r="C199" s="95" t="s">
        <v>23</v>
      </c>
      <c r="D199" s="95"/>
      <c r="E199" s="95"/>
      <c r="F199" s="39"/>
    </row>
    <row r="200" spans="2:6" ht="15" hidden="1" customHeight="1" x14ac:dyDescent="0.25">
      <c r="B200" s="31"/>
      <c r="C200" s="84"/>
      <c r="D200" s="84"/>
      <c r="E200" s="84"/>
      <c r="F200" s="32"/>
    </row>
    <row r="201" spans="2:6" ht="15" hidden="1" customHeight="1" x14ac:dyDescent="0.25">
      <c r="B201" s="31"/>
      <c r="C201" s="84" t="s">
        <v>5</v>
      </c>
      <c r="D201" s="84"/>
      <c r="E201" s="84" t="s">
        <v>6</v>
      </c>
      <c r="F201" s="32"/>
    </row>
    <row r="202" spans="2:6" ht="15" hidden="1" customHeight="1" x14ac:dyDescent="0.25">
      <c r="B202" s="31"/>
      <c r="C202" s="64"/>
      <c r="D202" s="84"/>
      <c r="E202" s="64"/>
      <c r="F202" s="32"/>
    </row>
    <row r="203" spans="2:6" ht="15" hidden="1" customHeight="1" x14ac:dyDescent="0.25">
      <c r="B203" s="31"/>
      <c r="C203" s="84"/>
      <c r="D203" s="84"/>
      <c r="E203" s="84"/>
      <c r="F203" s="32"/>
    </row>
    <row r="204" spans="2:6" ht="15" hidden="1" customHeight="1" x14ac:dyDescent="0.25">
      <c r="B204" s="31"/>
      <c r="C204" s="84" t="s">
        <v>7</v>
      </c>
      <c r="D204" s="84"/>
      <c r="E204" s="84" t="s">
        <v>14</v>
      </c>
      <c r="F204" s="32"/>
    </row>
    <row r="205" spans="2:6" ht="15" hidden="1" customHeight="1" x14ac:dyDescent="0.25">
      <c r="B205" s="31"/>
      <c r="C205" s="64"/>
      <c r="D205" s="84"/>
      <c r="E205" s="64"/>
      <c r="F205" s="32"/>
    </row>
    <row r="206" spans="2:6" ht="15" hidden="1" customHeight="1" x14ac:dyDescent="0.25">
      <c r="B206" s="31"/>
      <c r="C206" s="84"/>
      <c r="D206" s="84"/>
      <c r="E206" s="84"/>
      <c r="F206" s="32"/>
    </row>
    <row r="207" spans="2:6" ht="15" hidden="1" customHeight="1" x14ac:dyDescent="0.25">
      <c r="B207" s="31"/>
      <c r="C207" s="84" t="s">
        <v>8</v>
      </c>
      <c r="D207" s="84"/>
      <c r="E207" s="84" t="s">
        <v>9</v>
      </c>
      <c r="F207" s="32"/>
    </row>
    <row r="208" spans="2:6" ht="15" hidden="1" customHeight="1" x14ac:dyDescent="0.25">
      <c r="B208" s="31"/>
      <c r="C208" s="64"/>
      <c r="D208" s="84"/>
      <c r="E208" s="64"/>
      <c r="F208" s="32"/>
    </row>
    <row r="209" spans="2:6" ht="15" hidden="1" customHeight="1" x14ac:dyDescent="0.25">
      <c r="B209" s="31"/>
      <c r="C209" s="84"/>
      <c r="D209" s="84"/>
      <c r="E209" s="84"/>
      <c r="F209" s="32"/>
    </row>
    <row r="210" spans="2:6" ht="15" hidden="1" customHeight="1" x14ac:dyDescent="0.25">
      <c r="B210" s="31"/>
      <c r="C210" s="84" t="s">
        <v>10</v>
      </c>
      <c r="D210" s="84"/>
      <c r="E210" s="84" t="s">
        <v>11</v>
      </c>
      <c r="F210" s="32"/>
    </row>
    <row r="211" spans="2:6" ht="15" hidden="1" customHeight="1" x14ac:dyDescent="0.25">
      <c r="B211" s="31"/>
      <c r="C211" s="64"/>
      <c r="D211" s="84"/>
      <c r="E211" s="64"/>
      <c r="F211" s="32"/>
    </row>
    <row r="212" spans="2:6" ht="15" hidden="1" customHeight="1" x14ac:dyDescent="0.25">
      <c r="B212" s="31"/>
      <c r="C212" s="84"/>
      <c r="D212" s="84"/>
      <c r="E212" s="84"/>
      <c r="F212" s="32"/>
    </row>
    <row r="213" spans="2:6" ht="15" hidden="1" customHeight="1" x14ac:dyDescent="0.25">
      <c r="B213" s="31"/>
      <c r="C213" s="84" t="s">
        <v>12</v>
      </c>
      <c r="D213" s="84"/>
      <c r="E213" s="84" t="s">
        <v>13</v>
      </c>
      <c r="F213" s="32"/>
    </row>
    <row r="214" spans="2:6" ht="15" hidden="1" customHeight="1" x14ac:dyDescent="0.25">
      <c r="B214" s="31"/>
      <c r="C214" s="64"/>
      <c r="D214" s="84"/>
      <c r="E214" s="64"/>
      <c r="F214" s="32"/>
    </row>
    <row r="215" spans="2:6" ht="15" hidden="1" customHeight="1" x14ac:dyDescent="0.25">
      <c r="B215" s="31"/>
      <c r="C215" s="84"/>
      <c r="D215" s="84"/>
      <c r="E215" s="84"/>
      <c r="F215" s="32"/>
    </row>
    <row r="216" spans="2:6" ht="15" hidden="1" customHeight="1" x14ac:dyDescent="0.25">
      <c r="B216" s="31"/>
      <c r="C216" s="84" t="s">
        <v>15</v>
      </c>
      <c r="D216" s="84"/>
      <c r="E216" s="84" t="s">
        <v>16</v>
      </c>
      <c r="F216" s="32"/>
    </row>
    <row r="217" spans="2:6" ht="15" hidden="1" customHeight="1" x14ac:dyDescent="0.25">
      <c r="B217" s="31"/>
      <c r="C217" s="64"/>
      <c r="D217" s="84"/>
      <c r="E217" s="64"/>
      <c r="F217" s="32"/>
    </row>
    <row r="218" spans="2:6" ht="15" hidden="1" customHeight="1" x14ac:dyDescent="0.25">
      <c r="B218" s="31"/>
      <c r="C218" s="84"/>
      <c r="D218" s="84"/>
      <c r="E218" s="84"/>
      <c r="F218" s="32"/>
    </row>
    <row r="219" spans="2:6" ht="15" hidden="1" customHeight="1" x14ac:dyDescent="0.25">
      <c r="B219" s="31"/>
      <c r="C219" s="84" t="s">
        <v>17</v>
      </c>
      <c r="D219" s="84"/>
      <c r="E219" s="84" t="s">
        <v>18</v>
      </c>
      <c r="F219" s="32"/>
    </row>
    <row r="220" spans="2:6" ht="15" hidden="1" customHeight="1" x14ac:dyDescent="0.25">
      <c r="B220" s="31"/>
      <c r="C220" s="64"/>
      <c r="D220" s="84"/>
      <c r="E220" s="64"/>
      <c r="F220" s="32"/>
    </row>
    <row r="221" spans="2:6" ht="15" hidden="1" customHeight="1" x14ac:dyDescent="0.25">
      <c r="B221" s="31"/>
      <c r="C221" s="84"/>
      <c r="D221" s="84"/>
      <c r="E221" s="84"/>
      <c r="F221" s="32"/>
    </row>
    <row r="222" spans="2:6" ht="20.100000000000001" hidden="1" customHeight="1" x14ac:dyDescent="0.25">
      <c r="B222" s="38"/>
      <c r="C222" s="95" t="s">
        <v>24</v>
      </c>
      <c r="D222" s="95"/>
      <c r="E222" s="95"/>
      <c r="F222" s="39"/>
    </row>
    <row r="223" spans="2:6" ht="15" hidden="1" customHeight="1" x14ac:dyDescent="0.25">
      <c r="B223" s="31"/>
      <c r="C223" s="84"/>
      <c r="D223" s="84"/>
      <c r="E223" s="84"/>
      <c r="F223" s="32"/>
    </row>
    <row r="224" spans="2:6" ht="15" hidden="1" customHeight="1" x14ac:dyDescent="0.25">
      <c r="B224" s="31"/>
      <c r="C224" s="84" t="s">
        <v>5</v>
      </c>
      <c r="D224" s="84"/>
      <c r="E224" s="84" t="s">
        <v>6</v>
      </c>
      <c r="F224" s="32"/>
    </row>
    <row r="225" spans="2:6" ht="15" hidden="1" customHeight="1" x14ac:dyDescent="0.25">
      <c r="B225" s="31"/>
      <c r="C225" s="64"/>
      <c r="D225" s="84"/>
      <c r="E225" s="64"/>
      <c r="F225" s="32"/>
    </row>
    <row r="226" spans="2:6" ht="15" hidden="1" customHeight="1" x14ac:dyDescent="0.25">
      <c r="B226" s="31"/>
      <c r="C226" s="84"/>
      <c r="D226" s="84"/>
      <c r="E226" s="84"/>
      <c r="F226" s="32"/>
    </row>
    <row r="227" spans="2:6" ht="15" hidden="1" customHeight="1" x14ac:dyDescent="0.25">
      <c r="B227" s="31"/>
      <c r="C227" s="84" t="s">
        <v>7</v>
      </c>
      <c r="D227" s="84"/>
      <c r="E227" s="84" t="s">
        <v>14</v>
      </c>
      <c r="F227" s="32"/>
    </row>
    <row r="228" spans="2:6" ht="15" hidden="1" customHeight="1" x14ac:dyDescent="0.25">
      <c r="B228" s="31"/>
      <c r="C228" s="64"/>
      <c r="D228" s="84"/>
      <c r="E228" s="64"/>
      <c r="F228" s="32"/>
    </row>
    <row r="229" spans="2:6" ht="15" hidden="1" customHeight="1" x14ac:dyDescent="0.25">
      <c r="B229" s="31"/>
      <c r="C229" s="84"/>
      <c r="D229" s="84"/>
      <c r="E229" s="84"/>
      <c r="F229" s="32"/>
    </row>
    <row r="230" spans="2:6" ht="15" hidden="1" customHeight="1" x14ac:dyDescent="0.25">
      <c r="B230" s="31"/>
      <c r="C230" s="84" t="s">
        <v>8</v>
      </c>
      <c r="D230" s="84"/>
      <c r="E230" s="84" t="s">
        <v>9</v>
      </c>
      <c r="F230" s="32"/>
    </row>
    <row r="231" spans="2:6" ht="15" hidden="1" customHeight="1" x14ac:dyDescent="0.25">
      <c r="B231" s="31"/>
      <c r="C231" s="64"/>
      <c r="D231" s="84"/>
      <c r="E231" s="64"/>
      <c r="F231" s="32"/>
    </row>
    <row r="232" spans="2:6" ht="15" hidden="1" customHeight="1" x14ac:dyDescent="0.25">
      <c r="B232" s="31"/>
      <c r="C232" s="84"/>
      <c r="D232" s="84"/>
      <c r="E232" s="84"/>
      <c r="F232" s="32"/>
    </row>
    <row r="233" spans="2:6" ht="15" hidden="1" customHeight="1" x14ac:dyDescent="0.25">
      <c r="B233" s="31"/>
      <c r="C233" s="84" t="s">
        <v>10</v>
      </c>
      <c r="D233" s="84"/>
      <c r="E233" s="84" t="s">
        <v>11</v>
      </c>
      <c r="F233" s="32"/>
    </row>
    <row r="234" spans="2:6" ht="15" hidden="1" customHeight="1" x14ac:dyDescent="0.25">
      <c r="B234" s="31"/>
      <c r="C234" s="64"/>
      <c r="D234" s="84"/>
      <c r="E234" s="64"/>
      <c r="F234" s="32"/>
    </row>
    <row r="235" spans="2:6" ht="15" hidden="1" customHeight="1" x14ac:dyDescent="0.25">
      <c r="B235" s="31"/>
      <c r="C235" s="84"/>
      <c r="D235" s="84"/>
      <c r="E235" s="84"/>
      <c r="F235" s="32"/>
    </row>
    <row r="236" spans="2:6" ht="15" hidden="1" customHeight="1" x14ac:dyDescent="0.25">
      <c r="B236" s="31"/>
      <c r="C236" s="84" t="s">
        <v>12</v>
      </c>
      <c r="D236" s="84"/>
      <c r="E236" s="84" t="s">
        <v>13</v>
      </c>
      <c r="F236" s="32"/>
    </row>
    <row r="237" spans="2:6" ht="15" hidden="1" customHeight="1" x14ac:dyDescent="0.25">
      <c r="B237" s="31"/>
      <c r="C237" s="64"/>
      <c r="D237" s="84"/>
      <c r="E237" s="64"/>
      <c r="F237" s="32"/>
    </row>
    <row r="238" spans="2:6" ht="15" hidden="1" customHeight="1" x14ac:dyDescent="0.25">
      <c r="B238" s="31"/>
      <c r="C238" s="84"/>
      <c r="D238" s="84"/>
      <c r="E238" s="84"/>
      <c r="F238" s="32"/>
    </row>
    <row r="239" spans="2:6" ht="15" hidden="1" customHeight="1" x14ac:dyDescent="0.25">
      <c r="B239" s="31"/>
      <c r="C239" s="84" t="s">
        <v>15</v>
      </c>
      <c r="D239" s="84"/>
      <c r="E239" s="84" t="s">
        <v>16</v>
      </c>
      <c r="F239" s="32"/>
    </row>
    <row r="240" spans="2:6" ht="15" hidden="1" customHeight="1" x14ac:dyDescent="0.25">
      <c r="B240" s="31"/>
      <c r="C240" s="64"/>
      <c r="D240" s="84"/>
      <c r="E240" s="64"/>
      <c r="F240" s="32"/>
    </row>
    <row r="241" spans="2:6" ht="15" hidden="1" customHeight="1" x14ac:dyDescent="0.25">
      <c r="B241" s="31"/>
      <c r="C241" s="84"/>
      <c r="D241" s="84"/>
      <c r="E241" s="84"/>
      <c r="F241" s="32"/>
    </row>
    <row r="242" spans="2:6" ht="15" hidden="1" customHeight="1" x14ac:dyDescent="0.25">
      <c r="B242" s="31"/>
      <c r="C242" s="84" t="s">
        <v>17</v>
      </c>
      <c r="D242" s="84"/>
      <c r="E242" s="84" t="s">
        <v>18</v>
      </c>
      <c r="F242" s="32"/>
    </row>
    <row r="243" spans="2:6" ht="15" hidden="1" customHeight="1" x14ac:dyDescent="0.25">
      <c r="B243" s="31"/>
      <c r="C243" s="64"/>
      <c r="D243" s="84"/>
      <c r="E243" s="64"/>
      <c r="F243" s="32"/>
    </row>
    <row r="244" spans="2:6" ht="15" hidden="1" customHeight="1" x14ac:dyDescent="0.25">
      <c r="B244" s="31"/>
      <c r="C244" s="84"/>
      <c r="D244" s="84"/>
      <c r="E244" s="84"/>
      <c r="F244" s="32"/>
    </row>
    <row r="245" spans="2:6" ht="20.100000000000001" hidden="1" customHeight="1" x14ac:dyDescent="0.25">
      <c r="B245" s="38"/>
      <c r="C245" s="95" t="s">
        <v>25</v>
      </c>
      <c r="D245" s="95"/>
      <c r="E245" s="95"/>
      <c r="F245" s="39"/>
    </row>
    <row r="246" spans="2:6" ht="15" hidden="1" customHeight="1" x14ac:dyDescent="0.25">
      <c r="B246" s="31"/>
      <c r="C246" s="84"/>
      <c r="D246" s="84"/>
      <c r="E246" s="84"/>
      <c r="F246" s="32"/>
    </row>
    <row r="247" spans="2:6" ht="15" hidden="1" customHeight="1" x14ac:dyDescent="0.25">
      <c r="B247" s="31"/>
      <c r="C247" s="84" t="s">
        <v>5</v>
      </c>
      <c r="D247" s="84"/>
      <c r="E247" s="84" t="s">
        <v>6</v>
      </c>
      <c r="F247" s="32"/>
    </row>
    <row r="248" spans="2:6" ht="15" hidden="1" customHeight="1" x14ac:dyDescent="0.25">
      <c r="B248" s="31"/>
      <c r="C248" s="64"/>
      <c r="D248" s="84"/>
      <c r="E248" s="64"/>
      <c r="F248" s="32"/>
    </row>
    <row r="249" spans="2:6" ht="15" hidden="1" customHeight="1" x14ac:dyDescent="0.25">
      <c r="B249" s="31"/>
      <c r="C249" s="84"/>
      <c r="D249" s="84"/>
      <c r="E249" s="84"/>
      <c r="F249" s="32"/>
    </row>
    <row r="250" spans="2:6" ht="15" hidden="1" customHeight="1" x14ac:dyDescent="0.25">
      <c r="B250" s="31"/>
      <c r="C250" s="84" t="s">
        <v>7</v>
      </c>
      <c r="D250" s="84"/>
      <c r="E250" s="84" t="s">
        <v>14</v>
      </c>
      <c r="F250" s="32"/>
    </row>
    <row r="251" spans="2:6" ht="15" hidden="1" customHeight="1" x14ac:dyDescent="0.25">
      <c r="B251" s="31"/>
      <c r="C251" s="64"/>
      <c r="D251" s="84"/>
      <c r="E251" s="64"/>
      <c r="F251" s="32"/>
    </row>
    <row r="252" spans="2:6" ht="15" hidden="1" customHeight="1" x14ac:dyDescent="0.25">
      <c r="B252" s="31"/>
      <c r="C252" s="84"/>
      <c r="D252" s="84"/>
      <c r="E252" s="84"/>
      <c r="F252" s="32"/>
    </row>
    <row r="253" spans="2:6" ht="15" hidden="1" customHeight="1" x14ac:dyDescent="0.25">
      <c r="B253" s="31"/>
      <c r="C253" s="84" t="s">
        <v>8</v>
      </c>
      <c r="D253" s="84"/>
      <c r="E253" s="84" t="s">
        <v>9</v>
      </c>
      <c r="F253" s="32"/>
    </row>
    <row r="254" spans="2:6" ht="15" hidden="1" customHeight="1" x14ac:dyDescent="0.25">
      <c r="B254" s="31"/>
      <c r="C254" s="64"/>
      <c r="D254" s="84"/>
      <c r="E254" s="64"/>
      <c r="F254" s="32"/>
    </row>
    <row r="255" spans="2:6" ht="15" hidden="1" customHeight="1" x14ac:dyDescent="0.25">
      <c r="B255" s="31"/>
      <c r="C255" s="84"/>
      <c r="D255" s="84"/>
      <c r="E255" s="84"/>
      <c r="F255" s="32"/>
    </row>
    <row r="256" spans="2:6" ht="15" hidden="1" customHeight="1" x14ac:dyDescent="0.25">
      <c r="B256" s="31"/>
      <c r="C256" s="84" t="s">
        <v>10</v>
      </c>
      <c r="D256" s="84"/>
      <c r="E256" s="84" t="s">
        <v>11</v>
      </c>
      <c r="F256" s="32"/>
    </row>
    <row r="257" spans="2:6" ht="15" hidden="1" customHeight="1" x14ac:dyDescent="0.25">
      <c r="B257" s="31"/>
      <c r="C257" s="64"/>
      <c r="D257" s="84"/>
      <c r="E257" s="64"/>
      <c r="F257" s="32"/>
    </row>
    <row r="258" spans="2:6" ht="15" hidden="1" customHeight="1" x14ac:dyDescent="0.25">
      <c r="B258" s="31"/>
      <c r="C258" s="84"/>
      <c r="D258" s="84"/>
      <c r="E258" s="84"/>
      <c r="F258" s="32"/>
    </row>
    <row r="259" spans="2:6" ht="15" hidden="1" customHeight="1" x14ac:dyDescent="0.25">
      <c r="B259" s="31"/>
      <c r="C259" s="84" t="s">
        <v>12</v>
      </c>
      <c r="D259" s="84"/>
      <c r="E259" s="84" t="s">
        <v>13</v>
      </c>
      <c r="F259" s="32"/>
    </row>
    <row r="260" spans="2:6" ht="15" hidden="1" customHeight="1" x14ac:dyDescent="0.25">
      <c r="B260" s="31"/>
      <c r="C260" s="64"/>
      <c r="D260" s="84"/>
      <c r="E260" s="64"/>
      <c r="F260" s="32"/>
    </row>
    <row r="261" spans="2:6" ht="15" hidden="1" customHeight="1" x14ac:dyDescent="0.25">
      <c r="B261" s="31"/>
      <c r="C261" s="84"/>
      <c r="D261" s="84"/>
      <c r="E261" s="84"/>
      <c r="F261" s="32"/>
    </row>
    <row r="262" spans="2:6" ht="15" hidden="1" customHeight="1" x14ac:dyDescent="0.25">
      <c r="B262" s="31"/>
      <c r="C262" s="84" t="s">
        <v>15</v>
      </c>
      <c r="D262" s="84"/>
      <c r="E262" s="84" t="s">
        <v>16</v>
      </c>
      <c r="F262" s="32"/>
    </row>
    <row r="263" spans="2:6" ht="15" hidden="1" customHeight="1" x14ac:dyDescent="0.25">
      <c r="B263" s="31"/>
      <c r="C263" s="64"/>
      <c r="D263" s="84"/>
      <c r="E263" s="64"/>
      <c r="F263" s="32"/>
    </row>
    <row r="264" spans="2:6" ht="15" hidden="1" customHeight="1" x14ac:dyDescent="0.25">
      <c r="B264" s="31"/>
      <c r="C264" s="84"/>
      <c r="D264" s="84"/>
      <c r="E264" s="84"/>
      <c r="F264" s="32"/>
    </row>
    <row r="265" spans="2:6" ht="15" hidden="1" customHeight="1" x14ac:dyDescent="0.25">
      <c r="B265" s="31"/>
      <c r="C265" s="84" t="s">
        <v>17</v>
      </c>
      <c r="D265" s="84"/>
      <c r="E265" s="84" t="s">
        <v>18</v>
      </c>
      <c r="F265" s="32"/>
    </row>
    <row r="266" spans="2:6" ht="15" hidden="1" customHeight="1" x14ac:dyDescent="0.25">
      <c r="B266" s="31"/>
      <c r="C266" s="64"/>
      <c r="D266" s="84"/>
      <c r="E266" s="64"/>
      <c r="F266" s="32"/>
    </row>
    <row r="267" spans="2:6" ht="15" hidden="1" customHeight="1" x14ac:dyDescent="0.25">
      <c r="B267" s="31"/>
      <c r="C267" s="84"/>
      <c r="D267" s="84"/>
      <c r="E267" s="84"/>
      <c r="F267" s="32"/>
    </row>
    <row r="268" spans="2:6" ht="20.100000000000001" hidden="1" customHeight="1" x14ac:dyDescent="0.25">
      <c r="B268" s="38"/>
      <c r="C268" s="95" t="s">
        <v>26</v>
      </c>
      <c r="D268" s="95"/>
      <c r="E268" s="95"/>
      <c r="F268" s="39"/>
    </row>
    <row r="269" spans="2:6" ht="15" hidden="1" customHeight="1" x14ac:dyDescent="0.25">
      <c r="B269" s="31"/>
      <c r="C269" s="84"/>
      <c r="D269" s="84"/>
      <c r="E269" s="84"/>
      <c r="F269" s="32"/>
    </row>
    <row r="270" spans="2:6" ht="15" hidden="1" customHeight="1" x14ac:dyDescent="0.25">
      <c r="B270" s="31"/>
      <c r="C270" s="84" t="s">
        <v>5</v>
      </c>
      <c r="D270" s="84"/>
      <c r="E270" s="84" t="s">
        <v>6</v>
      </c>
      <c r="F270" s="32"/>
    </row>
    <row r="271" spans="2:6" ht="15" hidden="1" customHeight="1" x14ac:dyDescent="0.25">
      <c r="B271" s="31"/>
      <c r="C271" s="64"/>
      <c r="D271" s="84"/>
      <c r="E271" s="64"/>
      <c r="F271" s="32"/>
    </row>
    <row r="272" spans="2:6" ht="15" hidden="1" customHeight="1" x14ac:dyDescent="0.25">
      <c r="B272" s="31"/>
      <c r="C272" s="84"/>
      <c r="D272" s="84"/>
      <c r="E272" s="84"/>
      <c r="F272" s="32"/>
    </row>
    <row r="273" spans="2:6" ht="15" hidden="1" customHeight="1" x14ac:dyDescent="0.25">
      <c r="B273" s="31"/>
      <c r="C273" s="84" t="s">
        <v>7</v>
      </c>
      <c r="D273" s="84"/>
      <c r="E273" s="84" t="s">
        <v>14</v>
      </c>
      <c r="F273" s="32"/>
    </row>
    <row r="274" spans="2:6" ht="15" hidden="1" customHeight="1" x14ac:dyDescent="0.25">
      <c r="B274" s="31"/>
      <c r="C274" s="64"/>
      <c r="D274" s="84"/>
      <c r="E274" s="64"/>
      <c r="F274" s="32"/>
    </row>
    <row r="275" spans="2:6" ht="15" hidden="1" customHeight="1" x14ac:dyDescent="0.25">
      <c r="B275" s="31"/>
      <c r="C275" s="84"/>
      <c r="D275" s="84"/>
      <c r="E275" s="84"/>
      <c r="F275" s="32"/>
    </row>
    <row r="276" spans="2:6" ht="15" hidden="1" customHeight="1" x14ac:dyDescent="0.25">
      <c r="B276" s="31"/>
      <c r="C276" s="84" t="s">
        <v>8</v>
      </c>
      <c r="D276" s="84"/>
      <c r="E276" s="84" t="s">
        <v>9</v>
      </c>
      <c r="F276" s="32"/>
    </row>
    <row r="277" spans="2:6" ht="15" hidden="1" customHeight="1" x14ac:dyDescent="0.25">
      <c r="B277" s="31"/>
      <c r="C277" s="64"/>
      <c r="D277" s="84"/>
      <c r="E277" s="64"/>
      <c r="F277" s="32"/>
    </row>
    <row r="278" spans="2:6" ht="15" hidden="1" customHeight="1" x14ac:dyDescent="0.25">
      <c r="B278" s="31"/>
      <c r="C278" s="84"/>
      <c r="D278" s="84"/>
      <c r="E278" s="84"/>
      <c r="F278" s="32"/>
    </row>
    <row r="279" spans="2:6" ht="15" hidden="1" customHeight="1" x14ac:dyDescent="0.25">
      <c r="B279" s="31"/>
      <c r="C279" s="84" t="s">
        <v>10</v>
      </c>
      <c r="D279" s="84"/>
      <c r="E279" s="84" t="s">
        <v>11</v>
      </c>
      <c r="F279" s="32"/>
    </row>
    <row r="280" spans="2:6" ht="15" hidden="1" customHeight="1" x14ac:dyDescent="0.25">
      <c r="B280" s="31"/>
      <c r="C280" s="64"/>
      <c r="D280" s="84"/>
      <c r="E280" s="64"/>
      <c r="F280" s="32"/>
    </row>
    <row r="281" spans="2:6" ht="15" hidden="1" customHeight="1" x14ac:dyDescent="0.25">
      <c r="B281" s="31"/>
      <c r="C281" s="84"/>
      <c r="D281" s="84"/>
      <c r="E281" s="84"/>
      <c r="F281" s="32"/>
    </row>
    <row r="282" spans="2:6" ht="15" hidden="1" customHeight="1" x14ac:dyDescent="0.25">
      <c r="B282" s="31"/>
      <c r="C282" s="84" t="s">
        <v>12</v>
      </c>
      <c r="D282" s="84"/>
      <c r="E282" s="84" t="s">
        <v>13</v>
      </c>
      <c r="F282" s="32"/>
    </row>
    <row r="283" spans="2:6" ht="15" hidden="1" customHeight="1" x14ac:dyDescent="0.25">
      <c r="B283" s="31"/>
      <c r="C283" s="64"/>
      <c r="D283" s="84"/>
      <c r="E283" s="64"/>
      <c r="F283" s="32"/>
    </row>
    <row r="284" spans="2:6" ht="15" hidden="1" customHeight="1" x14ac:dyDescent="0.25">
      <c r="B284" s="31"/>
      <c r="C284" s="84"/>
      <c r="D284" s="84"/>
      <c r="E284" s="84"/>
      <c r="F284" s="32"/>
    </row>
    <row r="285" spans="2:6" ht="15" hidden="1" customHeight="1" x14ac:dyDescent="0.25">
      <c r="B285" s="31"/>
      <c r="C285" s="84" t="s">
        <v>15</v>
      </c>
      <c r="D285" s="84"/>
      <c r="E285" s="84" t="s">
        <v>16</v>
      </c>
      <c r="F285" s="32"/>
    </row>
    <row r="286" spans="2:6" ht="15" hidden="1" customHeight="1" x14ac:dyDescent="0.25">
      <c r="B286" s="31"/>
      <c r="C286" s="64"/>
      <c r="D286" s="84"/>
      <c r="E286" s="64"/>
      <c r="F286" s="32"/>
    </row>
    <row r="287" spans="2:6" ht="15" hidden="1" customHeight="1" x14ac:dyDescent="0.25">
      <c r="B287" s="31"/>
      <c r="C287" s="84"/>
      <c r="D287" s="84"/>
      <c r="E287" s="84"/>
      <c r="F287" s="32"/>
    </row>
    <row r="288" spans="2:6" ht="15" hidden="1" customHeight="1" x14ac:dyDescent="0.25">
      <c r="B288" s="31"/>
      <c r="C288" s="84" t="s">
        <v>17</v>
      </c>
      <c r="D288" s="84"/>
      <c r="E288" s="84" t="s">
        <v>18</v>
      </c>
      <c r="F288" s="32"/>
    </row>
    <row r="289" spans="2:6" ht="15" hidden="1" customHeight="1" x14ac:dyDescent="0.25">
      <c r="B289" s="31"/>
      <c r="C289" s="64"/>
      <c r="D289" s="84"/>
      <c r="E289" s="64"/>
      <c r="F289" s="32"/>
    </row>
    <row r="290" spans="2:6" ht="15" hidden="1" customHeight="1" x14ac:dyDescent="0.25">
      <c r="B290" s="31"/>
      <c r="C290" s="84"/>
      <c r="D290" s="84"/>
      <c r="E290" s="84"/>
      <c r="F290" s="32"/>
    </row>
    <row r="291" spans="2:6" ht="15" customHeight="1" x14ac:dyDescent="0.25">
      <c r="B291" s="31"/>
      <c r="C291" s="85"/>
      <c r="D291" s="84"/>
      <c r="E291" s="84"/>
      <c r="F291" s="32"/>
    </row>
    <row r="292" spans="2:6" ht="15" customHeight="1" x14ac:dyDescent="0.25">
      <c r="B292" s="31"/>
      <c r="C292" s="84"/>
      <c r="D292" s="84"/>
      <c r="E292" s="84"/>
      <c r="F292" s="32"/>
    </row>
    <row r="293" spans="2:6" ht="15" customHeight="1" x14ac:dyDescent="0.25">
      <c r="B293" s="33"/>
      <c r="C293" s="42">
        <f>R.Instructions.VersionNumber</f>
        <v>2</v>
      </c>
      <c r="D293" s="34"/>
      <c r="E293" s="43">
        <f>R.Instructions.VersionDate</f>
        <v>45496</v>
      </c>
      <c r="F293" s="35"/>
    </row>
    <row r="295" spans="2:6" ht="15" customHeight="1" x14ac:dyDescent="0.25">
      <c r="C295" s="103" t="str">
        <f>IFERROR(VLOOKUP("Incomplete",Developer!H46:I201,2,FALSE),"Sheet complete.")</f>
        <v>Enter the first name of the public contact.</v>
      </c>
      <c r="D295" s="103"/>
      <c r="E295" s="103"/>
    </row>
    <row r="296" spans="2:6" ht="15" customHeight="1" x14ac:dyDescent="0.25">
      <c r="C296" s="103"/>
      <c r="D296" s="103"/>
      <c r="E296" s="103"/>
    </row>
    <row r="297" spans="2:6" ht="15" customHeight="1" x14ac:dyDescent="0.25">
      <c r="C297" s="103"/>
      <c r="D297" s="103"/>
      <c r="E297" s="103"/>
    </row>
  </sheetData>
  <sheetProtection algorithmName="SHA-512" hashValue="kCBUDw7A5dj6a+gygckaGvDh4kCF6WdvsBpHkTCHeumSIwBElXp7PTmvt040R+SAyZVXCdr1iHTNRT3nNyksQg==" saltValue="k7FZOHSC46ebVseejnvvyA==" spinCount="100000" sheet="1" objects="1" scenarios="1" selectLockedCells="1"/>
  <dataConsolidate/>
  <mergeCells count="21">
    <mergeCell ref="C120:E120"/>
    <mergeCell ref="C143:E143"/>
    <mergeCell ref="C4:E4"/>
    <mergeCell ref="C10:E10"/>
    <mergeCell ref="C45:E46"/>
    <mergeCell ref="C37:E37"/>
    <mergeCell ref="C49:E49"/>
    <mergeCell ref="C74:E74"/>
    <mergeCell ref="C97:E97"/>
    <mergeCell ref="C6:E9"/>
    <mergeCell ref="C12:E15"/>
    <mergeCell ref="C39:E44"/>
    <mergeCell ref="C295:E297"/>
    <mergeCell ref="C222:E222"/>
    <mergeCell ref="C245:E245"/>
    <mergeCell ref="C268:E268"/>
    <mergeCell ref="C166:E166"/>
    <mergeCell ref="C176:E176"/>
    <mergeCell ref="C199:E199"/>
    <mergeCell ref="C172:E173"/>
    <mergeCell ref="C168:E171"/>
  </mergeCells>
  <conditionalFormatting sqref="C295">
    <cfRule type="cellIs" dxfId="1" priority="1" stopIfTrue="1" operator="equal">
      <formula>"Sheet complete."</formula>
    </cfRule>
  </conditionalFormatting>
  <dataValidations count="2">
    <dataValidation type="list" allowBlank="1" showInputMessage="1" showErrorMessage="1" sqref="C47" xr:uid="{CF507B5A-102C-4530-837B-4100C0CE9BBA}">
      <formula1>"1,2,3,4,5"</formula1>
    </dataValidation>
    <dataValidation type="list" allowBlank="1" showInputMessage="1" showErrorMessage="1" sqref="C174" xr:uid="{ED2085D7-F9CC-476E-AC26-0415F7678972}">
      <formula1>"0,1,2,3,4,5"</formula1>
    </dataValidation>
  </dataValidations>
  <printOptions horizontalCentered="1"/>
  <pageMargins left="0.25" right="0.25" top="0.25" bottom="0.25" header="0" footer="0"/>
  <pageSetup scale="85"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macro="[0]!CheckBoxContact">
                <anchor moveWithCells="1">
                  <from>
                    <xdr:col>2</xdr:col>
                    <xdr:colOff>2762250</xdr:colOff>
                    <xdr:row>50</xdr:row>
                    <xdr:rowOff>0</xdr:rowOff>
                  </from>
                  <to>
                    <xdr:col>2</xdr:col>
                    <xdr:colOff>2981325</xdr:colOff>
                    <xdr:row>51</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72EB-42D4-4457-9ECD-A3898863ED3F}">
  <sheetPr codeName="Sheet4">
    <tabColor rgb="FF046A38"/>
    <pageSetUpPr fitToPage="1"/>
  </sheetPr>
  <dimension ref="B1:G39"/>
  <sheetViews>
    <sheetView showGridLines="0" showRowColHeaders="0" zoomScaleNormal="100" workbookViewId="0">
      <selection activeCell="F29" sqref="F29"/>
    </sheetView>
  </sheetViews>
  <sheetFormatPr defaultColWidth="9.140625" defaultRowHeight="15" customHeight="1" x14ac:dyDescent="0.25"/>
  <cols>
    <col min="1" max="2" width="5.7109375" customWidth="1"/>
    <col min="3" max="3" width="2.28515625" customWidth="1"/>
    <col min="4" max="4" width="48.42578125" customWidth="1"/>
    <col min="5" max="5" width="5.7109375" customWidth="1"/>
    <col min="6" max="6" width="50.7109375"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36"/>
      <c r="C4" s="97" t="s">
        <v>320</v>
      </c>
      <c r="D4" s="97"/>
      <c r="E4" s="97"/>
      <c r="F4" s="97"/>
      <c r="G4" s="37"/>
    </row>
    <row r="5" spans="2:7" ht="15" customHeight="1" x14ac:dyDescent="0.25">
      <c r="B5" s="31"/>
      <c r="C5" s="84"/>
      <c r="D5" s="84"/>
      <c r="E5" s="84"/>
      <c r="F5" s="84"/>
      <c r="G5" s="32"/>
    </row>
    <row r="6" spans="2:7" ht="15" customHeight="1" x14ac:dyDescent="0.25">
      <c r="B6" s="31"/>
      <c r="C6" s="84"/>
      <c r="D6" s="84" t="s">
        <v>414</v>
      </c>
      <c r="E6" s="84"/>
      <c r="F6" s="84"/>
      <c r="G6" s="32"/>
    </row>
    <row r="7" spans="2:7" ht="15" customHeight="1" x14ac:dyDescent="0.25">
      <c r="B7" s="31"/>
      <c r="C7" s="84"/>
      <c r="D7" s="64" t="str">
        <f>IF(INDEX(I.Facility.EmitterName,1)="","",INDEX(I.Facility.EmitterName,1))</f>
        <v/>
      </c>
      <c r="E7" s="84"/>
      <c r="F7" s="84"/>
      <c r="G7" s="32"/>
    </row>
    <row r="8" spans="2:7" ht="15" customHeight="1" x14ac:dyDescent="0.25">
      <c r="B8" s="31"/>
      <c r="C8" s="84"/>
      <c r="D8" s="84"/>
      <c r="E8" s="84"/>
      <c r="F8" s="84"/>
      <c r="G8" s="32"/>
    </row>
    <row r="9" spans="2:7" ht="15" customHeight="1" x14ac:dyDescent="0.25">
      <c r="B9" s="31"/>
      <c r="C9" s="84" t="s">
        <v>29</v>
      </c>
      <c r="D9" s="64"/>
      <c r="E9" s="91" t="s">
        <v>35</v>
      </c>
      <c r="F9" s="91"/>
      <c r="G9" s="32"/>
    </row>
    <row r="10" spans="2:7" ht="15" customHeight="1" x14ac:dyDescent="0.25">
      <c r="B10" s="31"/>
      <c r="C10" s="91" t="s">
        <v>484</v>
      </c>
      <c r="D10" s="91"/>
      <c r="E10" s="91"/>
      <c r="F10" s="91"/>
      <c r="G10" s="32"/>
    </row>
    <row r="11" spans="2:7" ht="15" customHeight="1" x14ac:dyDescent="0.25">
      <c r="B11" s="31"/>
      <c r="C11" s="91"/>
      <c r="D11" s="91"/>
      <c r="E11" s="91"/>
      <c r="F11" s="91"/>
      <c r="G11" s="32"/>
    </row>
    <row r="12" spans="2:7" ht="15" customHeight="1" x14ac:dyDescent="0.25">
      <c r="B12" s="31"/>
      <c r="C12" s="91"/>
      <c r="D12" s="91"/>
      <c r="E12" s="91"/>
      <c r="F12" s="91"/>
      <c r="G12" s="32"/>
    </row>
    <row r="13" spans="2:7" ht="15" customHeight="1" x14ac:dyDescent="0.25">
      <c r="B13" s="31"/>
      <c r="C13" s="91"/>
      <c r="D13" s="91"/>
      <c r="E13" s="91"/>
      <c r="F13" s="91"/>
      <c r="G13" s="32"/>
    </row>
    <row r="14" spans="2:7" ht="15" customHeight="1" x14ac:dyDescent="0.25">
      <c r="B14" s="31"/>
      <c r="C14" s="91"/>
      <c r="D14" s="91"/>
      <c r="E14" s="91"/>
      <c r="F14" s="91"/>
      <c r="G14" s="32"/>
    </row>
    <row r="15" spans="2:7" ht="15" customHeight="1" x14ac:dyDescent="0.25">
      <c r="B15" s="31"/>
      <c r="C15" s="91"/>
      <c r="D15" s="91"/>
      <c r="E15" s="91"/>
      <c r="F15" s="91"/>
      <c r="G15" s="32"/>
    </row>
    <row r="16" spans="2:7" ht="15" customHeight="1" x14ac:dyDescent="0.25">
      <c r="B16" s="31"/>
      <c r="C16" s="92" t="s">
        <v>485</v>
      </c>
      <c r="D16" s="92"/>
      <c r="E16" s="92"/>
      <c r="F16" s="92"/>
      <c r="G16" s="32"/>
    </row>
    <row r="17" spans="2:7" ht="15" customHeight="1" x14ac:dyDescent="0.25">
      <c r="B17" s="31"/>
      <c r="C17" s="92"/>
      <c r="D17" s="92"/>
      <c r="E17" s="92"/>
      <c r="F17" s="92"/>
      <c r="G17" s="32"/>
    </row>
    <row r="18" spans="2:7" ht="15" customHeight="1" x14ac:dyDescent="0.25">
      <c r="B18" s="31"/>
      <c r="C18" s="92"/>
      <c r="D18" s="92"/>
      <c r="E18" s="92"/>
      <c r="F18" s="92"/>
      <c r="G18" s="32"/>
    </row>
    <row r="19" spans="2:7" ht="15" customHeight="1" x14ac:dyDescent="0.25">
      <c r="B19" s="31"/>
      <c r="C19" s="92"/>
      <c r="D19" s="92"/>
      <c r="E19" s="92"/>
      <c r="F19" s="92"/>
      <c r="G19" s="32"/>
    </row>
    <row r="20" spans="2:7" ht="15" customHeight="1" x14ac:dyDescent="0.25">
      <c r="B20" s="31"/>
      <c r="C20" s="92"/>
      <c r="D20" s="92"/>
      <c r="E20" s="92"/>
      <c r="F20" s="92"/>
      <c r="G20" s="32"/>
    </row>
    <row r="21" spans="2:7" ht="15" customHeight="1" x14ac:dyDescent="0.25">
      <c r="B21" s="31"/>
      <c r="C21" s="84"/>
      <c r="D21" s="84"/>
      <c r="E21" s="84"/>
      <c r="F21" s="84"/>
      <c r="G21" s="32"/>
    </row>
    <row r="22" spans="2:7" ht="15" customHeight="1" x14ac:dyDescent="0.25">
      <c r="B22" s="31"/>
      <c r="C22" s="84"/>
      <c r="D22" s="84"/>
      <c r="E22" s="84"/>
      <c r="F22" s="84"/>
      <c r="G22" s="32"/>
    </row>
    <row r="23" spans="2:7" ht="15" customHeight="1" x14ac:dyDescent="0.25">
      <c r="B23" s="31"/>
      <c r="C23" s="84"/>
      <c r="D23" s="84"/>
      <c r="E23" s="84"/>
      <c r="F23" s="84"/>
      <c r="G23" s="32"/>
    </row>
    <row r="24" spans="2:7" ht="15" customHeight="1" x14ac:dyDescent="0.25">
      <c r="B24" s="31"/>
      <c r="C24" s="84"/>
      <c r="D24" s="84"/>
      <c r="E24" s="84"/>
      <c r="F24" s="84"/>
      <c r="G24" s="32"/>
    </row>
    <row r="25" spans="2:7" ht="15" customHeight="1" x14ac:dyDescent="0.25">
      <c r="B25" s="31"/>
      <c r="C25" s="84"/>
      <c r="D25" s="84"/>
      <c r="E25" s="84"/>
      <c r="F25" s="84"/>
      <c r="G25" s="32"/>
    </row>
    <row r="26" spans="2:7" ht="15" customHeight="1" x14ac:dyDescent="0.25">
      <c r="B26" s="31"/>
      <c r="C26" s="106"/>
      <c r="D26" s="107"/>
      <c r="E26" s="84"/>
      <c r="F26" s="84"/>
      <c r="G26" s="32"/>
    </row>
    <row r="27" spans="2:7" ht="15" customHeight="1" x14ac:dyDescent="0.25">
      <c r="B27" s="31"/>
      <c r="C27" s="108"/>
      <c r="D27" s="109"/>
      <c r="E27" s="84"/>
      <c r="F27" s="84"/>
      <c r="G27" s="32"/>
    </row>
    <row r="28" spans="2:7" ht="15" customHeight="1" x14ac:dyDescent="0.25">
      <c r="B28" s="31"/>
      <c r="C28" s="108"/>
      <c r="D28" s="109"/>
      <c r="E28" s="84"/>
      <c r="F28" s="84"/>
      <c r="G28" s="32"/>
    </row>
    <row r="29" spans="2:7" ht="15" customHeight="1" x14ac:dyDescent="0.25">
      <c r="B29" s="31"/>
      <c r="C29" s="110"/>
      <c r="D29" s="111"/>
      <c r="E29" s="84"/>
      <c r="F29" s="49"/>
      <c r="G29" s="32"/>
    </row>
    <row r="30" spans="2:7" ht="15" customHeight="1" x14ac:dyDescent="0.25">
      <c r="B30" s="31"/>
      <c r="C30" s="84" t="s">
        <v>36</v>
      </c>
      <c r="D30" s="84"/>
      <c r="E30" s="84"/>
      <c r="F30" s="84" t="s">
        <v>40</v>
      </c>
      <c r="G30" s="32"/>
    </row>
    <row r="31" spans="2:7" ht="15" customHeight="1" x14ac:dyDescent="0.25">
      <c r="B31" s="31"/>
      <c r="C31" s="84"/>
      <c r="D31" s="84"/>
      <c r="E31" s="84"/>
      <c r="F31" s="84"/>
      <c r="G31" s="32"/>
    </row>
    <row r="32" spans="2:7" ht="15" customHeight="1" x14ac:dyDescent="0.25">
      <c r="B32" s="31"/>
      <c r="C32" s="104"/>
      <c r="D32" s="104"/>
      <c r="E32" s="84"/>
      <c r="F32" s="84"/>
      <c r="G32" s="32"/>
    </row>
    <row r="33" spans="2:7" ht="15" customHeight="1" x14ac:dyDescent="0.25">
      <c r="B33" s="31"/>
      <c r="C33" s="84"/>
      <c r="D33" s="84"/>
      <c r="E33" s="84"/>
      <c r="F33" s="84"/>
      <c r="G33" s="32"/>
    </row>
    <row r="34" spans="2:7" ht="15" customHeight="1" x14ac:dyDescent="0.25">
      <c r="B34" s="31"/>
      <c r="C34" s="112" t="s">
        <v>426</v>
      </c>
      <c r="D34" s="112"/>
      <c r="E34" s="84"/>
      <c r="F34" s="84"/>
      <c r="G34" s="32"/>
    </row>
    <row r="35" spans="2:7" ht="15" customHeight="1" x14ac:dyDescent="0.25">
      <c r="B35" s="33"/>
      <c r="C35" s="102">
        <f>R.Instructions.VersionNumber</f>
        <v>2</v>
      </c>
      <c r="D35" s="102"/>
      <c r="E35" s="34"/>
      <c r="F35" s="43">
        <f>R.Instructions.VersionDate</f>
        <v>45496</v>
      </c>
      <c r="G35" s="35"/>
    </row>
    <row r="37" spans="2:7" ht="15" customHeight="1" x14ac:dyDescent="0.25">
      <c r="C37" s="103" t="str">
        <f>IFERROR(VLOOKUP("Incomplete",Developer!H202:I203,2,FALSE),"Sheet complete.")</f>
        <v>Select the name of the authorized signing officer.</v>
      </c>
      <c r="D37" s="103"/>
      <c r="E37" s="103"/>
      <c r="F37" s="103"/>
    </row>
    <row r="38" spans="2:7" ht="15" customHeight="1" x14ac:dyDescent="0.25">
      <c r="C38" s="103"/>
      <c r="D38" s="103"/>
      <c r="E38" s="103"/>
      <c r="F38" s="103"/>
    </row>
    <row r="39" spans="2:7" ht="15" customHeight="1" x14ac:dyDescent="0.25">
      <c r="C39" s="103"/>
      <c r="D39" s="103"/>
      <c r="E39" s="103"/>
      <c r="F39" s="103"/>
    </row>
  </sheetData>
  <sheetProtection algorithmName="SHA-512" hashValue="4TSl6rvrFtPrj7kdeJV4YfgiLSl3muxNMBvM6xAUOOUdQYDG9T4hbrQYluL9heKWQAmqwSqQlFVpnI1J4vPljQ==" saltValue="E6DXeo2iccqjxVngfJnHiQ==" spinCount="100000" sheet="1" objects="1" scenarios="1" selectLockedCells="1"/>
  <mergeCells count="9">
    <mergeCell ref="C37:F39"/>
    <mergeCell ref="C4:F4"/>
    <mergeCell ref="C10:F15"/>
    <mergeCell ref="C35:D35"/>
    <mergeCell ref="C32:D32"/>
    <mergeCell ref="C26:D29"/>
    <mergeCell ref="E9:F9"/>
    <mergeCell ref="C34:D34"/>
    <mergeCell ref="C16:F20"/>
  </mergeCells>
  <conditionalFormatting sqref="C37">
    <cfRule type="cellIs" dxfId="0" priority="1" stopIfTrue="1" operator="equal">
      <formula>"Sheet complete."</formula>
    </cfRule>
  </conditionalFormatting>
  <dataValidations count="1">
    <dataValidation type="date" allowBlank="1" showInputMessage="1" showErrorMessage="1" prompt="yyyy-mm-dd" sqref="F29" xr:uid="{6588EDA1-DA5B-4813-BD72-19B7D7922B68}">
      <formula1>R.Instructions.VersionDate</formula1>
      <formula2>2958465</formula2>
    </dataValidation>
  </dataValidations>
  <printOptions horizontalCentered="1"/>
  <pageMargins left="0.25" right="0.25" top="0.25" bottom="0.25" header="0" footer="0"/>
  <pageSetup scale="81"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PrintForm">
                <anchor moveWithCells="1" sizeWithCells="1">
                  <from>
                    <xdr:col>2</xdr:col>
                    <xdr:colOff>0</xdr:colOff>
                    <xdr:row>20</xdr:row>
                    <xdr:rowOff>0</xdr:rowOff>
                  </from>
                  <to>
                    <xdr:col>3</xdr:col>
                    <xdr:colOff>1400175</xdr:colOff>
                    <xdr:row>24</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B9E61-F96B-4E75-9F82-FE81EEE53514}">
  <sheetPr codeName="Sheet5">
    <tabColor rgb="FF2C3136"/>
    <pageSetUpPr autoPageBreaks="0"/>
  </sheetPr>
  <dimension ref="B2:Q204"/>
  <sheetViews>
    <sheetView showGridLines="0" showRowColHeaders="0" zoomScaleNormal="100" workbookViewId="0"/>
  </sheetViews>
  <sheetFormatPr defaultColWidth="9.140625" defaultRowHeight="15" customHeight="1" x14ac:dyDescent="0.25"/>
  <cols>
    <col min="1" max="1" width="5.7109375" style="1" customWidth="1"/>
    <col min="2" max="2" width="30.28515625" style="1" bestFit="1" customWidth="1"/>
    <col min="3" max="3" width="10.7109375" style="1" customWidth="1"/>
    <col min="4" max="4" width="32.7109375" style="1" customWidth="1"/>
    <col min="5" max="7" width="20.7109375" style="2" customWidth="1"/>
    <col min="8" max="8" width="20.7109375" style="1" customWidth="1"/>
    <col min="9" max="9" width="64.7109375" style="2" bestFit="1" customWidth="1"/>
    <col min="10" max="10" width="5.7109375" style="1" customWidth="1"/>
    <col min="11" max="11" width="23" style="1" bestFit="1" customWidth="1"/>
    <col min="12" max="12" width="34.85546875" style="1" bestFit="1" customWidth="1"/>
    <col min="13" max="13" width="5.7109375" style="1" customWidth="1"/>
    <col min="14" max="14" width="30.7109375" style="1" customWidth="1"/>
    <col min="15" max="15" width="32.7109375" style="1" customWidth="1"/>
    <col min="16" max="17" width="25.7109375" style="1" customWidth="1"/>
    <col min="18" max="16384" width="9.140625" style="1"/>
  </cols>
  <sheetData>
    <row r="2" spans="2:17" ht="15" customHeight="1" x14ac:dyDescent="0.25">
      <c r="B2" s="3" t="s">
        <v>46</v>
      </c>
      <c r="C2" s="3"/>
      <c r="D2" s="3"/>
      <c r="K2" s="3" t="s">
        <v>32</v>
      </c>
      <c r="L2" s="3"/>
      <c r="N2" s="3" t="s">
        <v>49</v>
      </c>
      <c r="O2" s="3"/>
    </row>
    <row r="3" spans="2:17" ht="15" customHeight="1" x14ac:dyDescent="0.25">
      <c r="B3" s="15" t="s">
        <v>34</v>
      </c>
      <c r="C3" s="19" t="s">
        <v>316</v>
      </c>
      <c r="D3" s="19" t="s">
        <v>322</v>
      </c>
      <c r="E3" s="16" t="s">
        <v>30</v>
      </c>
      <c r="F3" s="16" t="s">
        <v>31</v>
      </c>
      <c r="G3" s="16" t="s">
        <v>59</v>
      </c>
      <c r="H3" s="19" t="s">
        <v>27</v>
      </c>
      <c r="I3" s="17" t="s">
        <v>28</v>
      </c>
      <c r="K3" s="15" t="s">
        <v>33</v>
      </c>
      <c r="L3" s="20" t="s">
        <v>344</v>
      </c>
      <c r="N3" s="15" t="s">
        <v>50</v>
      </c>
      <c r="O3" s="19" t="s">
        <v>322</v>
      </c>
      <c r="P3" s="16" t="s">
        <v>31</v>
      </c>
      <c r="Q3" s="17" t="s">
        <v>59</v>
      </c>
    </row>
    <row r="4" spans="2:17" ht="15" customHeight="1" x14ac:dyDescent="0.25">
      <c r="B4" s="58" t="s">
        <v>424</v>
      </c>
      <c r="C4" s="59">
        <v>1</v>
      </c>
      <c r="D4" s="60" t="s">
        <v>411</v>
      </c>
      <c r="E4" s="61"/>
      <c r="F4" s="82" t="str">
        <f>IF(INDEX(I.Facility.EmitterName,1)="","",INDEX(I.Facility.EmitterName,1))</f>
        <v/>
      </c>
      <c r="G4" s="61"/>
      <c r="H4" s="59" t="str">
        <f>IF(INDEX(I.Facility.EmitterName,1,1)="","Incomplete","Complete")</f>
        <v>Incomplete</v>
      </c>
      <c r="I4" s="62" t="s">
        <v>423</v>
      </c>
      <c r="K4" s="7" t="s">
        <v>167</v>
      </c>
      <c r="L4" s="27" t="s">
        <v>595</v>
      </c>
      <c r="N4" s="7" t="s">
        <v>55</v>
      </c>
      <c r="O4" s="30" t="s">
        <v>415</v>
      </c>
      <c r="P4" s="68"/>
      <c r="Q4" s="75"/>
    </row>
    <row r="5" spans="2:17" ht="15" customHeight="1" x14ac:dyDescent="0.25">
      <c r="B5" s="9" t="s">
        <v>378</v>
      </c>
      <c r="C5" s="5">
        <v>1</v>
      </c>
      <c r="D5" s="25" t="s">
        <v>412</v>
      </c>
      <c r="E5" s="50">
        <v>1</v>
      </c>
      <c r="F5" s="50">
        <f>IF(INDEX(I.Facility.FacilityCount,1)="","",INDEX(I.Facility.FacilityCount,1))</f>
        <v>1</v>
      </c>
      <c r="G5" s="50"/>
      <c r="H5" s="5"/>
      <c r="I5" s="11"/>
      <c r="K5" s="8" t="s">
        <v>182</v>
      </c>
      <c r="L5" s="23" t="s">
        <v>596</v>
      </c>
      <c r="N5" s="8" t="s">
        <v>57</v>
      </c>
      <c r="O5" s="67" t="s">
        <v>416</v>
      </c>
      <c r="P5" s="69">
        <f>R.Instructions.VersionNumber</f>
        <v>2</v>
      </c>
      <c r="Q5" s="76"/>
    </row>
    <row r="6" spans="2:17" ht="15" customHeight="1" x14ac:dyDescent="0.25">
      <c r="B6" s="8" t="s">
        <v>379</v>
      </c>
      <c r="C6" s="1">
        <v>1</v>
      </c>
      <c r="D6" s="52" t="s">
        <v>380</v>
      </c>
      <c r="E6" s="53"/>
      <c r="F6" s="2" t="str">
        <f>IF(INDEX(I.Facility.FacilityName,1)="","",INDEX(I.Facility.FacilityName,1))</f>
        <v/>
      </c>
      <c r="G6" s="53"/>
      <c r="H6" s="1" t="str">
        <f>IF(AND(INDEX(I.Facility.FacilityCount,1,1)&gt;=1,INDEX(I.Facility.FacilityName,1)=""),"Incomplete","Complete")</f>
        <v>Incomplete</v>
      </c>
      <c r="I6" s="12" t="s">
        <v>384</v>
      </c>
      <c r="K6" s="8" t="s">
        <v>197</v>
      </c>
      <c r="L6" s="23" t="s">
        <v>597</v>
      </c>
      <c r="N6" s="9" t="s">
        <v>56</v>
      </c>
      <c r="O6" s="29" t="s">
        <v>417</v>
      </c>
      <c r="P6" s="70">
        <f>R.Instructions.VersionDate</f>
        <v>45496</v>
      </c>
      <c r="Q6" s="77"/>
    </row>
    <row r="7" spans="2:17" ht="15" customHeight="1" x14ac:dyDescent="0.25">
      <c r="B7" s="8" t="s">
        <v>379</v>
      </c>
      <c r="C7" s="1">
        <v>2</v>
      </c>
      <c r="D7" s="52" t="s">
        <v>380</v>
      </c>
      <c r="E7" s="53"/>
      <c r="F7" s="2" t="str">
        <f>IF(INDEX(I.Facility.FacilityName,2)="","",INDEX(I.Facility.FacilityName,2))</f>
        <v/>
      </c>
      <c r="G7" s="53"/>
      <c r="H7" s="1" t="str">
        <f>IF(AND(INDEX(I.Facility.FacilityCount,1,1)&gt;=2,INDEX(I.Facility.FacilityName,2)=""),"Incomplete","Complete")</f>
        <v>Complete</v>
      </c>
      <c r="I7" s="12" t="s">
        <v>385</v>
      </c>
      <c r="K7" s="8" t="s">
        <v>212</v>
      </c>
      <c r="L7" s="23" t="s">
        <v>598</v>
      </c>
      <c r="N7" s="8" t="s">
        <v>405</v>
      </c>
      <c r="O7" s="67" t="s">
        <v>406</v>
      </c>
      <c r="P7" s="2"/>
      <c r="Q7" s="12"/>
    </row>
    <row r="8" spans="2:17" ht="15" customHeight="1" x14ac:dyDescent="0.25">
      <c r="B8" s="8" t="s">
        <v>379</v>
      </c>
      <c r="C8" s="1">
        <v>3</v>
      </c>
      <c r="D8" s="52" t="s">
        <v>380</v>
      </c>
      <c r="E8" s="53"/>
      <c r="F8" s="2" t="str">
        <f>IF(INDEX(I.Facility.FacilityName,3)="","",INDEX(I.Facility.FacilityName,3))</f>
        <v/>
      </c>
      <c r="G8" s="53"/>
      <c r="H8" s="1" t="str">
        <f>IF(AND(INDEX(I.Facility.FacilityCount,1,1)&gt;=3,INDEX(I.Facility.FacilityName,3)=""),"Incomplete","Complete")</f>
        <v>Complete</v>
      </c>
      <c r="I8" s="12" t="s">
        <v>386</v>
      </c>
      <c r="K8" s="9" t="s">
        <v>227</v>
      </c>
      <c r="L8" s="28" t="s">
        <v>599</v>
      </c>
      <c r="N8" s="8" t="s">
        <v>407</v>
      </c>
      <c r="O8" s="67" t="s">
        <v>408</v>
      </c>
      <c r="P8" s="71" t="str">
        <f>IF(R.Facility.Timestamp="","",R.Facility.Timestamp)</f>
        <v/>
      </c>
      <c r="Q8" s="78"/>
    </row>
    <row r="9" spans="2:17" ht="15" customHeight="1" x14ac:dyDescent="0.25">
      <c r="B9" s="8" t="s">
        <v>379</v>
      </c>
      <c r="C9" s="1">
        <v>4</v>
      </c>
      <c r="D9" s="52" t="s">
        <v>380</v>
      </c>
      <c r="E9" s="53"/>
      <c r="F9" s="2" t="str">
        <f>IF(INDEX(I.Facility.FacilityName,4)="","",INDEX(I.Facility.FacilityName,4))</f>
        <v/>
      </c>
      <c r="G9" s="53"/>
      <c r="H9" s="1" t="str">
        <f>IF(AND(INDEX(I.Facility.FacilityCount,1,1)&gt;=4,INDEX(I.Facility.FacilityName,4)=""),"Incomplete","Complete")</f>
        <v>Complete</v>
      </c>
      <c r="I9" s="12" t="s">
        <v>387</v>
      </c>
      <c r="K9" s="8" t="s">
        <v>242</v>
      </c>
      <c r="L9" s="23" t="s">
        <v>600</v>
      </c>
      <c r="N9" s="9" t="s">
        <v>418</v>
      </c>
      <c r="O9" s="29" t="s">
        <v>419</v>
      </c>
      <c r="P9" s="65" t="str">
        <f>R.Facility.Notification</f>
        <v>Enter the regulated emitter name.</v>
      </c>
      <c r="Q9" s="11"/>
    </row>
    <row r="10" spans="2:17" ht="15" customHeight="1" x14ac:dyDescent="0.25">
      <c r="B10" s="8" t="s">
        <v>379</v>
      </c>
      <c r="C10" s="1">
        <v>5</v>
      </c>
      <c r="D10" s="52" t="s">
        <v>380</v>
      </c>
      <c r="E10" s="53"/>
      <c r="F10" s="2" t="str">
        <f>IF(INDEX(I.Facility.FacilityName,5)="","",INDEX(I.Facility.FacilityName,5))</f>
        <v/>
      </c>
      <c r="G10" s="53"/>
      <c r="H10" s="1" t="str">
        <f>IF(AND(INDEX(I.Facility.FacilityCount,1,1)&gt;=5,INDEX(I.Facility.FacilityName,5)=""),"Incomplete","Complete")</f>
        <v>Complete</v>
      </c>
      <c r="I10" s="12" t="s">
        <v>388</v>
      </c>
      <c r="K10" s="8" t="s">
        <v>257</v>
      </c>
      <c r="L10" s="23" t="s">
        <v>601</v>
      </c>
      <c r="N10" s="8" t="s">
        <v>51</v>
      </c>
      <c r="O10" s="67" t="s">
        <v>605</v>
      </c>
      <c r="P10" s="72"/>
      <c r="Q10" s="79"/>
    </row>
    <row r="11" spans="2:17" ht="15" customHeight="1" x14ac:dyDescent="0.25">
      <c r="B11" s="8" t="s">
        <v>379</v>
      </c>
      <c r="C11" s="1">
        <v>6</v>
      </c>
      <c r="D11" s="52" t="s">
        <v>380</v>
      </c>
      <c r="E11" s="53"/>
      <c r="F11" s="2" t="str">
        <f>IF(INDEX(I.Facility.FacilityName,6)="","",INDEX(I.Facility.FacilityName,6))</f>
        <v/>
      </c>
      <c r="G11" s="53"/>
      <c r="H11" s="1" t="str">
        <f>IF(AND(INDEX(I.Facility.FacilityCount,1,1)&gt;=6,INDEX(I.Facility.FacilityName,6)=""),"Incomplete","Complete")</f>
        <v>Complete</v>
      </c>
      <c r="I11" s="12" t="s">
        <v>389</v>
      </c>
      <c r="K11" s="8" t="s">
        <v>272</v>
      </c>
      <c r="L11" s="23" t="s">
        <v>602</v>
      </c>
      <c r="M11" s="8"/>
      <c r="N11" s="18" t="s">
        <v>52</v>
      </c>
      <c r="O11" s="67" t="s">
        <v>606</v>
      </c>
      <c r="P11" s="71" t="str">
        <f>IF(R.Contact.Timestamp="","",R.Contact.Timestamp)</f>
        <v/>
      </c>
      <c r="Q11" s="78"/>
    </row>
    <row r="12" spans="2:17" ht="15" customHeight="1" x14ac:dyDescent="0.25">
      <c r="B12" s="8" t="s">
        <v>379</v>
      </c>
      <c r="C12" s="1">
        <v>7</v>
      </c>
      <c r="D12" s="52" t="s">
        <v>380</v>
      </c>
      <c r="E12" s="53"/>
      <c r="F12" s="2" t="str">
        <f>IF(INDEX(I.Facility.FacilityName,7)="","",INDEX(I.Facility.FacilityName,7))</f>
        <v/>
      </c>
      <c r="G12" s="53"/>
      <c r="H12" s="1" t="str">
        <f>IF(AND(INDEX(I.Facility.FacilityCount,1,1)&gt;=7,INDEX(I.Facility.FacilityName,7)=""),"Incomplete","Complete")</f>
        <v>Complete</v>
      </c>
      <c r="I12" s="12" t="s">
        <v>390</v>
      </c>
      <c r="K12" s="8" t="s">
        <v>287</v>
      </c>
      <c r="L12" s="23" t="s">
        <v>603</v>
      </c>
      <c r="M12" s="8"/>
      <c r="N12" s="63" t="s">
        <v>420</v>
      </c>
      <c r="O12" s="29" t="s">
        <v>607</v>
      </c>
      <c r="P12" s="73" t="str">
        <f>R.Contact.Notification</f>
        <v>Enter the first name of the public contact.</v>
      </c>
      <c r="Q12" s="80"/>
    </row>
    <row r="13" spans="2:17" ht="15" customHeight="1" x14ac:dyDescent="0.25">
      <c r="B13" s="8" t="s">
        <v>379</v>
      </c>
      <c r="C13" s="1">
        <v>8</v>
      </c>
      <c r="D13" s="52" t="s">
        <v>380</v>
      </c>
      <c r="E13" s="53"/>
      <c r="F13" s="2" t="str">
        <f>IF(INDEX(I.Facility.FacilityName,8)="","",INDEX(I.Facility.FacilityName,8))</f>
        <v/>
      </c>
      <c r="G13" s="53"/>
      <c r="H13" s="1" t="str">
        <f>IF(AND(INDEX(I.Facility.FacilityCount,1,1)&gt;=8,INDEX(I.Facility.FacilityName,8)=""),"Incomplete","Complete")</f>
        <v>Complete</v>
      </c>
      <c r="I13" s="12" t="s">
        <v>391</v>
      </c>
      <c r="K13" s="9" t="s">
        <v>302</v>
      </c>
      <c r="L13" s="28" t="s">
        <v>604</v>
      </c>
      <c r="M13" s="8"/>
      <c r="N13" s="18" t="s">
        <v>53</v>
      </c>
      <c r="O13" s="67" t="s">
        <v>479</v>
      </c>
      <c r="P13" s="74" t="s">
        <v>409</v>
      </c>
      <c r="Q13" s="81"/>
    </row>
    <row r="14" spans="2:17" ht="15" customHeight="1" x14ac:dyDescent="0.25">
      <c r="B14" s="8" t="s">
        <v>379</v>
      </c>
      <c r="C14" s="1">
        <v>9</v>
      </c>
      <c r="D14" s="52" t="s">
        <v>380</v>
      </c>
      <c r="E14" s="53"/>
      <c r="F14" s="2" t="str">
        <f>IF(INDEX(I.Facility.FacilityName,9)="","",INDEX(I.Facility.FacilityName,9))</f>
        <v/>
      </c>
      <c r="G14" s="53"/>
      <c r="H14" s="1" t="str">
        <f>IF(AND(INDEX(I.Facility.FacilityCount,1,1)&gt;=9,INDEX(I.Facility.FacilityName,9)=""),"Incomplete","Complete")</f>
        <v>Complete</v>
      </c>
      <c r="I14" s="12" t="s">
        <v>392</v>
      </c>
      <c r="K14" s="8" t="s">
        <v>42</v>
      </c>
      <c r="L14" s="23" t="s">
        <v>404</v>
      </c>
      <c r="M14" s="8"/>
      <c r="N14" s="18" t="s">
        <v>421</v>
      </c>
      <c r="O14" s="67" t="s">
        <v>480</v>
      </c>
      <c r="P14" s="74" t="s">
        <v>409</v>
      </c>
      <c r="Q14" s="81"/>
    </row>
    <row r="15" spans="2:17" ht="15" customHeight="1" x14ac:dyDescent="0.25">
      <c r="B15" s="8" t="s">
        <v>379</v>
      </c>
      <c r="C15" s="1">
        <v>10</v>
      </c>
      <c r="D15" s="52" t="s">
        <v>380</v>
      </c>
      <c r="E15" s="53"/>
      <c r="F15" s="2" t="str">
        <f>IF(INDEX(I.Facility.FacilityName,10)="","",INDEX(I.Facility.FacilityName,10))</f>
        <v/>
      </c>
      <c r="G15" s="53"/>
      <c r="H15" s="1" t="str">
        <f>IF(AND(INDEX(I.Facility.FacilityCount,1,1)&gt;=10,INDEX(I.Facility.FacilityName,10)=""),"Incomplete","Complete")</f>
        <v>Complete</v>
      </c>
      <c r="I15" s="12" t="s">
        <v>393</v>
      </c>
      <c r="K15" s="18" t="s">
        <v>345</v>
      </c>
      <c r="L15" s="23" t="s">
        <v>410</v>
      </c>
      <c r="M15" s="8"/>
      <c r="N15" s="18" t="s">
        <v>54</v>
      </c>
      <c r="O15" s="67" t="s">
        <v>481</v>
      </c>
      <c r="P15" s="71" t="str">
        <f>IF(R.Declaration.Timestamp="","",R.Declaration.Timestamp)</f>
        <v/>
      </c>
      <c r="Q15" s="78"/>
    </row>
    <row r="16" spans="2:17" ht="15" customHeight="1" x14ac:dyDescent="0.25">
      <c r="B16" s="8" t="s">
        <v>379</v>
      </c>
      <c r="C16" s="1">
        <v>11</v>
      </c>
      <c r="D16" s="52" t="s">
        <v>380</v>
      </c>
      <c r="E16" s="53"/>
      <c r="F16" s="2" t="str">
        <f>IF(INDEX(I.Facility.FacilityName,11)="","",INDEX(I.Facility.FacilityName,11))</f>
        <v/>
      </c>
      <c r="G16" s="53"/>
      <c r="H16" s="1" t="str">
        <f>IF(AND(INDEX(I.Facility.FacilityCount,1,1)&gt;=11,INDEX(I.Facility.FacilityName,11)=""),"Incomplete","Complete")</f>
        <v>Complete</v>
      </c>
      <c r="I16" s="12" t="s">
        <v>394</v>
      </c>
      <c r="K16" s="8" t="s">
        <v>43</v>
      </c>
      <c r="L16" s="23" t="s">
        <v>373</v>
      </c>
      <c r="M16" s="8"/>
      <c r="N16" s="8" t="s">
        <v>429</v>
      </c>
      <c r="O16" s="52" t="s">
        <v>428</v>
      </c>
      <c r="P16" s="2" t="str">
        <f>R.Declaration.FormName</f>
        <v xml:space="preserve">Contact information form </v>
      </c>
      <c r="Q16" s="12"/>
    </row>
    <row r="17" spans="2:17" ht="15" customHeight="1" x14ac:dyDescent="0.25">
      <c r="B17" s="8" t="s">
        <v>379</v>
      </c>
      <c r="C17" s="1">
        <v>12</v>
      </c>
      <c r="D17" s="52" t="s">
        <v>380</v>
      </c>
      <c r="E17" s="53"/>
      <c r="F17" s="2" t="str">
        <f>IF(INDEX(I.Facility.FacilityName,12)="","",INDEX(I.Facility.FacilityName,12))</f>
        <v/>
      </c>
      <c r="G17" s="53"/>
      <c r="H17" s="1" t="str">
        <f>IF(AND(INDEX(I.Facility.FacilityCount,1,1)&gt;=12,INDEX(I.Facility.FacilityName,12)=""),"Incomplete","Complete")</f>
        <v>Complete</v>
      </c>
      <c r="I17" s="12" t="s">
        <v>395</v>
      </c>
      <c r="K17" s="10" t="s">
        <v>58</v>
      </c>
      <c r="L17" s="24" t="s">
        <v>608</v>
      </c>
      <c r="N17" s="9" t="s">
        <v>422</v>
      </c>
      <c r="O17" s="25" t="s">
        <v>482</v>
      </c>
      <c r="P17" s="65" t="str">
        <f>R.Declaration.Notification</f>
        <v>Select the name of the authorized signing officer.</v>
      </c>
      <c r="Q17" s="11"/>
    </row>
    <row r="18" spans="2:17" ht="15" customHeight="1" x14ac:dyDescent="0.25">
      <c r="B18" s="8" t="s">
        <v>379</v>
      </c>
      <c r="C18" s="1">
        <v>13</v>
      </c>
      <c r="D18" s="52" t="s">
        <v>380</v>
      </c>
      <c r="E18" s="53"/>
      <c r="F18" s="2" t="str">
        <f>IF(INDEX(I.Facility.FacilityName,13)="","",INDEX(I.Facility.FacilityName,13))</f>
        <v/>
      </c>
      <c r="G18" s="53"/>
      <c r="H18" s="1" t="str">
        <f>IF(AND(INDEX(I.Facility.FacilityCount,1,1)&gt;=13,INDEX(I.Facility.FacilityName,13)=""),"Incomplete","Complete")</f>
        <v>Complete</v>
      </c>
      <c r="I18" s="12" t="s">
        <v>396</v>
      </c>
      <c r="K18" s="4"/>
      <c r="L18" s="30"/>
      <c r="N18" s="10" t="s">
        <v>483</v>
      </c>
      <c r="O18" s="57" t="s">
        <v>486</v>
      </c>
      <c r="P18" s="66"/>
      <c r="Q18" s="56"/>
    </row>
    <row r="19" spans="2:17" ht="15" customHeight="1" x14ac:dyDescent="0.25">
      <c r="B19" s="8" t="s">
        <v>379</v>
      </c>
      <c r="C19" s="1">
        <v>14</v>
      </c>
      <c r="D19" s="52" t="s">
        <v>380</v>
      </c>
      <c r="E19" s="53"/>
      <c r="F19" s="2" t="str">
        <f>IF(INDEX(I.Facility.FacilityName,14)="","",INDEX(I.Facility.FacilityName,14))</f>
        <v/>
      </c>
      <c r="G19" s="53"/>
      <c r="H19" s="1" t="str">
        <f>IF(AND(INDEX(I.Facility.FacilityCount,1,1)&gt;=14,INDEX(I.Facility.FacilityName,14)=""),"Incomplete","Complete")</f>
        <v>Complete</v>
      </c>
      <c r="I19" s="12" t="s">
        <v>397</v>
      </c>
    </row>
    <row r="20" spans="2:17" ht="15" customHeight="1" x14ac:dyDescent="0.25">
      <c r="B20" s="8" t="s">
        <v>379</v>
      </c>
      <c r="C20" s="1">
        <v>15</v>
      </c>
      <c r="D20" s="52" t="s">
        <v>380</v>
      </c>
      <c r="E20" s="53"/>
      <c r="F20" s="2" t="str">
        <f>IF(INDEX(I.Facility.FacilityName,15)="","",INDEX(I.Facility.FacilityName,15))</f>
        <v/>
      </c>
      <c r="G20" s="53"/>
      <c r="H20" s="1" t="str">
        <f>IF(AND(INDEX(I.Facility.FacilityCount,1,1)&gt;=15,INDEX(I.Facility.FacilityName,15)=""),"Incomplete","Complete")</f>
        <v>Complete</v>
      </c>
      <c r="I20" s="12" t="s">
        <v>398</v>
      </c>
    </row>
    <row r="21" spans="2:17" ht="15" customHeight="1" x14ac:dyDescent="0.25">
      <c r="B21" s="8" t="s">
        <v>379</v>
      </c>
      <c r="C21" s="1">
        <v>16</v>
      </c>
      <c r="D21" s="52" t="s">
        <v>380</v>
      </c>
      <c r="E21" s="53"/>
      <c r="F21" s="2" t="str">
        <f>IF(INDEX(I.Facility.FacilityName,16)="","",INDEX(I.Facility.FacilityName,16))</f>
        <v/>
      </c>
      <c r="G21" s="53"/>
      <c r="H21" s="1" t="str">
        <f>IF(AND(INDEX(I.Facility.FacilityCount,1,1)&gt;=16,INDEX(I.Facility.FacilityName,16)=""),"Incomplete","Complete")</f>
        <v>Complete</v>
      </c>
      <c r="I21" s="12" t="s">
        <v>399</v>
      </c>
    </row>
    <row r="22" spans="2:17" ht="15" customHeight="1" x14ac:dyDescent="0.25">
      <c r="B22" s="8" t="s">
        <v>379</v>
      </c>
      <c r="C22" s="1">
        <v>17</v>
      </c>
      <c r="D22" s="52" t="s">
        <v>380</v>
      </c>
      <c r="E22" s="53"/>
      <c r="F22" s="2" t="str">
        <f>IF(INDEX(I.Facility.FacilityName,17)="","",INDEX(I.Facility.FacilityName,17))</f>
        <v/>
      </c>
      <c r="G22" s="53"/>
      <c r="H22" s="1" t="str">
        <f>IF(AND(INDEX(I.Facility.FacilityCount,1,1)&gt;=17,INDEX(I.Facility.FacilityName,17)=""),"Incomplete","Complete")</f>
        <v>Complete</v>
      </c>
      <c r="I22" s="12" t="s">
        <v>400</v>
      </c>
    </row>
    <row r="23" spans="2:17" ht="15" customHeight="1" x14ac:dyDescent="0.25">
      <c r="B23" s="8" t="s">
        <v>379</v>
      </c>
      <c r="C23" s="1">
        <v>18</v>
      </c>
      <c r="D23" s="52" t="s">
        <v>380</v>
      </c>
      <c r="E23" s="53"/>
      <c r="F23" s="2" t="str">
        <f>IF(INDEX(I.Facility.FacilityName,18)="","",INDEX(I.Facility.FacilityName,18))</f>
        <v/>
      </c>
      <c r="G23" s="53"/>
      <c r="H23" s="1" t="str">
        <f>IF(AND(INDEX(I.Facility.FacilityCount,1,1)&gt;=18,INDEX(I.Facility.FacilityName,18)=""),"Incomplete","Complete")</f>
        <v>Complete</v>
      </c>
      <c r="I23" s="12" t="s">
        <v>401</v>
      </c>
    </row>
    <row r="24" spans="2:17" ht="15" customHeight="1" x14ac:dyDescent="0.25">
      <c r="B24" s="8" t="s">
        <v>379</v>
      </c>
      <c r="C24" s="1">
        <v>19</v>
      </c>
      <c r="D24" s="52" t="s">
        <v>380</v>
      </c>
      <c r="E24" s="53"/>
      <c r="F24" s="2" t="str">
        <f>IF(INDEX(I.Facility.FacilityName,19)="","",INDEX(I.Facility.FacilityName,19))</f>
        <v/>
      </c>
      <c r="G24" s="53"/>
      <c r="H24" s="1" t="str">
        <f>IF(AND(INDEX(I.Facility.FacilityCount,1,1)&gt;=19,INDEX(I.Facility.FacilityName,19)=""),"Incomplete","Complete")</f>
        <v>Complete</v>
      </c>
      <c r="I24" s="12" t="s">
        <v>402</v>
      </c>
    </row>
    <row r="25" spans="2:17" ht="15" customHeight="1" x14ac:dyDescent="0.25">
      <c r="B25" s="9" t="s">
        <v>379</v>
      </c>
      <c r="C25" s="5">
        <v>20</v>
      </c>
      <c r="D25" s="25" t="s">
        <v>380</v>
      </c>
      <c r="E25" s="51"/>
      <c r="F25" s="65" t="str">
        <f>IF(INDEX(I.Facility.FacilityName,20)="","",INDEX(I.Facility.FacilityName,20))</f>
        <v/>
      </c>
      <c r="G25" s="51"/>
      <c r="H25" s="5" t="str">
        <f>IF(AND(INDEX(I.Facility.FacilityCount,1,1)&gt;=20,INDEX(I.Facility.FacilityName,20)=""),"Incomplete","Complete")</f>
        <v>Complete</v>
      </c>
      <c r="I25" s="11" t="s">
        <v>403</v>
      </c>
    </row>
    <row r="26" spans="2:17" ht="15" customHeight="1" x14ac:dyDescent="0.25">
      <c r="B26" s="8" t="s">
        <v>381</v>
      </c>
      <c r="C26" s="1">
        <v>1</v>
      </c>
      <c r="D26" s="52" t="s">
        <v>382</v>
      </c>
      <c r="E26" s="53"/>
      <c r="F26" s="2" t="str">
        <f>IF(INDEX(I.Facility.OBPSNumber,1)="","",INDEX(I.Facility.OBPSNumber,1))</f>
        <v/>
      </c>
      <c r="G26" s="53"/>
      <c r="H26" s="1" t="str">
        <f>IF(AND(INDEX(I.Facility.FacilityCount,1,1)&gt;=1,INDEX(I.Facility.OBPSNumber,1)=""),"Incomplete","Complete")</f>
        <v>Incomplete</v>
      </c>
      <c r="I26" s="12" t="s">
        <v>324</v>
      </c>
    </row>
    <row r="27" spans="2:17" ht="15" customHeight="1" x14ac:dyDescent="0.25">
      <c r="B27" s="8" t="s">
        <v>381</v>
      </c>
      <c r="C27" s="1">
        <v>2</v>
      </c>
      <c r="D27" s="52" t="s">
        <v>382</v>
      </c>
      <c r="E27" s="53"/>
      <c r="F27" s="2" t="str">
        <f>IF(INDEX(I.Facility.OBPSNumber,2)="","",INDEX(I.Facility.OBPSNumber,2))</f>
        <v/>
      </c>
      <c r="G27" s="53"/>
      <c r="H27" s="1" t="str">
        <f>IF(AND(INDEX(I.Facility.FacilityCount,1,1)&gt;=2,INDEX(I.Facility.OBPSNumber,2)=""),"Incomplete","Complete")</f>
        <v>Complete</v>
      </c>
      <c r="I27" s="12" t="s">
        <v>325</v>
      </c>
    </row>
    <row r="28" spans="2:17" ht="15" customHeight="1" x14ac:dyDescent="0.25">
      <c r="B28" s="8" t="s">
        <v>381</v>
      </c>
      <c r="C28" s="1">
        <v>3</v>
      </c>
      <c r="D28" s="52" t="s">
        <v>382</v>
      </c>
      <c r="E28" s="53"/>
      <c r="F28" s="2" t="str">
        <f>IF(INDEX(I.Facility.OBPSNumber,3)="","",INDEX(I.Facility.OBPSNumber,3))</f>
        <v/>
      </c>
      <c r="G28" s="53"/>
      <c r="H28" s="1" t="str">
        <f>IF(AND(INDEX(I.Facility.FacilityCount,1,1)&gt;=3,INDEX(I.Facility.OBPSNumber,3)=""),"Incomplete","Complete")</f>
        <v>Complete</v>
      </c>
      <c r="I28" s="12" t="s">
        <v>326</v>
      </c>
    </row>
    <row r="29" spans="2:17" ht="15" customHeight="1" x14ac:dyDescent="0.25">
      <c r="B29" s="8" t="s">
        <v>381</v>
      </c>
      <c r="C29" s="1">
        <v>4</v>
      </c>
      <c r="D29" s="52" t="s">
        <v>382</v>
      </c>
      <c r="E29" s="53"/>
      <c r="F29" s="2" t="str">
        <f>IF(INDEX(I.Facility.OBPSNumber,4)="","",INDEX(I.Facility.OBPSNumber,4))</f>
        <v/>
      </c>
      <c r="G29" s="53"/>
      <c r="H29" s="1" t="str">
        <f>IF(AND(INDEX(I.Facility.FacilityCount,1,1)&gt;=4,INDEX(I.Facility.OBPSNumber,4)=""),"Incomplete","Complete")</f>
        <v>Complete</v>
      </c>
      <c r="I29" s="12" t="s">
        <v>327</v>
      </c>
    </row>
    <row r="30" spans="2:17" ht="15" customHeight="1" x14ac:dyDescent="0.25">
      <c r="B30" s="8" t="s">
        <v>381</v>
      </c>
      <c r="C30" s="1">
        <v>5</v>
      </c>
      <c r="D30" s="52" t="s">
        <v>382</v>
      </c>
      <c r="E30" s="53"/>
      <c r="F30" s="2" t="str">
        <f>IF(INDEX(I.Facility.OBPSNumber,5)="","",INDEX(I.Facility.OBPSNumber,5))</f>
        <v/>
      </c>
      <c r="G30" s="53"/>
      <c r="H30" s="1" t="str">
        <f>IF(AND(INDEX(I.Facility.FacilityCount,1,1)&gt;=5,INDEX(I.Facility.OBPSNumber,5)=""),"Incomplete","Complete")</f>
        <v>Complete</v>
      </c>
      <c r="I30" s="12" t="s">
        <v>328</v>
      </c>
    </row>
    <row r="31" spans="2:17" ht="15" customHeight="1" x14ac:dyDescent="0.25">
      <c r="B31" s="8" t="s">
        <v>381</v>
      </c>
      <c r="C31" s="1">
        <v>6</v>
      </c>
      <c r="D31" s="52" t="s">
        <v>382</v>
      </c>
      <c r="E31" s="53"/>
      <c r="F31" s="2" t="str">
        <f>IF(INDEX(I.Facility.OBPSNumber,6)="","",INDEX(I.Facility.OBPSNumber,6))</f>
        <v/>
      </c>
      <c r="G31" s="53"/>
      <c r="H31" s="1" t="str">
        <f>IF(AND(INDEX(I.Facility.FacilityCount,1,1)&gt;=6,INDEX(I.Facility.OBPSNumber,6)=""),"Incomplete","Complete")</f>
        <v>Complete</v>
      </c>
      <c r="I31" s="12" t="s">
        <v>329</v>
      </c>
    </row>
    <row r="32" spans="2:17" ht="15" customHeight="1" x14ac:dyDescent="0.25">
      <c r="B32" s="8" t="s">
        <v>381</v>
      </c>
      <c r="C32" s="1">
        <v>7</v>
      </c>
      <c r="D32" s="52" t="s">
        <v>382</v>
      </c>
      <c r="E32" s="53"/>
      <c r="F32" s="2" t="str">
        <f>IF(INDEX(I.Facility.OBPSNumber,7)="","",INDEX(I.Facility.OBPSNumber,7))</f>
        <v/>
      </c>
      <c r="G32" s="53"/>
      <c r="H32" s="1" t="str">
        <f>IF(AND(INDEX(I.Facility.FacilityCount,1,1)&gt;=7,INDEX(I.Facility.OBPSNumber,7)=""),"Incomplete","Complete")</f>
        <v>Complete</v>
      </c>
      <c r="I32" s="12" t="s">
        <v>330</v>
      </c>
    </row>
    <row r="33" spans="2:9" ht="15" customHeight="1" x14ac:dyDescent="0.25">
      <c r="B33" s="8" t="s">
        <v>381</v>
      </c>
      <c r="C33" s="1">
        <v>8</v>
      </c>
      <c r="D33" s="52" t="s">
        <v>382</v>
      </c>
      <c r="E33" s="53"/>
      <c r="F33" s="2" t="str">
        <f>IF(INDEX(I.Facility.OBPSNumber,8)="","",INDEX(I.Facility.OBPSNumber,8))</f>
        <v/>
      </c>
      <c r="G33" s="53"/>
      <c r="H33" s="1" t="str">
        <f>IF(AND(INDEX(I.Facility.FacilityCount,1,1)&gt;=8,INDEX(I.Facility.OBPSNumber,8)=""),"Incomplete","Complete")</f>
        <v>Complete</v>
      </c>
      <c r="I33" s="12" t="s">
        <v>331</v>
      </c>
    </row>
    <row r="34" spans="2:9" ht="15" customHeight="1" x14ac:dyDescent="0.25">
      <c r="B34" s="8" t="s">
        <v>381</v>
      </c>
      <c r="C34" s="1">
        <v>9</v>
      </c>
      <c r="D34" s="52" t="s">
        <v>382</v>
      </c>
      <c r="E34" s="53"/>
      <c r="F34" s="2" t="str">
        <f>IF(INDEX(I.Facility.OBPSNumber,9)="","",INDEX(I.Facility.OBPSNumber,9))</f>
        <v/>
      </c>
      <c r="G34" s="53"/>
      <c r="H34" s="1" t="str">
        <f>IF(AND(INDEX(I.Facility.FacilityCount,1,1)&gt;=9,INDEX(I.Facility.OBPSNumber,9)=""),"Incomplete","Complete")</f>
        <v>Complete</v>
      </c>
      <c r="I34" s="12" t="s">
        <v>332</v>
      </c>
    </row>
    <row r="35" spans="2:9" ht="15" customHeight="1" x14ac:dyDescent="0.25">
      <c r="B35" s="8" t="s">
        <v>381</v>
      </c>
      <c r="C35" s="1">
        <v>10</v>
      </c>
      <c r="D35" s="52" t="s">
        <v>382</v>
      </c>
      <c r="E35" s="53"/>
      <c r="F35" s="2" t="str">
        <f>IF(INDEX(I.Facility.OBPSNumber,10)="","",INDEX(I.Facility.OBPSNumber,10))</f>
        <v/>
      </c>
      <c r="G35" s="53"/>
      <c r="H35" s="1" t="str">
        <f>IF(AND(INDEX(I.Facility.FacilityCount,1,1)&gt;=10,INDEX(I.Facility.OBPSNumber,10)=""),"Incomplete","Complete")</f>
        <v>Complete</v>
      </c>
      <c r="I35" s="12" t="s">
        <v>333</v>
      </c>
    </row>
    <row r="36" spans="2:9" ht="15" customHeight="1" x14ac:dyDescent="0.25">
      <c r="B36" s="8" t="s">
        <v>381</v>
      </c>
      <c r="C36" s="1">
        <v>11</v>
      </c>
      <c r="D36" s="52" t="s">
        <v>382</v>
      </c>
      <c r="E36" s="53"/>
      <c r="F36" s="2" t="str">
        <f>IF(INDEX(I.Facility.OBPSNumber,11)="","",INDEX(I.Facility.OBPSNumber,11))</f>
        <v/>
      </c>
      <c r="G36" s="53"/>
      <c r="H36" s="1" t="str">
        <f>IF(AND(INDEX(I.Facility.FacilityCount,1,1)&gt;=11,INDEX(I.Facility.OBPSNumber,11)=""),"Incomplete","Complete")</f>
        <v>Complete</v>
      </c>
      <c r="I36" s="12" t="s">
        <v>334</v>
      </c>
    </row>
    <row r="37" spans="2:9" ht="15" customHeight="1" x14ac:dyDescent="0.25">
      <c r="B37" s="8" t="s">
        <v>381</v>
      </c>
      <c r="C37" s="1">
        <v>12</v>
      </c>
      <c r="D37" s="52" t="s">
        <v>382</v>
      </c>
      <c r="E37" s="53"/>
      <c r="F37" s="2" t="str">
        <f>IF(INDEX(I.Facility.OBPSNumber,12)="","",INDEX(I.Facility.OBPSNumber,12))</f>
        <v/>
      </c>
      <c r="G37" s="53"/>
      <c r="H37" s="1" t="str">
        <f>IF(AND(INDEX(I.Facility.FacilityCount,1,1)&gt;=12,INDEX(I.Facility.OBPSNumber,12)=""),"Incomplete","Complete")</f>
        <v>Complete</v>
      </c>
      <c r="I37" s="12" t="s">
        <v>335</v>
      </c>
    </row>
    <row r="38" spans="2:9" ht="15" customHeight="1" x14ac:dyDescent="0.25">
      <c r="B38" s="8" t="s">
        <v>381</v>
      </c>
      <c r="C38" s="1">
        <v>13</v>
      </c>
      <c r="D38" s="52" t="s">
        <v>382</v>
      </c>
      <c r="E38" s="53"/>
      <c r="F38" s="2" t="str">
        <f>IF(INDEX(I.Facility.OBPSNumber,13)="","",INDEX(I.Facility.OBPSNumber,13))</f>
        <v/>
      </c>
      <c r="G38" s="53"/>
      <c r="H38" s="1" t="str">
        <f>IF(AND(INDEX(I.Facility.FacilityCount,1,1)&gt;=13,INDEX(I.Facility.OBPSNumber,13)=""),"Incomplete","Complete")</f>
        <v>Complete</v>
      </c>
      <c r="I38" s="12" t="s">
        <v>336</v>
      </c>
    </row>
    <row r="39" spans="2:9" ht="15" customHeight="1" x14ac:dyDescent="0.25">
      <c r="B39" s="8" t="s">
        <v>381</v>
      </c>
      <c r="C39" s="1">
        <v>14</v>
      </c>
      <c r="D39" s="52" t="s">
        <v>382</v>
      </c>
      <c r="E39" s="53"/>
      <c r="F39" s="2" t="str">
        <f>IF(INDEX(I.Facility.OBPSNumber,14)="","",INDEX(I.Facility.OBPSNumber,14))</f>
        <v/>
      </c>
      <c r="G39" s="53"/>
      <c r="H39" s="1" t="str">
        <f>IF(AND(INDEX(I.Facility.FacilityCount,1,1)&gt;=14,INDEX(I.Facility.OBPSNumber,14)=""),"Incomplete","Complete")</f>
        <v>Complete</v>
      </c>
      <c r="I39" s="12" t="s">
        <v>337</v>
      </c>
    </row>
    <row r="40" spans="2:9" ht="15" customHeight="1" x14ac:dyDescent="0.25">
      <c r="B40" s="8" t="s">
        <v>381</v>
      </c>
      <c r="C40" s="1">
        <v>15</v>
      </c>
      <c r="D40" s="52" t="s">
        <v>382</v>
      </c>
      <c r="E40" s="53"/>
      <c r="F40" s="2" t="str">
        <f>IF(INDEX(I.Facility.OBPSNumber,15)="","",INDEX(I.Facility.OBPSNumber,15))</f>
        <v/>
      </c>
      <c r="G40" s="53"/>
      <c r="H40" s="1" t="str">
        <f>IF(AND(INDEX(I.Facility.FacilityCount,1,1)&gt;=15,INDEX(I.Facility.OBPSNumber,15)=""),"Incomplete","Complete")</f>
        <v>Complete</v>
      </c>
      <c r="I40" s="12" t="s">
        <v>338</v>
      </c>
    </row>
    <row r="41" spans="2:9" ht="15" customHeight="1" x14ac:dyDescent="0.25">
      <c r="B41" s="8" t="s">
        <v>381</v>
      </c>
      <c r="C41" s="1">
        <v>16</v>
      </c>
      <c r="D41" s="52" t="s">
        <v>382</v>
      </c>
      <c r="E41" s="53"/>
      <c r="F41" s="2" t="str">
        <f>IF(INDEX(I.Facility.OBPSNumber,16)="","",INDEX(I.Facility.OBPSNumber,16))</f>
        <v/>
      </c>
      <c r="G41" s="53"/>
      <c r="H41" s="1" t="str">
        <f>IF(AND(INDEX(I.Facility.FacilityCount,1,1)&gt;=16,INDEX(I.Facility.OBPSNumber,16)=""),"Incomplete","Complete")</f>
        <v>Complete</v>
      </c>
      <c r="I41" s="12" t="s">
        <v>339</v>
      </c>
    </row>
    <row r="42" spans="2:9" ht="15" customHeight="1" x14ac:dyDescent="0.25">
      <c r="B42" s="8" t="s">
        <v>381</v>
      </c>
      <c r="C42" s="1">
        <v>17</v>
      </c>
      <c r="D42" s="52" t="s">
        <v>382</v>
      </c>
      <c r="E42" s="53"/>
      <c r="F42" s="2" t="str">
        <f>IF(INDEX(I.Facility.OBPSNumber,17)="","",INDEX(I.Facility.OBPSNumber,17))</f>
        <v/>
      </c>
      <c r="G42" s="53"/>
      <c r="H42" s="1" t="str">
        <f>IF(AND(INDEX(I.Facility.FacilityCount,1,1)&gt;=17,INDEX(I.Facility.OBPSNumber,17)=""),"Incomplete","Complete")</f>
        <v>Complete</v>
      </c>
      <c r="I42" s="12" t="s">
        <v>340</v>
      </c>
    </row>
    <row r="43" spans="2:9" ht="15" customHeight="1" x14ac:dyDescent="0.25">
      <c r="B43" s="8" t="s">
        <v>381</v>
      </c>
      <c r="C43" s="1">
        <v>18</v>
      </c>
      <c r="D43" s="52" t="s">
        <v>382</v>
      </c>
      <c r="E43" s="53"/>
      <c r="F43" s="2" t="str">
        <f>IF(INDEX(I.Facility.OBPSNumber,18)="","",INDEX(I.Facility.OBPSNumber,18))</f>
        <v/>
      </c>
      <c r="G43" s="53"/>
      <c r="H43" s="1" t="str">
        <f>IF(AND(INDEX(I.Facility.FacilityCount,1,1)&gt;=18,INDEX(I.Facility.OBPSNumber,18)=""),"Incomplete","Complete")</f>
        <v>Complete</v>
      </c>
      <c r="I43" s="12" t="s">
        <v>341</v>
      </c>
    </row>
    <row r="44" spans="2:9" ht="15" customHeight="1" x14ac:dyDescent="0.25">
      <c r="B44" s="8" t="s">
        <v>381</v>
      </c>
      <c r="C44" s="1">
        <v>19</v>
      </c>
      <c r="D44" s="52" t="s">
        <v>382</v>
      </c>
      <c r="E44" s="53"/>
      <c r="F44" s="2" t="str">
        <f>IF(INDEX(I.Facility.OBPSNumber,19)="","",INDEX(I.Facility.OBPSNumber,19))</f>
        <v/>
      </c>
      <c r="G44" s="53"/>
      <c r="H44" s="1" t="str">
        <f>IF(AND(INDEX(I.Facility.FacilityCount,1,1)&gt;=19,INDEX(I.Facility.OBPSNumber,19)=""),"Incomplete","Complete")</f>
        <v>Complete</v>
      </c>
      <c r="I44" s="12" t="s">
        <v>342</v>
      </c>
    </row>
    <row r="45" spans="2:9" ht="15" customHeight="1" x14ac:dyDescent="0.25">
      <c r="B45" s="9" t="s">
        <v>381</v>
      </c>
      <c r="C45" s="5">
        <v>20</v>
      </c>
      <c r="D45" s="25" t="s">
        <v>382</v>
      </c>
      <c r="E45" s="51"/>
      <c r="F45" s="65" t="str">
        <f>IF(INDEX(I.Facility.OBPSNumber,20)="","",INDEX(I.Facility.OBPSNumber,20))</f>
        <v/>
      </c>
      <c r="G45" s="51"/>
      <c r="H45" s="5" t="str">
        <f>IF(AND(INDEX(I.Facility.FacilityCount,1,1)&gt;=20,INDEX(I.Facility.OBPSNumber,20)=""),"Incomplete","Complete")</f>
        <v>Complete</v>
      </c>
      <c r="I45" s="11" t="s">
        <v>343</v>
      </c>
    </row>
    <row r="46" spans="2:9" ht="15" customHeight="1" x14ac:dyDescent="0.25">
      <c r="B46" s="8" t="s">
        <v>62</v>
      </c>
      <c r="C46" s="1">
        <v>1</v>
      </c>
      <c r="D46" s="52" t="s">
        <v>488</v>
      </c>
      <c r="E46" s="53"/>
      <c r="F46" s="2" t="str">
        <f>IF(INDEX(I.Contact.PCFirstName,1)="","",INDEX(I.Contact.PCFirstName,1))</f>
        <v/>
      </c>
      <c r="G46" s="53"/>
      <c r="H46" s="1" t="str">
        <f>IF(I.Contact.PCFirstName="","Incomplete","Complete")</f>
        <v>Incomplete</v>
      </c>
      <c r="I46" s="12" t="s">
        <v>74</v>
      </c>
    </row>
    <row r="47" spans="2:9" ht="15" customHeight="1" x14ac:dyDescent="0.25">
      <c r="B47" s="8" t="s">
        <v>63</v>
      </c>
      <c r="C47" s="1">
        <v>1</v>
      </c>
      <c r="D47" s="52" t="s">
        <v>489</v>
      </c>
      <c r="E47" s="53"/>
      <c r="F47" s="2" t="str">
        <f>IF(INDEX(I.Contact.PCLastName,1)="","",INDEX(I.Contact.PCLastName,1))</f>
        <v/>
      </c>
      <c r="G47" s="53"/>
      <c r="H47" s="1" t="str">
        <f>IF(I.Contact.PCLastName="","Incomplete","Complete")</f>
        <v>Incomplete</v>
      </c>
      <c r="I47" s="12" t="s">
        <v>75</v>
      </c>
    </row>
    <row r="48" spans="2:9" ht="15" customHeight="1" x14ac:dyDescent="0.25">
      <c r="B48" s="8" t="s">
        <v>64</v>
      </c>
      <c r="C48" s="1">
        <v>1</v>
      </c>
      <c r="D48" s="52" t="s">
        <v>490</v>
      </c>
      <c r="E48" s="53"/>
      <c r="F48" s="2" t="str">
        <f>IF(INDEX(I.Contact.PCPosition,1)="","",INDEX(I.Contact.PCPosition,1))</f>
        <v/>
      </c>
      <c r="G48" s="53"/>
      <c r="H48" s="1" t="str">
        <f>IF(I.Contact.PCPosition="","Incomplete","Complete")</f>
        <v>Incomplete</v>
      </c>
      <c r="I48" s="12" t="s">
        <v>76</v>
      </c>
    </row>
    <row r="49" spans="2:9" ht="15" customHeight="1" x14ac:dyDescent="0.25">
      <c r="B49" s="8" t="s">
        <v>65</v>
      </c>
      <c r="C49" s="1">
        <v>1</v>
      </c>
      <c r="D49" s="52" t="s">
        <v>491</v>
      </c>
      <c r="E49" s="53"/>
      <c r="F49" s="2" t="str">
        <f>IF(INDEX(I.Contact.PCEmail,1)="","",INDEX(I.Contact.PCEmail,1))</f>
        <v/>
      </c>
      <c r="G49" s="53"/>
      <c r="H49" s="1" t="str">
        <f>IF(I.Contact.PCEmail="","Incomplete","Complete")</f>
        <v>Incomplete</v>
      </c>
      <c r="I49" s="12" t="s">
        <v>77</v>
      </c>
    </row>
    <row r="50" spans="2:9" ht="15" customHeight="1" x14ac:dyDescent="0.25">
      <c r="B50" s="8" t="s">
        <v>66</v>
      </c>
      <c r="C50" s="1">
        <v>1</v>
      </c>
      <c r="D50" s="52" t="s">
        <v>492</v>
      </c>
      <c r="E50" s="53"/>
      <c r="F50" s="2" t="str">
        <f>IF(INDEX(I.Contact.PCAddress1,1)="","",INDEX(I.Contact.PCAddress1,1))</f>
        <v/>
      </c>
      <c r="G50" s="53"/>
      <c r="H50" s="1" t="str">
        <f>IF(I.Contact.PCAddress1="","Incomplete","Complete")</f>
        <v>Incomplete</v>
      </c>
      <c r="I50" s="12" t="s">
        <v>78</v>
      </c>
    </row>
    <row r="51" spans="2:9" ht="15" customHeight="1" x14ac:dyDescent="0.25">
      <c r="B51" s="8" t="s">
        <v>67</v>
      </c>
      <c r="C51" s="1">
        <v>1</v>
      </c>
      <c r="D51" s="52" t="s">
        <v>493</v>
      </c>
      <c r="E51" s="53"/>
      <c r="F51" s="2" t="str">
        <f>IF(INDEX(I.Contact.PCAddress2,1)="","",INDEX(I.Contact.PCAddress2,1))</f>
        <v/>
      </c>
      <c r="G51" s="53"/>
      <c r="I51" s="12"/>
    </row>
    <row r="52" spans="2:9" ht="15" customHeight="1" x14ac:dyDescent="0.25">
      <c r="B52" s="8" t="s">
        <v>68</v>
      </c>
      <c r="C52" s="1">
        <v>1</v>
      </c>
      <c r="D52" s="52" t="s">
        <v>494</v>
      </c>
      <c r="E52" s="53"/>
      <c r="F52" s="2" t="str">
        <f>IF(INDEX(I.Contact.PCCity,1)="","",INDEX(I.Contact.PCCity,1))</f>
        <v/>
      </c>
      <c r="G52" s="53"/>
      <c r="H52" s="1" t="str">
        <f>IF(I.Contact.PCCity="","Incomplete","Complete")</f>
        <v>Incomplete</v>
      </c>
      <c r="I52" s="12" t="s">
        <v>79</v>
      </c>
    </row>
    <row r="53" spans="2:9" ht="15" customHeight="1" x14ac:dyDescent="0.25">
      <c r="B53" s="8" t="s">
        <v>69</v>
      </c>
      <c r="C53" s="1">
        <v>1</v>
      </c>
      <c r="D53" s="52" t="s">
        <v>495</v>
      </c>
      <c r="E53" s="53"/>
      <c r="F53" s="2" t="str">
        <f>IF(INDEX(I.Contact.PCProvince,1)="","",INDEX(I.Contact.PCProvince,1))</f>
        <v/>
      </c>
      <c r="G53" s="53"/>
      <c r="H53" s="1" t="str">
        <f>IF(I.Contact.PCProvince="","Incomplete","Complete")</f>
        <v>Incomplete</v>
      </c>
      <c r="I53" s="12" t="s">
        <v>80</v>
      </c>
    </row>
    <row r="54" spans="2:9" ht="15" customHeight="1" x14ac:dyDescent="0.25">
      <c r="B54" s="8" t="s">
        <v>70</v>
      </c>
      <c r="C54" s="1">
        <v>1</v>
      </c>
      <c r="D54" s="52" t="s">
        <v>496</v>
      </c>
      <c r="E54" s="53"/>
      <c r="F54" s="2" t="str">
        <f>IF(INDEX(I.Contact.PCCountry,1)="","",INDEX(I.Contact.PCCountry,1))</f>
        <v/>
      </c>
      <c r="G54" s="53"/>
      <c r="H54" s="1" t="str">
        <f>IF(I.Contact.PCCountry="","Incomplete","Complete")</f>
        <v>Incomplete</v>
      </c>
      <c r="I54" s="12" t="s">
        <v>81</v>
      </c>
    </row>
    <row r="55" spans="2:9" ht="15" customHeight="1" x14ac:dyDescent="0.25">
      <c r="B55" s="8" t="s">
        <v>71</v>
      </c>
      <c r="C55" s="1">
        <v>1</v>
      </c>
      <c r="D55" s="52" t="s">
        <v>497</v>
      </c>
      <c r="E55" s="53"/>
      <c r="F55" s="2" t="str">
        <f>IF(INDEX(I.Contact.PCPostalCode,1)="","",INDEX(I.Contact.PCPostalCode,1))</f>
        <v/>
      </c>
      <c r="G55" s="53"/>
      <c r="H55" s="1" t="str">
        <f>IF(I.Contact.PCPostalCode="","Incomplete","Complete")</f>
        <v>Incomplete</v>
      </c>
      <c r="I55" s="12" t="s">
        <v>82</v>
      </c>
    </row>
    <row r="56" spans="2:9" ht="15" customHeight="1" x14ac:dyDescent="0.25">
      <c r="B56" s="8" t="s">
        <v>72</v>
      </c>
      <c r="C56" s="1">
        <v>1</v>
      </c>
      <c r="D56" s="52" t="s">
        <v>498</v>
      </c>
      <c r="E56" s="53"/>
      <c r="F56" s="2" t="str">
        <f>IF(INDEX(I.Contact.PCPhone1,1)="","",INDEX(I.Contact.PCPhone1,1))</f>
        <v/>
      </c>
      <c r="G56" s="53"/>
      <c r="H56" s="1" t="str">
        <f>IF(I.Contact.PCPhone1="","Incomplete","Complete")</f>
        <v>Incomplete</v>
      </c>
      <c r="I56" s="12" t="s">
        <v>83</v>
      </c>
    </row>
    <row r="57" spans="2:9" ht="15" customHeight="1" x14ac:dyDescent="0.25">
      <c r="B57" s="8" t="s">
        <v>164</v>
      </c>
      <c r="C57" s="1">
        <v>1</v>
      </c>
      <c r="D57" s="52" t="s">
        <v>499</v>
      </c>
      <c r="E57" s="53"/>
      <c r="F57" s="2" t="str">
        <f>IF(INDEX(I.Contact.PCPhone1Extension,1)="","",INDEX(I.Contact.PCPhone1Extension,1))</f>
        <v/>
      </c>
      <c r="G57" s="53"/>
      <c r="I57" s="12"/>
    </row>
    <row r="58" spans="2:9" ht="15" customHeight="1" x14ac:dyDescent="0.25">
      <c r="B58" s="8" t="s">
        <v>73</v>
      </c>
      <c r="C58" s="1">
        <v>1</v>
      </c>
      <c r="D58" s="52" t="s">
        <v>500</v>
      </c>
      <c r="E58" s="53"/>
      <c r="F58" s="2" t="str">
        <f>IF(INDEX(I.Contact.PCPhone2,1)="","",INDEX(I.Contact.PCPhone2,1))</f>
        <v/>
      </c>
      <c r="G58" s="53"/>
      <c r="I58" s="12"/>
    </row>
    <row r="59" spans="2:9" ht="15" customHeight="1" x14ac:dyDescent="0.25">
      <c r="B59" s="9" t="s">
        <v>165</v>
      </c>
      <c r="C59" s="5">
        <v>1</v>
      </c>
      <c r="D59" s="25" t="s">
        <v>501</v>
      </c>
      <c r="E59" s="51"/>
      <c r="F59" s="65" t="str">
        <f>IF(INDEX(I.Contact.PCPhone2Extension,1)="","",INDEX(I.Contact.PCPhone2Extension,1))</f>
        <v/>
      </c>
      <c r="G59" s="51"/>
      <c r="H59" s="5"/>
      <c r="I59" s="11"/>
    </row>
    <row r="60" spans="2:9" ht="15" customHeight="1" x14ac:dyDescent="0.25">
      <c r="B60" s="13" t="s">
        <v>47</v>
      </c>
      <c r="C60" s="6">
        <v>1</v>
      </c>
      <c r="D60" s="26" t="s">
        <v>502</v>
      </c>
      <c r="E60" s="21">
        <v>1</v>
      </c>
      <c r="F60" s="21">
        <f>IF(INDEX(I.Contact.ASOCount,1)="","",INDEX(I.Contact.ASOCount,1))</f>
        <v>1</v>
      </c>
      <c r="G60" s="21"/>
      <c r="H60" s="6"/>
      <c r="I60" s="14"/>
    </row>
    <row r="61" spans="2:9" ht="15" customHeight="1" x14ac:dyDescent="0.25">
      <c r="B61" s="8" t="s">
        <v>166</v>
      </c>
      <c r="C61" s="1">
        <v>1</v>
      </c>
      <c r="D61" s="52" t="s">
        <v>503</v>
      </c>
      <c r="E61" s="53"/>
      <c r="F61" s="2" t="str">
        <f>IF(INDEX(I.Contact.ASO1FirstName,1)="","",INDEX(I.Contact.ASO1FirstName,1))</f>
        <v/>
      </c>
      <c r="G61" s="53"/>
      <c r="H61" s="1" t="str">
        <f>IF(AND(I.Contact.ASOCount&gt;=1,I.Contact.ASO1FirstName=""),"Incomplete","Complete")</f>
        <v>Incomplete</v>
      </c>
      <c r="I61" s="12" t="s">
        <v>351</v>
      </c>
    </row>
    <row r="62" spans="2:9" ht="15" customHeight="1" x14ac:dyDescent="0.25">
      <c r="B62" s="8" t="s">
        <v>168</v>
      </c>
      <c r="C62" s="1">
        <v>1</v>
      </c>
      <c r="D62" s="52" t="s">
        <v>504</v>
      </c>
      <c r="E62" s="53"/>
      <c r="F62" s="2" t="str">
        <f>IF(INDEX(I.Contact.ASO1LastName,1)="","",INDEX(I.Contact.ASO1LastName,1))</f>
        <v/>
      </c>
      <c r="G62" s="53"/>
      <c r="H62" s="1" t="str">
        <f>IF(AND(I.Contact.ASOCount&gt;=1,I.Contact.ASO1LastName=""),"Incomplete","Complete")</f>
        <v>Incomplete</v>
      </c>
      <c r="I62" s="12" t="s">
        <v>352</v>
      </c>
    </row>
    <row r="63" spans="2:9" ht="15" customHeight="1" x14ac:dyDescent="0.25">
      <c r="B63" s="8" t="s">
        <v>169</v>
      </c>
      <c r="C63" s="1">
        <v>1</v>
      </c>
      <c r="D63" s="52" t="s">
        <v>505</v>
      </c>
      <c r="E63" s="53"/>
      <c r="F63" s="2" t="str">
        <f>IF(INDEX(I.Contact.ASO1Position,1)="","",INDEX(I.Contact.ASO1Position,1))</f>
        <v/>
      </c>
      <c r="G63" s="53"/>
      <c r="H63" s="1" t="str">
        <f>IF(AND(I.Contact.ASOCount&gt;=1,I.Contact.ASO1Position=""),"Incomplete","Complete")</f>
        <v>Incomplete</v>
      </c>
      <c r="I63" s="12" t="s">
        <v>353</v>
      </c>
    </row>
    <row r="64" spans="2:9" ht="15" customHeight="1" x14ac:dyDescent="0.25">
      <c r="B64" s="8" t="s">
        <v>170</v>
      </c>
      <c r="C64" s="1">
        <v>1</v>
      </c>
      <c r="D64" s="52" t="s">
        <v>506</v>
      </c>
      <c r="E64" s="53"/>
      <c r="F64" s="2" t="str">
        <f>IF(INDEX(I.Contact.ASO1Email,1)="","",INDEX(I.Contact.ASO1Email,1))</f>
        <v/>
      </c>
      <c r="G64" s="53"/>
      <c r="H64" s="1" t="str">
        <f>IF(AND(I.Contact.ASOCount&gt;=1,I.Contact.ASO1Email=""),"Incomplete","Complete")</f>
        <v>Incomplete</v>
      </c>
      <c r="I64" s="12" t="s">
        <v>354</v>
      </c>
    </row>
    <row r="65" spans="2:9" ht="15" customHeight="1" x14ac:dyDescent="0.25">
      <c r="B65" s="8" t="s">
        <v>171</v>
      </c>
      <c r="C65" s="1">
        <v>1</v>
      </c>
      <c r="D65" s="52" t="s">
        <v>507</v>
      </c>
      <c r="E65" s="53"/>
      <c r="F65" s="2" t="str">
        <f>IF(INDEX(I.Contact.ASO1Address1,1)="","",INDEX(I.Contact.ASO1Address1,1))</f>
        <v/>
      </c>
      <c r="G65" s="53"/>
      <c r="H65" s="1" t="str">
        <f>IF(AND(I.Contact.ASOCount&gt;=1,I.Contact.ASO1Address1=""),"Incomplete","Complete")</f>
        <v>Incomplete</v>
      </c>
      <c r="I65" s="12" t="s">
        <v>355</v>
      </c>
    </row>
    <row r="66" spans="2:9" ht="15" customHeight="1" x14ac:dyDescent="0.25">
      <c r="B66" s="8" t="s">
        <v>172</v>
      </c>
      <c r="C66" s="1">
        <v>1</v>
      </c>
      <c r="D66" s="52" t="s">
        <v>508</v>
      </c>
      <c r="E66" s="53"/>
      <c r="F66" s="2" t="str">
        <f>IF(INDEX(I.Contact.ASO1Address2,1)="","",INDEX(I.Contact.ASO1Address2,1))</f>
        <v/>
      </c>
      <c r="G66" s="53"/>
      <c r="I66" s="12"/>
    </row>
    <row r="67" spans="2:9" ht="15" customHeight="1" x14ac:dyDescent="0.25">
      <c r="B67" s="8" t="s">
        <v>173</v>
      </c>
      <c r="C67" s="1">
        <v>1</v>
      </c>
      <c r="D67" s="52" t="s">
        <v>509</v>
      </c>
      <c r="E67" s="53"/>
      <c r="F67" s="2" t="str">
        <f>IF(INDEX(I.Contact.ASO1City,1)="","",INDEX(I.Contact.ASO1City,1))</f>
        <v/>
      </c>
      <c r="G67" s="53"/>
      <c r="H67" s="1" t="str">
        <f>IF(AND(I.Contact.ASOCount&gt;=1,I.Contact.ASO1City=""),"Incomplete","Complete")</f>
        <v>Incomplete</v>
      </c>
      <c r="I67" s="12" t="s">
        <v>356</v>
      </c>
    </row>
    <row r="68" spans="2:9" ht="15" customHeight="1" x14ac:dyDescent="0.25">
      <c r="B68" s="8" t="s">
        <v>174</v>
      </c>
      <c r="C68" s="1">
        <v>1</v>
      </c>
      <c r="D68" s="52" t="s">
        <v>510</v>
      </c>
      <c r="E68" s="53"/>
      <c r="F68" s="2" t="str">
        <f>IF(INDEX(I.Contact.ASO1Province,1)="","",INDEX(I.Contact.ASO1Province,1))</f>
        <v/>
      </c>
      <c r="G68" s="53"/>
      <c r="H68" s="1" t="str">
        <f>IF(AND(I.Contact.ASOCount&gt;=1,I.Contact.ASO1Province=""),"Incomplete","Complete")</f>
        <v>Incomplete</v>
      </c>
      <c r="I68" s="12" t="s">
        <v>357</v>
      </c>
    </row>
    <row r="69" spans="2:9" ht="15" customHeight="1" x14ac:dyDescent="0.25">
      <c r="B69" s="8" t="s">
        <v>175</v>
      </c>
      <c r="C69" s="1">
        <v>1</v>
      </c>
      <c r="D69" s="52" t="s">
        <v>511</v>
      </c>
      <c r="E69" s="53"/>
      <c r="F69" s="2" t="str">
        <f>IF(INDEX(I.Contact.ASO1Country,1)="","",INDEX(I.Contact.ASO1Country,1))</f>
        <v/>
      </c>
      <c r="G69" s="53"/>
      <c r="H69" s="1" t="str">
        <f>IF(AND(I.Contact.ASOCount&gt;=1,I.Contact.ASO1Country=""),"Incomplete","Complete")</f>
        <v>Incomplete</v>
      </c>
      <c r="I69" s="12" t="s">
        <v>358</v>
      </c>
    </row>
    <row r="70" spans="2:9" ht="15" customHeight="1" x14ac:dyDescent="0.25">
      <c r="B70" s="8" t="s">
        <v>176</v>
      </c>
      <c r="C70" s="1">
        <v>1</v>
      </c>
      <c r="D70" s="52" t="s">
        <v>512</v>
      </c>
      <c r="E70" s="53"/>
      <c r="F70" s="2" t="str">
        <f>IF(INDEX(I.Contact.ASO1PostalCode,1)="","",INDEX(I.Contact.ASO1PostalCode,1))</f>
        <v/>
      </c>
      <c r="G70" s="53"/>
      <c r="H70" s="1" t="str">
        <f>IF(AND(I.Contact.ASOCount&gt;=1,I.Contact.ASO1PostalCode=""),"Incomplete","Complete")</f>
        <v>Incomplete</v>
      </c>
      <c r="I70" s="12" t="s">
        <v>359</v>
      </c>
    </row>
    <row r="71" spans="2:9" ht="15" customHeight="1" x14ac:dyDescent="0.25">
      <c r="B71" s="8" t="s">
        <v>177</v>
      </c>
      <c r="C71" s="1">
        <v>1</v>
      </c>
      <c r="D71" s="52" t="s">
        <v>513</v>
      </c>
      <c r="E71" s="53"/>
      <c r="F71" s="2" t="str">
        <f>IF(INDEX(I.Contact.ASO1Phone1,1)="","",INDEX(I.Contact.ASO1Phone1,1))</f>
        <v/>
      </c>
      <c r="G71" s="53"/>
      <c r="H71" s="1" t="str">
        <f>IF(AND(I.Contact.ASOCount&gt;=1,I.Contact.ASO1Phone1=""),"Incomplete","Complete")</f>
        <v>Incomplete</v>
      </c>
      <c r="I71" s="12" t="s">
        <v>360</v>
      </c>
    </row>
    <row r="72" spans="2:9" ht="15" customHeight="1" x14ac:dyDescent="0.25">
      <c r="B72" s="8" t="s">
        <v>178</v>
      </c>
      <c r="C72" s="1">
        <v>1</v>
      </c>
      <c r="D72" s="52" t="s">
        <v>514</v>
      </c>
      <c r="E72" s="53"/>
      <c r="F72" s="2" t="str">
        <f>IF(INDEX(I.Contact.ASO1Phone1Extension,1)="","",INDEX(I.Contact.ASO1Phone1Extension,1))</f>
        <v/>
      </c>
      <c r="G72" s="53"/>
      <c r="I72" s="12"/>
    </row>
    <row r="73" spans="2:9" ht="15" customHeight="1" x14ac:dyDescent="0.25">
      <c r="B73" s="8" t="s">
        <v>179</v>
      </c>
      <c r="C73" s="1">
        <v>1</v>
      </c>
      <c r="D73" s="52" t="s">
        <v>430</v>
      </c>
      <c r="E73" s="53"/>
      <c r="F73" s="2" t="str">
        <f>IF(INDEX(I.Contact.ASO1Phone2,1)="","",INDEX(I.Contact.ASO1Phone2,1))</f>
        <v/>
      </c>
      <c r="G73" s="53"/>
      <c r="I73" s="12"/>
    </row>
    <row r="74" spans="2:9" ht="15" customHeight="1" x14ac:dyDescent="0.25">
      <c r="B74" s="9" t="s">
        <v>180</v>
      </c>
      <c r="C74" s="5">
        <v>1</v>
      </c>
      <c r="D74" s="25" t="s">
        <v>431</v>
      </c>
      <c r="E74" s="51"/>
      <c r="F74" s="65" t="str">
        <f>IF(INDEX(I.Contact.ASO1Phone2Extension,1)="","",INDEX(I.Contact.ASO1Phone2Extension,1))</f>
        <v/>
      </c>
      <c r="G74" s="51"/>
      <c r="H74" s="5"/>
      <c r="I74" s="11"/>
    </row>
    <row r="75" spans="2:9" ht="15" customHeight="1" x14ac:dyDescent="0.25">
      <c r="B75" s="8" t="s">
        <v>181</v>
      </c>
      <c r="C75" s="1">
        <v>1</v>
      </c>
      <c r="D75" s="52" t="s">
        <v>515</v>
      </c>
      <c r="E75" s="53"/>
      <c r="F75" s="2" t="str">
        <f>IF(INDEX(I.Contact.ASO2FirstName,1)="","",INDEX(I.Contact.ASO2FirstName,1))</f>
        <v/>
      </c>
      <c r="G75" s="53"/>
      <c r="H75" s="1" t="str">
        <f>IF(AND(I.Contact.ASOCount&gt;=2,I.Contact.ASO2FirstName=""),"Incomplete","Complete")</f>
        <v>Complete</v>
      </c>
      <c r="I75" s="12" t="s">
        <v>84</v>
      </c>
    </row>
    <row r="76" spans="2:9" ht="15" customHeight="1" x14ac:dyDescent="0.25">
      <c r="B76" s="8" t="s">
        <v>183</v>
      </c>
      <c r="C76" s="1">
        <v>1</v>
      </c>
      <c r="D76" s="52" t="s">
        <v>516</v>
      </c>
      <c r="E76" s="53"/>
      <c r="F76" s="2" t="str">
        <f>IF(INDEX(I.Contact.ASO2LastName,1)="","",INDEX(I.Contact.ASO2LastName,1))</f>
        <v/>
      </c>
      <c r="G76" s="53"/>
      <c r="H76" s="1" t="str">
        <f>IF(AND(I.Contact.ASOCount&gt;=2,I.Contact.ASO2LastName=""),"Incomplete","Complete")</f>
        <v>Complete</v>
      </c>
      <c r="I76" s="12" t="s">
        <v>85</v>
      </c>
    </row>
    <row r="77" spans="2:9" ht="15" customHeight="1" x14ac:dyDescent="0.25">
      <c r="B77" s="8" t="s">
        <v>184</v>
      </c>
      <c r="C77" s="1">
        <v>1</v>
      </c>
      <c r="D77" s="52" t="s">
        <v>517</v>
      </c>
      <c r="E77" s="53"/>
      <c r="F77" s="2" t="str">
        <f>IF(INDEX(I.Contact.ASO2Position,1)="","",INDEX(I.Contact.ASO2Position,1))</f>
        <v/>
      </c>
      <c r="G77" s="53"/>
      <c r="H77" s="1" t="str">
        <f>IF(AND(I.Contact.ASOCount&gt;=2,I.Contact.ASO2Position=""),"Incomplete","Complete")</f>
        <v>Complete</v>
      </c>
      <c r="I77" s="12" t="s">
        <v>86</v>
      </c>
    </row>
    <row r="78" spans="2:9" ht="15" customHeight="1" x14ac:dyDescent="0.25">
      <c r="B78" s="8" t="s">
        <v>185</v>
      </c>
      <c r="C78" s="1">
        <v>1</v>
      </c>
      <c r="D78" s="52" t="s">
        <v>518</v>
      </c>
      <c r="E78" s="53"/>
      <c r="F78" s="2" t="str">
        <f>IF(INDEX(I.Contact.ASO2Email,1)="","",INDEX(I.Contact.ASO2Email,1))</f>
        <v/>
      </c>
      <c r="G78" s="53"/>
      <c r="H78" s="1" t="str">
        <f>IF(AND(I.Contact.ASOCount&gt;=2,I.Contact.ASO2Email=""),"Incomplete","Complete")</f>
        <v>Complete</v>
      </c>
      <c r="I78" s="12" t="s">
        <v>87</v>
      </c>
    </row>
    <row r="79" spans="2:9" ht="15" customHeight="1" x14ac:dyDescent="0.25">
      <c r="B79" s="8" t="s">
        <v>186</v>
      </c>
      <c r="C79" s="1">
        <v>1</v>
      </c>
      <c r="D79" s="52" t="s">
        <v>519</v>
      </c>
      <c r="E79" s="53"/>
      <c r="F79" s="2" t="str">
        <f>IF(INDEX(I.Contact.ASO2Address1,1)="","",INDEX(I.Contact.ASO2Address1,1))</f>
        <v/>
      </c>
      <c r="G79" s="53"/>
      <c r="H79" s="1" t="str">
        <f>IF(AND(I.Contact.ASOCount&gt;=2,I.Contact.ASO2Address1=""),"Incomplete","Complete")</f>
        <v>Complete</v>
      </c>
      <c r="I79" s="12" t="s">
        <v>88</v>
      </c>
    </row>
    <row r="80" spans="2:9" ht="15" customHeight="1" x14ac:dyDescent="0.25">
      <c r="B80" s="8" t="s">
        <v>187</v>
      </c>
      <c r="C80" s="1">
        <v>1</v>
      </c>
      <c r="D80" s="52" t="s">
        <v>520</v>
      </c>
      <c r="E80" s="53"/>
      <c r="F80" s="2" t="str">
        <f>IF(INDEX(I.Contact.ASO2Address2,1)="","",INDEX(I.Contact.ASO2Address2,1))</f>
        <v/>
      </c>
      <c r="G80" s="53"/>
      <c r="I80" s="12"/>
    </row>
    <row r="81" spans="2:9" ht="15" customHeight="1" x14ac:dyDescent="0.25">
      <c r="B81" s="8" t="s">
        <v>188</v>
      </c>
      <c r="C81" s="1">
        <v>1</v>
      </c>
      <c r="D81" s="52" t="s">
        <v>521</v>
      </c>
      <c r="E81" s="53"/>
      <c r="F81" s="2" t="str">
        <f>IF(INDEX(I.Contact.ASO2City,1)="","",INDEX(I.Contact.ASO2City,1))</f>
        <v/>
      </c>
      <c r="G81" s="53"/>
      <c r="H81" s="1" t="str">
        <f>IF(AND(I.Contact.ASOCount&gt;=2,I.Contact.ASO2City=""),"Incomplete","Complete")</f>
        <v>Complete</v>
      </c>
      <c r="I81" s="12" t="s">
        <v>89</v>
      </c>
    </row>
    <row r="82" spans="2:9" ht="15" customHeight="1" x14ac:dyDescent="0.25">
      <c r="B82" s="8" t="s">
        <v>189</v>
      </c>
      <c r="C82" s="1">
        <v>1</v>
      </c>
      <c r="D82" s="52" t="s">
        <v>522</v>
      </c>
      <c r="E82" s="53"/>
      <c r="F82" s="2" t="str">
        <f>IF(INDEX(I.Contact.ASO2Province,1)="","",INDEX(I.Contact.ASO2Province,1))</f>
        <v/>
      </c>
      <c r="G82" s="53"/>
      <c r="H82" s="1" t="str">
        <f>IF(AND(I.Contact.ASOCount&gt;=2,I.Contact.ASO2Province=""),"Incomplete","Complete")</f>
        <v>Complete</v>
      </c>
      <c r="I82" s="12" t="s">
        <v>90</v>
      </c>
    </row>
    <row r="83" spans="2:9" ht="15" customHeight="1" x14ac:dyDescent="0.25">
      <c r="B83" s="8" t="s">
        <v>190</v>
      </c>
      <c r="C83" s="1">
        <v>1</v>
      </c>
      <c r="D83" s="52" t="s">
        <v>523</v>
      </c>
      <c r="E83" s="53"/>
      <c r="F83" s="2" t="str">
        <f>IF(INDEX(I.Contact.ASO2Country,1)="","",INDEX(I.Contact.ASO2Country,1))</f>
        <v/>
      </c>
      <c r="G83" s="53"/>
      <c r="H83" s="1" t="str">
        <f>IF(AND(I.Contact.ASOCount&gt;=2,I.Contact.ASO2Country=""),"Incomplete","Complete")</f>
        <v>Complete</v>
      </c>
      <c r="I83" s="12" t="s">
        <v>91</v>
      </c>
    </row>
    <row r="84" spans="2:9" ht="15" customHeight="1" x14ac:dyDescent="0.25">
      <c r="B84" s="8" t="s">
        <v>191</v>
      </c>
      <c r="C84" s="1">
        <v>1</v>
      </c>
      <c r="D84" s="52" t="s">
        <v>524</v>
      </c>
      <c r="E84" s="53"/>
      <c r="F84" s="2" t="str">
        <f>IF(INDEX(I.Contact.ASO2PostalCode,1)="","",INDEX(I.Contact.ASO2PostalCode,1))</f>
        <v/>
      </c>
      <c r="G84" s="53"/>
      <c r="H84" s="1" t="str">
        <f>IF(AND(I.Contact.ASOCount&gt;=2,I.Contact.ASO2PostalCode=""),"Incomplete","Complete")</f>
        <v>Complete</v>
      </c>
      <c r="I84" s="12" t="s">
        <v>92</v>
      </c>
    </row>
    <row r="85" spans="2:9" ht="15" customHeight="1" x14ac:dyDescent="0.25">
      <c r="B85" s="8" t="s">
        <v>192</v>
      </c>
      <c r="C85" s="1">
        <v>1</v>
      </c>
      <c r="D85" s="52" t="s">
        <v>525</v>
      </c>
      <c r="E85" s="53"/>
      <c r="F85" s="2" t="str">
        <f>IF(INDEX(I.Contact.ASO2Phone1,1)="","",INDEX(I.Contact.ASO2Phone1,1))</f>
        <v/>
      </c>
      <c r="G85" s="53"/>
      <c r="H85" s="1" t="str">
        <f>IF(AND(I.Contact.ASOCount&gt;=2,I.Contact.ASO2Phone1=""),"Incomplete","Complete")</f>
        <v>Complete</v>
      </c>
      <c r="I85" s="12" t="s">
        <v>93</v>
      </c>
    </row>
    <row r="86" spans="2:9" ht="15" customHeight="1" x14ac:dyDescent="0.25">
      <c r="B86" s="8" t="s">
        <v>193</v>
      </c>
      <c r="C86" s="1">
        <v>1</v>
      </c>
      <c r="D86" s="52" t="s">
        <v>526</v>
      </c>
      <c r="E86" s="53"/>
      <c r="F86" s="2" t="str">
        <f>IF(INDEX(I.Contact.ASO2Phone1Extension,1)="","",INDEX(I.Contact.ASO2Phone1Extension,1))</f>
        <v/>
      </c>
      <c r="G86" s="53"/>
      <c r="I86" s="12"/>
    </row>
    <row r="87" spans="2:9" ht="15" customHeight="1" x14ac:dyDescent="0.25">
      <c r="B87" s="8" t="s">
        <v>194</v>
      </c>
      <c r="C87" s="1">
        <v>1</v>
      </c>
      <c r="D87" s="52" t="s">
        <v>432</v>
      </c>
      <c r="E87" s="53"/>
      <c r="F87" s="2" t="str">
        <f>IF(INDEX(I.Contact.ASO2Phone2,1)="","",INDEX(I.Contact.ASO2Phone2,1))</f>
        <v/>
      </c>
      <c r="G87" s="53"/>
      <c r="I87" s="12"/>
    </row>
    <row r="88" spans="2:9" ht="15" customHeight="1" x14ac:dyDescent="0.25">
      <c r="B88" s="9" t="s">
        <v>195</v>
      </c>
      <c r="C88" s="5">
        <v>1</v>
      </c>
      <c r="D88" s="25" t="s">
        <v>433</v>
      </c>
      <c r="E88" s="51"/>
      <c r="F88" s="65" t="str">
        <f>IF(INDEX(I.Contact.ASO2Phone2Extension,1)="","",INDEX(I.Contact.ASO2Phone2Extension,1))</f>
        <v/>
      </c>
      <c r="G88" s="51"/>
      <c r="H88" s="5"/>
      <c r="I88" s="11"/>
    </row>
    <row r="89" spans="2:9" ht="15" customHeight="1" x14ac:dyDescent="0.25">
      <c r="B89" s="8" t="s">
        <v>196</v>
      </c>
      <c r="C89" s="1">
        <v>1</v>
      </c>
      <c r="D89" s="52" t="s">
        <v>527</v>
      </c>
      <c r="E89" s="53"/>
      <c r="F89" s="2" t="str">
        <f>IF(INDEX(I.Contact.ASO3FirstName,1)="","",INDEX(I.Contact.ASO3FirstName,1))</f>
        <v/>
      </c>
      <c r="G89" s="53"/>
      <c r="H89" s="1" t="str">
        <f>IF(AND(I.Contact.ASOCount&gt;=3,I.Contact.ASO3FirstName=""),"Incomplete","Complete")</f>
        <v>Complete</v>
      </c>
      <c r="I89" s="12" t="s">
        <v>94</v>
      </c>
    </row>
    <row r="90" spans="2:9" ht="15" customHeight="1" x14ac:dyDescent="0.25">
      <c r="B90" s="8" t="s">
        <v>198</v>
      </c>
      <c r="C90" s="1">
        <v>1</v>
      </c>
      <c r="D90" s="52" t="s">
        <v>528</v>
      </c>
      <c r="E90" s="53"/>
      <c r="F90" s="2" t="str">
        <f>IF(INDEX(I.Contact.ASO3LastName,1)="","",INDEX(I.Contact.ASO3LastName,1))</f>
        <v/>
      </c>
      <c r="G90" s="53"/>
      <c r="H90" s="1" t="str">
        <f>IF(AND(I.Contact.ASOCount&gt;=3,I.Contact.ASO3LastName=""),"Incomplete","Complete")</f>
        <v>Complete</v>
      </c>
      <c r="I90" s="12" t="s">
        <v>95</v>
      </c>
    </row>
    <row r="91" spans="2:9" ht="15" customHeight="1" x14ac:dyDescent="0.25">
      <c r="B91" s="8" t="s">
        <v>199</v>
      </c>
      <c r="C91" s="1">
        <v>1</v>
      </c>
      <c r="D91" s="52" t="s">
        <v>529</v>
      </c>
      <c r="E91" s="53"/>
      <c r="F91" s="2" t="str">
        <f>IF(INDEX(I.Contact.ASO3Position,1)="","",INDEX(I.Contact.ASO3Position,1))</f>
        <v/>
      </c>
      <c r="G91" s="53"/>
      <c r="H91" s="1" t="str">
        <f>IF(AND(I.Contact.ASOCount&gt;=3,I.Contact.ASO3Position=""),"Incomplete","Complete")</f>
        <v>Complete</v>
      </c>
      <c r="I91" s="12" t="s">
        <v>96</v>
      </c>
    </row>
    <row r="92" spans="2:9" ht="15" customHeight="1" x14ac:dyDescent="0.25">
      <c r="B92" s="8" t="s">
        <v>200</v>
      </c>
      <c r="C92" s="1">
        <v>1</v>
      </c>
      <c r="D92" s="52" t="s">
        <v>530</v>
      </c>
      <c r="E92" s="53"/>
      <c r="F92" s="2" t="str">
        <f>IF(INDEX(I.Contact.ASO3Email,1)="","",INDEX(I.Contact.ASO3Email,1))</f>
        <v/>
      </c>
      <c r="G92" s="53"/>
      <c r="H92" s="1" t="str">
        <f>IF(AND(I.Contact.ASOCount&gt;=3,I.Contact.ASO3Email=""),"Incomplete","Complete")</f>
        <v>Complete</v>
      </c>
      <c r="I92" s="12" t="s">
        <v>97</v>
      </c>
    </row>
    <row r="93" spans="2:9" ht="15" customHeight="1" x14ac:dyDescent="0.25">
      <c r="B93" s="8" t="s">
        <v>201</v>
      </c>
      <c r="C93" s="1">
        <v>1</v>
      </c>
      <c r="D93" s="52" t="s">
        <v>531</v>
      </c>
      <c r="E93" s="53"/>
      <c r="F93" s="2" t="str">
        <f>IF(INDEX(I.Contact.ASO3Address1,1)="","",INDEX(I.Contact.ASO3Address1,1))</f>
        <v/>
      </c>
      <c r="G93" s="53"/>
      <c r="H93" s="1" t="str">
        <f>IF(AND(I.Contact.ASOCount&gt;=3,I.Contact.ASO3Address1=""),"Incomplete","Complete")</f>
        <v>Complete</v>
      </c>
      <c r="I93" s="12" t="s">
        <v>98</v>
      </c>
    </row>
    <row r="94" spans="2:9" ht="15" customHeight="1" x14ac:dyDescent="0.25">
      <c r="B94" s="8" t="s">
        <v>202</v>
      </c>
      <c r="C94" s="1">
        <v>1</v>
      </c>
      <c r="D94" s="52" t="s">
        <v>532</v>
      </c>
      <c r="E94" s="53"/>
      <c r="F94" s="2" t="str">
        <f>IF(INDEX(I.Contact.ASO3Address2,1)="","",INDEX(I.Contact.ASO3Address2,1))</f>
        <v/>
      </c>
      <c r="G94" s="53"/>
      <c r="I94" s="12"/>
    </row>
    <row r="95" spans="2:9" ht="15" customHeight="1" x14ac:dyDescent="0.25">
      <c r="B95" s="8" t="s">
        <v>203</v>
      </c>
      <c r="C95" s="1">
        <v>1</v>
      </c>
      <c r="D95" s="52" t="s">
        <v>533</v>
      </c>
      <c r="E95" s="53"/>
      <c r="F95" s="2" t="str">
        <f>IF(INDEX(I.Contact.ASO3City,1)="","",INDEX(I.Contact.ASO3City,1))</f>
        <v/>
      </c>
      <c r="G95" s="53"/>
      <c r="H95" s="1" t="str">
        <f>IF(AND(I.Contact.ASOCount&gt;=3,I.Contact.ASO3City=""),"Incomplete","Complete")</f>
        <v>Complete</v>
      </c>
      <c r="I95" s="12" t="s">
        <v>99</v>
      </c>
    </row>
    <row r="96" spans="2:9" ht="15" customHeight="1" x14ac:dyDescent="0.25">
      <c r="B96" s="8" t="s">
        <v>204</v>
      </c>
      <c r="C96" s="1">
        <v>1</v>
      </c>
      <c r="D96" s="52" t="s">
        <v>534</v>
      </c>
      <c r="E96" s="53"/>
      <c r="F96" s="2" t="str">
        <f>IF(INDEX(I.Contact.ASO3Province,1)="","",INDEX(I.Contact.ASO3Province,1))</f>
        <v/>
      </c>
      <c r="G96" s="53"/>
      <c r="H96" s="1" t="str">
        <f>IF(AND(I.Contact.ASOCount&gt;=3,I.Contact.ASO3Province=""),"Incomplete","Complete")</f>
        <v>Complete</v>
      </c>
      <c r="I96" s="12" t="s">
        <v>100</v>
      </c>
    </row>
    <row r="97" spans="2:9" ht="15" customHeight="1" x14ac:dyDescent="0.25">
      <c r="B97" s="8" t="s">
        <v>205</v>
      </c>
      <c r="C97" s="1">
        <v>1</v>
      </c>
      <c r="D97" s="52" t="s">
        <v>535</v>
      </c>
      <c r="E97" s="53"/>
      <c r="F97" s="2" t="str">
        <f>IF(INDEX(I.Contact.ASO3Country,1)="","",INDEX(I.Contact.ASO3Country,1))</f>
        <v/>
      </c>
      <c r="G97" s="53"/>
      <c r="H97" s="1" t="str">
        <f>IF(AND(I.Contact.ASOCount&gt;=3,I.Contact.ASO3Country=""),"Incomplete","Complete")</f>
        <v>Complete</v>
      </c>
      <c r="I97" s="12" t="s">
        <v>101</v>
      </c>
    </row>
    <row r="98" spans="2:9" ht="15" customHeight="1" x14ac:dyDescent="0.25">
      <c r="B98" s="8" t="s">
        <v>206</v>
      </c>
      <c r="C98" s="1">
        <v>1</v>
      </c>
      <c r="D98" s="52" t="s">
        <v>536</v>
      </c>
      <c r="E98" s="53"/>
      <c r="F98" s="2" t="str">
        <f>IF(INDEX(I.Contact.ASO3PostalCode,1)="","",INDEX(I.Contact.ASO3PostalCode,1))</f>
        <v/>
      </c>
      <c r="G98" s="53"/>
      <c r="H98" s="1" t="str">
        <f>IF(AND(I.Contact.ASOCount&gt;=3,I.Contact.ASO3PostalCode=""),"Incomplete","Complete")</f>
        <v>Complete</v>
      </c>
      <c r="I98" s="12" t="s">
        <v>102</v>
      </c>
    </row>
    <row r="99" spans="2:9" ht="15" customHeight="1" x14ac:dyDescent="0.25">
      <c r="B99" s="8" t="s">
        <v>207</v>
      </c>
      <c r="C99" s="1">
        <v>1</v>
      </c>
      <c r="D99" s="52" t="s">
        <v>537</v>
      </c>
      <c r="E99" s="53"/>
      <c r="F99" s="2" t="str">
        <f>IF(INDEX(I.Contact.ASO3Phone1,1)="","",INDEX(I.Contact.ASO3Phone1,1))</f>
        <v/>
      </c>
      <c r="G99" s="53"/>
      <c r="H99" s="1" t="str">
        <f>IF(AND(I.Contact.ASOCount&gt;=3,I.Contact.ASO3Phone1=""),"Incomplete","Complete")</f>
        <v>Complete</v>
      </c>
      <c r="I99" s="12" t="s">
        <v>103</v>
      </c>
    </row>
    <row r="100" spans="2:9" ht="15" customHeight="1" x14ac:dyDescent="0.25">
      <c r="B100" s="8" t="s">
        <v>208</v>
      </c>
      <c r="C100" s="1">
        <v>1</v>
      </c>
      <c r="D100" s="52" t="s">
        <v>538</v>
      </c>
      <c r="E100" s="53"/>
      <c r="F100" s="2" t="str">
        <f>IF(INDEX(I.Contact.ASO3Phone1Extension,1)="","",INDEX(I.Contact.ASO3Phone1Extension,1))</f>
        <v/>
      </c>
      <c r="G100" s="53"/>
      <c r="I100" s="12"/>
    </row>
    <row r="101" spans="2:9" ht="15" customHeight="1" x14ac:dyDescent="0.25">
      <c r="B101" s="8" t="s">
        <v>209</v>
      </c>
      <c r="C101" s="1">
        <v>1</v>
      </c>
      <c r="D101" s="52" t="s">
        <v>434</v>
      </c>
      <c r="E101" s="53"/>
      <c r="F101" s="2" t="str">
        <f>IF(INDEX(I.Contact.ASO3Phone2,1)="","",INDEX(I.Contact.ASO3Phone2,1))</f>
        <v/>
      </c>
      <c r="G101" s="53"/>
      <c r="I101" s="12"/>
    </row>
    <row r="102" spans="2:9" ht="15" customHeight="1" x14ac:dyDescent="0.25">
      <c r="B102" s="9" t="s">
        <v>210</v>
      </c>
      <c r="C102" s="5">
        <v>1</v>
      </c>
      <c r="D102" s="25" t="s">
        <v>435</v>
      </c>
      <c r="E102" s="51"/>
      <c r="F102" s="65" t="str">
        <f>IF(INDEX(I.Contact.ASO3Phone2Extension,1)="","",INDEX(I.Contact.ASO3Phone2Extension,1))</f>
        <v/>
      </c>
      <c r="G102" s="51"/>
      <c r="H102" s="5"/>
      <c r="I102" s="11"/>
    </row>
    <row r="103" spans="2:9" ht="15" customHeight="1" x14ac:dyDescent="0.25">
      <c r="B103" s="8" t="s">
        <v>211</v>
      </c>
      <c r="C103" s="1">
        <v>1</v>
      </c>
      <c r="D103" s="52" t="s">
        <v>539</v>
      </c>
      <c r="E103" s="53"/>
      <c r="F103" s="2" t="str">
        <f>IF(INDEX(I.Contact.ASO4FirstName,1)="","",INDEX(I.Contact.ASO4FirstName,1))</f>
        <v/>
      </c>
      <c r="G103" s="53"/>
      <c r="H103" s="1" t="str">
        <f>IF(AND(I.Contact.ASOCount&gt;=4,I.Contact.ASO4FirstName=""),"Incomplete","Complete")</f>
        <v>Complete</v>
      </c>
      <c r="I103" s="12" t="s">
        <v>104</v>
      </c>
    </row>
    <row r="104" spans="2:9" ht="15" customHeight="1" x14ac:dyDescent="0.25">
      <c r="B104" s="8" t="s">
        <v>213</v>
      </c>
      <c r="C104" s="1">
        <v>1</v>
      </c>
      <c r="D104" s="52" t="s">
        <v>540</v>
      </c>
      <c r="E104" s="53"/>
      <c r="F104" s="2" t="str">
        <f>IF(INDEX(I.Contact.ASO4LastName,1)="","",INDEX(I.Contact.ASO4LastName,1))</f>
        <v/>
      </c>
      <c r="G104" s="53"/>
      <c r="H104" s="1" t="str">
        <f>IF(AND(I.Contact.ASOCount&gt;=4,I.Contact.ASO4LastName=""),"Incomplete","Complete")</f>
        <v>Complete</v>
      </c>
      <c r="I104" s="12" t="s">
        <v>105</v>
      </c>
    </row>
    <row r="105" spans="2:9" ht="15" customHeight="1" x14ac:dyDescent="0.25">
      <c r="B105" s="8" t="s">
        <v>214</v>
      </c>
      <c r="C105" s="1">
        <v>1</v>
      </c>
      <c r="D105" s="52" t="s">
        <v>541</v>
      </c>
      <c r="E105" s="53"/>
      <c r="F105" s="2" t="str">
        <f>IF(INDEX(I.Contact.ASO4Position,1)="","",INDEX(I.Contact.ASO4Position,1))</f>
        <v/>
      </c>
      <c r="G105" s="53"/>
      <c r="H105" s="1" t="str">
        <f>IF(AND(I.Contact.ASOCount&gt;=4,I.Contact.ASO4Position=""),"Incomplete","Complete")</f>
        <v>Complete</v>
      </c>
      <c r="I105" s="12" t="s">
        <v>106</v>
      </c>
    </row>
    <row r="106" spans="2:9" ht="15" customHeight="1" x14ac:dyDescent="0.25">
      <c r="B106" s="8" t="s">
        <v>215</v>
      </c>
      <c r="C106" s="1">
        <v>1</v>
      </c>
      <c r="D106" s="52" t="s">
        <v>542</v>
      </c>
      <c r="E106" s="53"/>
      <c r="F106" s="2" t="str">
        <f>IF(INDEX(I.Contact.ASO4Email,1)="","",INDEX(I.Contact.ASO4Email,1))</f>
        <v/>
      </c>
      <c r="G106" s="53"/>
      <c r="H106" s="1" t="str">
        <f>IF(AND(I.Contact.ASOCount&gt;=4,I.Contact.ASO4Email=""),"Incomplete","Complete")</f>
        <v>Complete</v>
      </c>
      <c r="I106" s="12" t="s">
        <v>107</v>
      </c>
    </row>
    <row r="107" spans="2:9" ht="15" customHeight="1" x14ac:dyDescent="0.25">
      <c r="B107" s="8" t="s">
        <v>216</v>
      </c>
      <c r="C107" s="1">
        <v>1</v>
      </c>
      <c r="D107" s="52" t="s">
        <v>543</v>
      </c>
      <c r="E107" s="53"/>
      <c r="F107" s="2" t="str">
        <f>IF(INDEX(I.Contact.ASO4Address1,1)="","",INDEX(I.Contact.ASO4Address1,1))</f>
        <v/>
      </c>
      <c r="G107" s="53"/>
      <c r="H107" s="1" t="str">
        <f>IF(AND(I.Contact.ASOCount&gt;=4,I.Contact.ASO4Address1=""),"Incomplete","Complete")</f>
        <v>Complete</v>
      </c>
      <c r="I107" s="12" t="s">
        <v>108</v>
      </c>
    </row>
    <row r="108" spans="2:9" ht="15" customHeight="1" x14ac:dyDescent="0.25">
      <c r="B108" s="8" t="s">
        <v>217</v>
      </c>
      <c r="C108" s="1">
        <v>1</v>
      </c>
      <c r="D108" s="52" t="s">
        <v>544</v>
      </c>
      <c r="E108" s="53"/>
      <c r="F108" s="2" t="str">
        <f>IF(INDEX(I.Contact.ASO4Address2,1)="","",INDEX(I.Contact.ASO4Address2,1))</f>
        <v/>
      </c>
      <c r="G108" s="53"/>
      <c r="I108" s="12"/>
    </row>
    <row r="109" spans="2:9" ht="15" customHeight="1" x14ac:dyDescent="0.25">
      <c r="B109" s="8" t="s">
        <v>218</v>
      </c>
      <c r="C109" s="1">
        <v>1</v>
      </c>
      <c r="D109" s="52" t="s">
        <v>545</v>
      </c>
      <c r="E109" s="53"/>
      <c r="F109" s="2" t="str">
        <f>IF(INDEX(I.Contact.ASO4City,1)="","",INDEX(I.Contact.ASO4City,1))</f>
        <v/>
      </c>
      <c r="G109" s="53"/>
      <c r="H109" s="1" t="str">
        <f>IF(AND(I.Contact.ASOCount&gt;=4,I.Contact.ASO4City=""),"Incomplete","Complete")</f>
        <v>Complete</v>
      </c>
      <c r="I109" s="12" t="s">
        <v>109</v>
      </c>
    </row>
    <row r="110" spans="2:9" ht="15" customHeight="1" x14ac:dyDescent="0.25">
      <c r="B110" s="8" t="s">
        <v>219</v>
      </c>
      <c r="C110" s="1">
        <v>1</v>
      </c>
      <c r="D110" s="52" t="s">
        <v>546</v>
      </c>
      <c r="E110" s="53"/>
      <c r="F110" s="2" t="str">
        <f>IF(INDEX(I.Contact.ASO4Province,1)="","",INDEX(I.Contact.ASO4Province,1))</f>
        <v/>
      </c>
      <c r="G110" s="53"/>
      <c r="H110" s="1" t="str">
        <f>IF(AND(I.Contact.ASOCount&gt;=4,I.Contact.ASO4Province=""),"Incomplete","Complete")</f>
        <v>Complete</v>
      </c>
      <c r="I110" s="12" t="s">
        <v>110</v>
      </c>
    </row>
    <row r="111" spans="2:9" ht="15" customHeight="1" x14ac:dyDescent="0.25">
      <c r="B111" s="8" t="s">
        <v>220</v>
      </c>
      <c r="C111" s="1">
        <v>1</v>
      </c>
      <c r="D111" s="52" t="s">
        <v>547</v>
      </c>
      <c r="E111" s="53"/>
      <c r="F111" s="2" t="str">
        <f>IF(INDEX(I.Contact.ASO4Country,1)="","",INDEX(I.Contact.ASO4Country,1))</f>
        <v/>
      </c>
      <c r="G111" s="53"/>
      <c r="H111" s="1" t="str">
        <f>IF(AND(I.Contact.ASOCount&gt;=4,I.Contact.ASO4Country=""),"Incomplete","Complete")</f>
        <v>Complete</v>
      </c>
      <c r="I111" s="12" t="s">
        <v>111</v>
      </c>
    </row>
    <row r="112" spans="2:9" ht="15" customHeight="1" x14ac:dyDescent="0.25">
      <c r="B112" s="8" t="s">
        <v>221</v>
      </c>
      <c r="C112" s="1">
        <v>1</v>
      </c>
      <c r="D112" s="52" t="s">
        <v>548</v>
      </c>
      <c r="E112" s="53"/>
      <c r="F112" s="2" t="str">
        <f>IF(INDEX(I.Contact.ASO4PostalCode,1)="","",INDEX(I.Contact.ASO4PostalCode,1))</f>
        <v/>
      </c>
      <c r="G112" s="53"/>
      <c r="H112" s="1" t="str">
        <f>IF(AND(I.Contact.ASOCount&gt;=4,I.Contact.ASO4PostalCode=""),"Incomplete","Complete")</f>
        <v>Complete</v>
      </c>
      <c r="I112" s="12" t="s">
        <v>112</v>
      </c>
    </row>
    <row r="113" spans="2:9" ht="15" customHeight="1" x14ac:dyDescent="0.25">
      <c r="B113" s="8" t="s">
        <v>222</v>
      </c>
      <c r="C113" s="1">
        <v>1</v>
      </c>
      <c r="D113" s="52" t="s">
        <v>549</v>
      </c>
      <c r="E113" s="53"/>
      <c r="F113" s="2" t="str">
        <f>IF(INDEX(I.Contact.ASO4Phone1,1)="","",INDEX(I.Contact.ASO4Phone1,1))</f>
        <v/>
      </c>
      <c r="G113" s="53"/>
      <c r="H113" s="1" t="str">
        <f>IF(AND(I.Contact.ASOCount&gt;=4,I.Contact.ASO4Phone1=""),"Incomplete","Complete")</f>
        <v>Complete</v>
      </c>
      <c r="I113" s="12" t="s">
        <v>113</v>
      </c>
    </row>
    <row r="114" spans="2:9" ht="15" customHeight="1" x14ac:dyDescent="0.25">
      <c r="B114" s="8" t="s">
        <v>223</v>
      </c>
      <c r="C114" s="1">
        <v>1</v>
      </c>
      <c r="D114" s="52" t="s">
        <v>550</v>
      </c>
      <c r="E114" s="53"/>
      <c r="F114" s="2" t="str">
        <f>IF(INDEX(I.Contact.ASO4Phone1Extension,1)="","",INDEX(I.Contact.ASO4Phone1Extension,1))</f>
        <v/>
      </c>
      <c r="G114" s="53"/>
      <c r="I114" s="12"/>
    </row>
    <row r="115" spans="2:9" ht="15" customHeight="1" x14ac:dyDescent="0.25">
      <c r="B115" s="8" t="s">
        <v>224</v>
      </c>
      <c r="C115" s="1">
        <v>1</v>
      </c>
      <c r="D115" s="52" t="s">
        <v>436</v>
      </c>
      <c r="E115" s="53"/>
      <c r="F115" s="2" t="str">
        <f>IF(INDEX(I.Contact.ASO4Phone2,1)="","",INDEX(I.Contact.ASO4Phone2,1))</f>
        <v/>
      </c>
      <c r="G115" s="53"/>
      <c r="I115" s="12"/>
    </row>
    <row r="116" spans="2:9" ht="15" customHeight="1" x14ac:dyDescent="0.25">
      <c r="B116" s="9" t="s">
        <v>225</v>
      </c>
      <c r="C116" s="5">
        <v>1</v>
      </c>
      <c r="D116" s="25" t="s">
        <v>437</v>
      </c>
      <c r="E116" s="51"/>
      <c r="F116" s="65" t="str">
        <f>IF(INDEX(I.Contact.ASO4Phone2Extension,1)="","",INDEX(I.Contact.ASO4Phone2Extension,1))</f>
        <v/>
      </c>
      <c r="G116" s="51"/>
      <c r="H116" s="5"/>
      <c r="I116" s="11"/>
    </row>
    <row r="117" spans="2:9" ht="15" customHeight="1" x14ac:dyDescent="0.25">
      <c r="B117" s="8" t="s">
        <v>226</v>
      </c>
      <c r="C117" s="1">
        <v>1</v>
      </c>
      <c r="D117" s="52" t="s">
        <v>551</v>
      </c>
      <c r="E117" s="53"/>
      <c r="F117" s="2" t="str">
        <f>IF(INDEX(I.Contact.ASO5FirstName,1)="","",INDEX(I.Contact.ASO5FirstName,1))</f>
        <v/>
      </c>
      <c r="G117" s="53"/>
      <c r="H117" s="1" t="str">
        <f>IF(AND(I.Contact.ASOCount&gt;=5,I.Contact.ASO5FirstName=""),"Incomplete","Complete")</f>
        <v>Complete</v>
      </c>
      <c r="I117" s="12" t="s">
        <v>114</v>
      </c>
    </row>
    <row r="118" spans="2:9" ht="15" customHeight="1" x14ac:dyDescent="0.25">
      <c r="B118" s="8" t="s">
        <v>228</v>
      </c>
      <c r="C118" s="1">
        <v>1</v>
      </c>
      <c r="D118" s="52" t="s">
        <v>552</v>
      </c>
      <c r="E118" s="53"/>
      <c r="F118" s="2" t="str">
        <f>IF(INDEX(I.Contact.ASO5LastName,1)="","",INDEX(I.Contact.ASO5LastName,1))</f>
        <v/>
      </c>
      <c r="G118" s="53"/>
      <c r="H118" s="1" t="str">
        <f>IF(AND(I.Contact.ASOCount&gt;=5,I.Contact.ASO5LastName=""),"Incomplete","Complete")</f>
        <v>Complete</v>
      </c>
      <c r="I118" s="12" t="s">
        <v>115</v>
      </c>
    </row>
    <row r="119" spans="2:9" ht="15" customHeight="1" x14ac:dyDescent="0.25">
      <c r="B119" s="8" t="s">
        <v>229</v>
      </c>
      <c r="C119" s="1">
        <v>1</v>
      </c>
      <c r="D119" s="52" t="s">
        <v>553</v>
      </c>
      <c r="E119" s="53"/>
      <c r="F119" s="2" t="str">
        <f>IF(INDEX(I.Contact.ASO5Position,1)="","",INDEX(I.Contact.ASO5Position,1))</f>
        <v/>
      </c>
      <c r="G119" s="53"/>
      <c r="H119" s="1" t="str">
        <f>IF(AND(I.Contact.ASOCount&gt;=5,I.Contact.ASO5Position=""),"Incomplete","Complete")</f>
        <v>Complete</v>
      </c>
      <c r="I119" s="12" t="s">
        <v>116</v>
      </c>
    </row>
    <row r="120" spans="2:9" ht="15" customHeight="1" x14ac:dyDescent="0.25">
      <c r="B120" s="8" t="s">
        <v>230</v>
      </c>
      <c r="C120" s="1">
        <v>1</v>
      </c>
      <c r="D120" s="52" t="s">
        <v>554</v>
      </c>
      <c r="E120" s="53"/>
      <c r="F120" s="2" t="str">
        <f>IF(INDEX(I.Contact.ASO5Email,1)="","",INDEX(I.Contact.ASO5Email,1))</f>
        <v/>
      </c>
      <c r="G120" s="53"/>
      <c r="H120" s="1" t="str">
        <f>IF(AND(I.Contact.ASOCount&gt;=5,I.Contact.ASO5Email=""),"Incomplete","Complete")</f>
        <v>Complete</v>
      </c>
      <c r="I120" s="12" t="s">
        <v>117</v>
      </c>
    </row>
    <row r="121" spans="2:9" ht="15" customHeight="1" x14ac:dyDescent="0.25">
      <c r="B121" s="8" t="s">
        <v>231</v>
      </c>
      <c r="C121" s="1">
        <v>1</v>
      </c>
      <c r="D121" s="52" t="s">
        <v>555</v>
      </c>
      <c r="E121" s="53"/>
      <c r="F121" s="2" t="str">
        <f>IF(INDEX(I.Contact.ASO5Address1,1)="","",INDEX(I.Contact.ASO5Address1,1))</f>
        <v/>
      </c>
      <c r="G121" s="53"/>
      <c r="H121" s="1" t="str">
        <f>IF(AND(I.Contact.ASOCount&gt;=5,I.Contact.ASO5Address1=""),"Incomplete","Complete")</f>
        <v>Complete</v>
      </c>
      <c r="I121" s="12" t="s">
        <v>118</v>
      </c>
    </row>
    <row r="122" spans="2:9" ht="15" customHeight="1" x14ac:dyDescent="0.25">
      <c r="B122" s="8" t="s">
        <v>232</v>
      </c>
      <c r="C122" s="1">
        <v>1</v>
      </c>
      <c r="D122" s="52" t="s">
        <v>556</v>
      </c>
      <c r="E122" s="53"/>
      <c r="F122" s="2" t="str">
        <f>IF(INDEX(I.Contact.ASO5Address2,1)="","",INDEX(I.Contact.ASO5Address2,1))</f>
        <v/>
      </c>
      <c r="G122" s="53"/>
      <c r="I122" s="12"/>
    </row>
    <row r="123" spans="2:9" ht="15" customHeight="1" x14ac:dyDescent="0.25">
      <c r="B123" s="8" t="s">
        <v>233</v>
      </c>
      <c r="C123" s="1">
        <v>1</v>
      </c>
      <c r="D123" s="52" t="s">
        <v>557</v>
      </c>
      <c r="E123" s="53"/>
      <c r="F123" s="2" t="str">
        <f>IF(INDEX(I.Contact.ASO5City,1)="","",INDEX(I.Contact.ASO5City,1))</f>
        <v/>
      </c>
      <c r="G123" s="53"/>
      <c r="H123" s="1" t="str">
        <f>IF(AND(I.Contact.ASOCount&gt;=5,I.Contact.ASO5City=""),"Incomplete","Complete")</f>
        <v>Complete</v>
      </c>
      <c r="I123" s="12" t="s">
        <v>119</v>
      </c>
    </row>
    <row r="124" spans="2:9" ht="15" customHeight="1" x14ac:dyDescent="0.25">
      <c r="B124" s="8" t="s">
        <v>234</v>
      </c>
      <c r="C124" s="1">
        <v>1</v>
      </c>
      <c r="D124" s="52" t="s">
        <v>558</v>
      </c>
      <c r="E124" s="53"/>
      <c r="F124" s="2" t="str">
        <f>IF(INDEX(I.Contact.ASO5Province,1)="","",INDEX(I.Contact.ASO5Province,1))</f>
        <v/>
      </c>
      <c r="G124" s="53"/>
      <c r="H124" s="1" t="str">
        <f>IF(AND(I.Contact.ASOCount&gt;=5,I.Contact.ASO5Province=""),"Incomplete","Complete")</f>
        <v>Complete</v>
      </c>
      <c r="I124" s="12" t="s">
        <v>120</v>
      </c>
    </row>
    <row r="125" spans="2:9" ht="15" customHeight="1" x14ac:dyDescent="0.25">
      <c r="B125" s="8" t="s">
        <v>235</v>
      </c>
      <c r="C125" s="1">
        <v>1</v>
      </c>
      <c r="D125" s="52" t="s">
        <v>559</v>
      </c>
      <c r="E125" s="53"/>
      <c r="F125" s="2" t="str">
        <f>IF(INDEX(I.Contact.ASO5Country,1)="","",INDEX(I.Contact.ASO5Country,1))</f>
        <v/>
      </c>
      <c r="G125" s="53"/>
      <c r="H125" s="1" t="str">
        <f>IF(AND(I.Contact.ASOCount&gt;=5,I.Contact.ASO5Country=""),"Incomplete","Complete")</f>
        <v>Complete</v>
      </c>
      <c r="I125" s="12" t="s">
        <v>121</v>
      </c>
    </row>
    <row r="126" spans="2:9" ht="15" customHeight="1" x14ac:dyDescent="0.25">
      <c r="B126" s="8" t="s">
        <v>236</v>
      </c>
      <c r="C126" s="1">
        <v>1</v>
      </c>
      <c r="D126" s="52" t="s">
        <v>560</v>
      </c>
      <c r="E126" s="53"/>
      <c r="F126" s="2" t="str">
        <f>IF(INDEX(I.Contact.ASO5PostalCode,1)="","",INDEX(I.Contact.ASO5PostalCode,1))</f>
        <v/>
      </c>
      <c r="G126" s="53"/>
      <c r="H126" s="1" t="str">
        <f>IF(AND(I.Contact.ASOCount&gt;=5,I.Contact.ASO5PostalCode=""),"Incomplete","Complete")</f>
        <v>Complete</v>
      </c>
      <c r="I126" s="12" t="s">
        <v>122</v>
      </c>
    </row>
    <row r="127" spans="2:9" ht="15" customHeight="1" x14ac:dyDescent="0.25">
      <c r="B127" s="8" t="s">
        <v>237</v>
      </c>
      <c r="C127" s="1">
        <v>1</v>
      </c>
      <c r="D127" s="52" t="s">
        <v>561</v>
      </c>
      <c r="E127" s="53"/>
      <c r="F127" s="2" t="str">
        <f>IF(INDEX(I.Contact.ASO5Phone1,1)="","",INDEX(I.Contact.ASO5Phone1,1))</f>
        <v/>
      </c>
      <c r="G127" s="53"/>
      <c r="H127" s="1" t="str">
        <f>IF(AND(I.Contact.ASOCount&gt;=5,I.Contact.ASO5Phone1=""),"Incomplete","Complete")</f>
        <v>Complete</v>
      </c>
      <c r="I127" s="12" t="s">
        <v>123</v>
      </c>
    </row>
    <row r="128" spans="2:9" ht="15" customHeight="1" x14ac:dyDescent="0.25">
      <c r="B128" s="8" t="s">
        <v>238</v>
      </c>
      <c r="C128" s="1">
        <v>1</v>
      </c>
      <c r="D128" s="52" t="s">
        <v>562</v>
      </c>
      <c r="E128" s="53"/>
      <c r="F128" s="2" t="str">
        <f>IF(INDEX(I.Contact.ASO5Phone1Extension,1)="","",INDEX(I.Contact.ASO5Phone1Extension,1))</f>
        <v/>
      </c>
      <c r="G128" s="53"/>
      <c r="I128" s="12"/>
    </row>
    <row r="129" spans="2:9" ht="15" customHeight="1" x14ac:dyDescent="0.25">
      <c r="B129" s="8" t="s">
        <v>239</v>
      </c>
      <c r="C129" s="1">
        <v>1</v>
      </c>
      <c r="D129" s="52" t="s">
        <v>563</v>
      </c>
      <c r="E129" s="53"/>
      <c r="F129" s="2" t="str">
        <f>IF(INDEX(I.Contact.ASO5Phone2,1)="","",INDEX(I.Contact.ASO5Phone2,1))</f>
        <v/>
      </c>
      <c r="G129" s="53"/>
      <c r="I129" s="12"/>
    </row>
    <row r="130" spans="2:9" ht="15" customHeight="1" x14ac:dyDescent="0.25">
      <c r="B130" s="9" t="s">
        <v>240</v>
      </c>
      <c r="C130" s="5">
        <v>1</v>
      </c>
      <c r="D130" s="25" t="s">
        <v>564</v>
      </c>
      <c r="E130" s="51"/>
      <c r="F130" s="65" t="str">
        <f>IF(INDEX(I.Contact.ASO5Phone2Extension,1)="","",INDEX(I.Contact.ASO5Phone2Extension,1))</f>
        <v/>
      </c>
      <c r="G130" s="51"/>
      <c r="H130" s="5"/>
      <c r="I130" s="11"/>
    </row>
    <row r="131" spans="2:9" ht="15" customHeight="1" x14ac:dyDescent="0.25">
      <c r="B131" s="13" t="s">
        <v>48</v>
      </c>
      <c r="C131" s="6">
        <v>1</v>
      </c>
      <c r="D131" s="26" t="s">
        <v>565</v>
      </c>
      <c r="E131" s="21">
        <v>0</v>
      </c>
      <c r="F131" s="21">
        <f>IF(INDEX(I.Contact.TCCount,1)="","",INDEX(I.Contact.TCCount,1))</f>
        <v>0</v>
      </c>
      <c r="G131" s="21"/>
      <c r="H131" s="6"/>
      <c r="I131" s="14"/>
    </row>
    <row r="132" spans="2:9" ht="15" customHeight="1" x14ac:dyDescent="0.25">
      <c r="B132" s="8" t="s">
        <v>241</v>
      </c>
      <c r="C132" s="1">
        <v>1</v>
      </c>
      <c r="D132" s="52" t="s">
        <v>438</v>
      </c>
      <c r="E132" s="53"/>
      <c r="F132" s="2" t="str">
        <f>IF(INDEX(I.Contact.TC1FirstName,1)="","",INDEX(I.Contact.TC1FirstName,1))</f>
        <v/>
      </c>
      <c r="G132" s="53"/>
      <c r="H132" s="1" t="str">
        <f>IF(AND(I.Contact.TCCount&gt;=1,I.Contact.TC1FirstName=""),"Incomplete","Complete")</f>
        <v>Complete</v>
      </c>
      <c r="I132" s="12" t="s">
        <v>361</v>
      </c>
    </row>
    <row r="133" spans="2:9" ht="15" customHeight="1" x14ac:dyDescent="0.25">
      <c r="B133" s="8" t="s">
        <v>243</v>
      </c>
      <c r="C133" s="1">
        <v>1</v>
      </c>
      <c r="D133" s="52" t="s">
        <v>439</v>
      </c>
      <c r="E133" s="53"/>
      <c r="F133" s="2" t="str">
        <f>IF(INDEX(I.Contact.TC1LastName,1)="","",INDEX(I.Contact.TC1LastName,1))</f>
        <v/>
      </c>
      <c r="G133" s="53"/>
      <c r="H133" s="1" t="str">
        <f>IF(AND(I.Contact.TCCount&gt;=1,I.Contact.TC1LastName=""),"Incomplete","Complete")</f>
        <v>Complete</v>
      </c>
      <c r="I133" s="12" t="s">
        <v>362</v>
      </c>
    </row>
    <row r="134" spans="2:9" ht="15" customHeight="1" x14ac:dyDescent="0.25">
      <c r="B134" s="8" t="s">
        <v>244</v>
      </c>
      <c r="C134" s="1">
        <v>1</v>
      </c>
      <c r="D134" s="52" t="s">
        <v>440</v>
      </c>
      <c r="E134" s="53"/>
      <c r="F134" s="2" t="str">
        <f>IF(INDEX(I.Contact.TC1Position,1)="","",INDEX(I.Contact.TC1Position,1))</f>
        <v/>
      </c>
      <c r="G134" s="53"/>
      <c r="H134" s="1" t="str">
        <f>IF(AND(I.Contact.TCCount&gt;=1,I.Contact.TC1Position=""),"Incomplete","Complete")</f>
        <v>Complete</v>
      </c>
      <c r="I134" s="12" t="s">
        <v>363</v>
      </c>
    </row>
    <row r="135" spans="2:9" ht="15" customHeight="1" x14ac:dyDescent="0.25">
      <c r="B135" s="8" t="s">
        <v>245</v>
      </c>
      <c r="C135" s="1">
        <v>1</v>
      </c>
      <c r="D135" s="52" t="s">
        <v>441</v>
      </c>
      <c r="E135" s="53"/>
      <c r="F135" s="2" t="str">
        <f>IF(INDEX(I.Contact.TC1Email,1)="","",INDEX(I.Contact.TC1Email,1))</f>
        <v/>
      </c>
      <c r="G135" s="53"/>
      <c r="H135" s="1" t="str">
        <f>IF(AND(I.Contact.TCCount&gt;=1,I.Contact.TC1Email=""),"Incomplete","Complete")</f>
        <v>Complete</v>
      </c>
      <c r="I135" s="12" t="s">
        <v>364</v>
      </c>
    </row>
    <row r="136" spans="2:9" ht="15" customHeight="1" x14ac:dyDescent="0.25">
      <c r="B136" s="8" t="s">
        <v>246</v>
      </c>
      <c r="C136" s="1">
        <v>1</v>
      </c>
      <c r="D136" s="52" t="s">
        <v>442</v>
      </c>
      <c r="E136" s="53"/>
      <c r="F136" s="2" t="str">
        <f>IF(INDEX(I.Contact.TC1Address1,1)="","",INDEX(I.Contact.TC1Address1,1))</f>
        <v/>
      </c>
      <c r="G136" s="53"/>
      <c r="H136" s="1" t="str">
        <f>IF(AND(I.Contact.TCCount&gt;=1,I.Contact.TC1Address1=""),"Incomplete","Complete")</f>
        <v>Complete</v>
      </c>
      <c r="I136" s="12" t="s">
        <v>365</v>
      </c>
    </row>
    <row r="137" spans="2:9" ht="15" customHeight="1" x14ac:dyDescent="0.25">
      <c r="B137" s="8" t="s">
        <v>247</v>
      </c>
      <c r="C137" s="1">
        <v>1</v>
      </c>
      <c r="D137" s="52" t="s">
        <v>443</v>
      </c>
      <c r="E137" s="53"/>
      <c r="F137" s="2" t="str">
        <f>IF(INDEX(I.Contact.TC1Address2,1)="","",INDEX(I.Contact.TC1Address2,1))</f>
        <v/>
      </c>
      <c r="G137" s="53"/>
      <c r="I137" s="12"/>
    </row>
    <row r="138" spans="2:9" ht="15" customHeight="1" x14ac:dyDescent="0.25">
      <c r="B138" s="8" t="s">
        <v>248</v>
      </c>
      <c r="C138" s="1">
        <v>1</v>
      </c>
      <c r="D138" s="52" t="s">
        <v>444</v>
      </c>
      <c r="E138" s="53"/>
      <c r="F138" s="2" t="str">
        <f>IF(INDEX(I.Contact.TC1City,1)="","",INDEX(I.Contact.TC1City,1))</f>
        <v/>
      </c>
      <c r="G138" s="53"/>
      <c r="H138" s="1" t="str">
        <f>IF(AND(I.Contact.TCCount&gt;=1,I.Contact.TC1City=""),"Incomplete","Complete")</f>
        <v>Complete</v>
      </c>
      <c r="I138" s="12" t="s">
        <v>366</v>
      </c>
    </row>
    <row r="139" spans="2:9" ht="15" customHeight="1" x14ac:dyDescent="0.25">
      <c r="B139" s="8" t="s">
        <v>249</v>
      </c>
      <c r="C139" s="1">
        <v>1</v>
      </c>
      <c r="D139" s="52" t="s">
        <v>445</v>
      </c>
      <c r="E139" s="53"/>
      <c r="F139" s="2" t="str">
        <f>IF(INDEX(I.Contact.TC1Province,1)="","",INDEX(I.Contact.TC1Province,1))</f>
        <v/>
      </c>
      <c r="G139" s="53"/>
      <c r="H139" s="1" t="str">
        <f>IF(AND(I.Contact.TCCount&gt;=1,I.Contact.TC1Province=""),"Incomplete","Complete")</f>
        <v>Complete</v>
      </c>
      <c r="I139" s="12" t="s">
        <v>367</v>
      </c>
    </row>
    <row r="140" spans="2:9" ht="15" customHeight="1" x14ac:dyDescent="0.25">
      <c r="B140" s="8" t="s">
        <v>250</v>
      </c>
      <c r="C140" s="1">
        <v>1</v>
      </c>
      <c r="D140" s="52" t="s">
        <v>566</v>
      </c>
      <c r="E140" s="53"/>
      <c r="F140" s="2" t="str">
        <f>IF(INDEX(I.Contact.TC1Country,1)="","",INDEX(I.Contact.TC1Country,1))</f>
        <v/>
      </c>
      <c r="G140" s="53"/>
      <c r="H140" s="1" t="str">
        <f>IF(AND(I.Contact.TCCount&gt;=1,I.Contact.TC1Country=""),"Incomplete","Complete")</f>
        <v>Complete</v>
      </c>
      <c r="I140" s="12" t="s">
        <v>368</v>
      </c>
    </row>
    <row r="141" spans="2:9" ht="15" customHeight="1" x14ac:dyDescent="0.25">
      <c r="B141" s="8" t="s">
        <v>251</v>
      </c>
      <c r="C141" s="1">
        <v>1</v>
      </c>
      <c r="D141" s="52" t="s">
        <v>567</v>
      </c>
      <c r="E141" s="53"/>
      <c r="F141" s="2" t="str">
        <f>IF(INDEX(I.Contact.TC1PostalCode,1)="","",INDEX(I.Contact.TC1PostalCode,1))</f>
        <v/>
      </c>
      <c r="G141" s="53"/>
      <c r="H141" s="1" t="str">
        <f>IF(AND(I.Contact.TCCount&gt;=1,I.Contact.TC1PostalCode=""),"Incomplete","Complete")</f>
        <v>Complete</v>
      </c>
      <c r="I141" s="12" t="s">
        <v>369</v>
      </c>
    </row>
    <row r="142" spans="2:9" ht="15" customHeight="1" x14ac:dyDescent="0.25">
      <c r="B142" s="8" t="s">
        <v>252</v>
      </c>
      <c r="C142" s="1">
        <v>1</v>
      </c>
      <c r="D142" s="52" t="s">
        <v>568</v>
      </c>
      <c r="E142" s="53"/>
      <c r="F142" s="2" t="str">
        <f>IF(INDEX(I.Contact.TC1Phone1,1)="","",INDEX(I.Contact.TC1Phone1,1))</f>
        <v/>
      </c>
      <c r="G142" s="53"/>
      <c r="H142" s="1" t="str">
        <f>IF(AND(I.Contact.TCCount&gt;=1,I.Contact.TC1Phone1=""),"Incomplete","Complete")</f>
        <v>Complete</v>
      </c>
      <c r="I142" s="12" t="s">
        <v>370</v>
      </c>
    </row>
    <row r="143" spans="2:9" ht="15" customHeight="1" x14ac:dyDescent="0.25">
      <c r="B143" s="8" t="s">
        <v>253</v>
      </c>
      <c r="C143" s="1">
        <v>1</v>
      </c>
      <c r="D143" s="52" t="s">
        <v>569</v>
      </c>
      <c r="E143" s="53"/>
      <c r="F143" s="2" t="str">
        <f>IF(INDEX(I.Contact.TC1Phone1Extension,1)="","",INDEX(I.Contact.TC1Phone1Extension,1))</f>
        <v/>
      </c>
      <c r="G143" s="53"/>
      <c r="I143" s="12"/>
    </row>
    <row r="144" spans="2:9" ht="15" customHeight="1" x14ac:dyDescent="0.25">
      <c r="B144" s="8" t="s">
        <v>254</v>
      </c>
      <c r="C144" s="1">
        <v>1</v>
      </c>
      <c r="D144" s="52" t="s">
        <v>570</v>
      </c>
      <c r="E144" s="53"/>
      <c r="F144" s="2" t="str">
        <f>IF(INDEX(I.Contact.TC1Phone2,1)="","",INDEX(I.Contact.TC1Phone2,1))</f>
        <v/>
      </c>
      <c r="G144" s="53"/>
      <c r="I144" s="12"/>
    </row>
    <row r="145" spans="2:9" ht="15" customHeight="1" x14ac:dyDescent="0.25">
      <c r="B145" s="9" t="s">
        <v>255</v>
      </c>
      <c r="C145" s="5">
        <v>1</v>
      </c>
      <c r="D145" s="25" t="s">
        <v>571</v>
      </c>
      <c r="E145" s="51"/>
      <c r="F145" s="65" t="str">
        <f>IF(INDEX(I.Contact.TC1Phone2Extension,1)="","",INDEX(I.Contact.TC1Phone2Extension,1))</f>
        <v/>
      </c>
      <c r="G145" s="51"/>
      <c r="H145" s="5"/>
      <c r="I145" s="11"/>
    </row>
    <row r="146" spans="2:9" ht="15" customHeight="1" x14ac:dyDescent="0.25">
      <c r="B146" s="8" t="s">
        <v>256</v>
      </c>
      <c r="C146" s="1">
        <v>1</v>
      </c>
      <c r="D146" s="52" t="s">
        <v>446</v>
      </c>
      <c r="E146" s="53"/>
      <c r="F146" s="2" t="str">
        <f>IF(INDEX(I.Contact.TC2FirstName,1)="","",INDEX(I.Contact.TC2FirstName,1))</f>
        <v/>
      </c>
      <c r="G146" s="53"/>
      <c r="H146" s="1" t="str">
        <f>IF(AND(I.Contact.TCCount&gt;=2,I.Contact.TC2FirstName=""),"Incomplete","Complete")</f>
        <v>Complete</v>
      </c>
      <c r="I146" s="12" t="s">
        <v>124</v>
      </c>
    </row>
    <row r="147" spans="2:9" ht="15" customHeight="1" x14ac:dyDescent="0.25">
      <c r="B147" s="8" t="s">
        <v>258</v>
      </c>
      <c r="C147" s="1">
        <v>1</v>
      </c>
      <c r="D147" s="52" t="s">
        <v>447</v>
      </c>
      <c r="E147" s="53"/>
      <c r="F147" s="2" t="str">
        <f>IF(INDEX(I.Contact.TC2LastName,1)="","",INDEX(I.Contact.TC2LastName,1))</f>
        <v/>
      </c>
      <c r="G147" s="53"/>
      <c r="H147" s="1" t="str">
        <f>IF(AND(I.Contact.TCCount&gt;=2,I.Contact.TC2LastName=""),"Incomplete","Complete")</f>
        <v>Complete</v>
      </c>
      <c r="I147" s="12" t="s">
        <v>125</v>
      </c>
    </row>
    <row r="148" spans="2:9" ht="15" customHeight="1" x14ac:dyDescent="0.25">
      <c r="B148" s="8" t="s">
        <v>259</v>
      </c>
      <c r="C148" s="1">
        <v>1</v>
      </c>
      <c r="D148" s="52" t="s">
        <v>448</v>
      </c>
      <c r="E148" s="53"/>
      <c r="F148" s="2" t="str">
        <f>IF(INDEX(I.Contact.TC2Position,1)="","",INDEX(I.Contact.TC2Position,1))</f>
        <v/>
      </c>
      <c r="G148" s="53"/>
      <c r="H148" s="1" t="str">
        <f>IF(AND(I.Contact.TCCount&gt;=2,I.Contact.TC2Position=""),"Incomplete","Complete")</f>
        <v>Complete</v>
      </c>
      <c r="I148" s="12" t="s">
        <v>126</v>
      </c>
    </row>
    <row r="149" spans="2:9" ht="15" customHeight="1" x14ac:dyDescent="0.25">
      <c r="B149" s="8" t="s">
        <v>260</v>
      </c>
      <c r="C149" s="1">
        <v>1</v>
      </c>
      <c r="D149" s="52" t="s">
        <v>449</v>
      </c>
      <c r="E149" s="53"/>
      <c r="F149" s="2" t="str">
        <f>IF(INDEX(I.Contact.TC2Email,1)="","",INDEX(I.Contact.TC2Email,1))</f>
        <v/>
      </c>
      <c r="G149" s="53"/>
      <c r="H149" s="1" t="str">
        <f>IF(AND(I.Contact.TCCount&gt;=2,I.Contact.TC2Email=""),"Incomplete","Complete")</f>
        <v>Complete</v>
      </c>
      <c r="I149" s="12" t="s">
        <v>127</v>
      </c>
    </row>
    <row r="150" spans="2:9" ht="15" customHeight="1" x14ac:dyDescent="0.25">
      <c r="B150" s="8" t="s">
        <v>261</v>
      </c>
      <c r="C150" s="1">
        <v>1</v>
      </c>
      <c r="D150" s="52" t="s">
        <v>450</v>
      </c>
      <c r="E150" s="53"/>
      <c r="F150" s="2" t="str">
        <f>IF(INDEX(I.Contact.TC2Address1,1)="","",INDEX(I.Contact.TC2Address1,1))</f>
        <v/>
      </c>
      <c r="G150" s="53"/>
      <c r="H150" s="1" t="str">
        <f>IF(AND(I.Contact.TCCount&gt;=2,I.Contact.TC2Address1=""),"Incomplete","Complete")</f>
        <v>Complete</v>
      </c>
      <c r="I150" s="12" t="s">
        <v>128</v>
      </c>
    </row>
    <row r="151" spans="2:9" ht="15" customHeight="1" x14ac:dyDescent="0.25">
      <c r="B151" s="8" t="s">
        <v>262</v>
      </c>
      <c r="C151" s="1">
        <v>1</v>
      </c>
      <c r="D151" s="52" t="s">
        <v>451</v>
      </c>
      <c r="E151" s="53"/>
      <c r="F151" s="2" t="str">
        <f>IF(INDEX(I.Contact.TC2Address2,1)="","",INDEX(I.Contact.TC2Address2,1))</f>
        <v/>
      </c>
      <c r="G151" s="53"/>
      <c r="I151" s="12"/>
    </row>
    <row r="152" spans="2:9" ht="15" customHeight="1" x14ac:dyDescent="0.25">
      <c r="B152" s="8" t="s">
        <v>263</v>
      </c>
      <c r="C152" s="1">
        <v>1</v>
      </c>
      <c r="D152" s="52" t="s">
        <v>452</v>
      </c>
      <c r="E152" s="53"/>
      <c r="F152" s="2" t="str">
        <f>IF(INDEX(I.Contact.TC2City,1)="","",INDEX(I.Contact.TC2City,1))</f>
        <v/>
      </c>
      <c r="G152" s="53"/>
      <c r="H152" s="1" t="str">
        <f>IF(AND(I.Contact.TCCount&gt;=2,I.Contact.TC2City=""),"Incomplete","Complete")</f>
        <v>Complete</v>
      </c>
      <c r="I152" s="12" t="s">
        <v>129</v>
      </c>
    </row>
    <row r="153" spans="2:9" ht="15" customHeight="1" x14ac:dyDescent="0.25">
      <c r="B153" s="8" t="s">
        <v>264</v>
      </c>
      <c r="C153" s="1">
        <v>1</v>
      </c>
      <c r="D153" s="52" t="s">
        <v>453</v>
      </c>
      <c r="E153" s="53"/>
      <c r="F153" s="2" t="str">
        <f>IF(INDEX(I.Contact.TC2Province,1)="","",INDEX(I.Contact.TC2Province,1))</f>
        <v/>
      </c>
      <c r="G153" s="53"/>
      <c r="H153" s="1" t="str">
        <f>IF(AND(I.Contact.TCCount&gt;=2,I.Contact.TC2Province=""),"Incomplete","Complete")</f>
        <v>Complete</v>
      </c>
      <c r="I153" s="12" t="s">
        <v>130</v>
      </c>
    </row>
    <row r="154" spans="2:9" ht="15" customHeight="1" x14ac:dyDescent="0.25">
      <c r="B154" s="8" t="s">
        <v>265</v>
      </c>
      <c r="C154" s="1">
        <v>1</v>
      </c>
      <c r="D154" s="52" t="s">
        <v>572</v>
      </c>
      <c r="E154" s="53"/>
      <c r="F154" s="2" t="str">
        <f>IF(INDEX(I.Contact.TC2Country,1)="","",INDEX(I.Contact.TC2Country,1))</f>
        <v/>
      </c>
      <c r="G154" s="53"/>
      <c r="H154" s="1" t="str">
        <f>IF(AND(I.Contact.TCCount&gt;=2,I.Contact.TC2Country=""),"Incomplete","Complete")</f>
        <v>Complete</v>
      </c>
      <c r="I154" s="12" t="s">
        <v>131</v>
      </c>
    </row>
    <row r="155" spans="2:9" ht="15" customHeight="1" x14ac:dyDescent="0.25">
      <c r="B155" s="8" t="s">
        <v>266</v>
      </c>
      <c r="C155" s="1">
        <v>1</v>
      </c>
      <c r="D155" s="52" t="s">
        <v>573</v>
      </c>
      <c r="E155" s="53"/>
      <c r="F155" s="2" t="str">
        <f>IF(INDEX(I.Contact.TC2PostalCode,1)="","",INDEX(I.Contact.TC2PostalCode,1))</f>
        <v/>
      </c>
      <c r="G155" s="53"/>
      <c r="H155" s="1" t="str">
        <f>IF(AND(I.Contact.TCCount&gt;=2,I.Contact.TC2PostalCode=""),"Incomplete","Complete")</f>
        <v>Complete</v>
      </c>
      <c r="I155" s="12" t="s">
        <v>132</v>
      </c>
    </row>
    <row r="156" spans="2:9" ht="15" customHeight="1" x14ac:dyDescent="0.25">
      <c r="B156" s="8" t="s">
        <v>267</v>
      </c>
      <c r="C156" s="1">
        <v>1</v>
      </c>
      <c r="D156" s="52" t="s">
        <v>574</v>
      </c>
      <c r="E156" s="53"/>
      <c r="F156" s="2" t="str">
        <f>IF(INDEX(I.Contact.TC2Phone1,1)="","",INDEX(I.Contact.TC2Phone1,1))</f>
        <v/>
      </c>
      <c r="G156" s="53"/>
      <c r="H156" s="1" t="str">
        <f>IF(AND(I.Contact.TCCount&gt;=2,I.Contact.TC2Phone1=""),"Incomplete","Complete")</f>
        <v>Complete</v>
      </c>
      <c r="I156" s="12" t="s">
        <v>133</v>
      </c>
    </row>
    <row r="157" spans="2:9" ht="15" customHeight="1" x14ac:dyDescent="0.25">
      <c r="B157" s="8" t="s">
        <v>268</v>
      </c>
      <c r="C157" s="1">
        <v>1</v>
      </c>
      <c r="D157" s="52" t="s">
        <v>575</v>
      </c>
      <c r="E157" s="53"/>
      <c r="F157" s="2" t="str">
        <f>IF(INDEX(I.Contact.TC2Phone1Extension,1)="","",INDEX(I.Contact.TC2Phone1Extension,1))</f>
        <v/>
      </c>
      <c r="G157" s="53"/>
      <c r="I157" s="12"/>
    </row>
    <row r="158" spans="2:9" ht="15" customHeight="1" x14ac:dyDescent="0.25">
      <c r="B158" s="8" t="s">
        <v>269</v>
      </c>
      <c r="C158" s="1">
        <v>1</v>
      </c>
      <c r="D158" s="52" t="s">
        <v>576</v>
      </c>
      <c r="E158" s="53"/>
      <c r="F158" s="2" t="str">
        <f>IF(INDEX(I.Contact.TC2Phone2,1)="","",INDEX(I.Contact.TC2Phone2,1))</f>
        <v/>
      </c>
      <c r="G158" s="53"/>
      <c r="I158" s="12"/>
    </row>
    <row r="159" spans="2:9" ht="15" customHeight="1" x14ac:dyDescent="0.25">
      <c r="B159" s="9" t="s">
        <v>270</v>
      </c>
      <c r="C159" s="5">
        <v>1</v>
      </c>
      <c r="D159" s="25" t="s">
        <v>577</v>
      </c>
      <c r="E159" s="51"/>
      <c r="F159" s="65" t="str">
        <f>IF(INDEX(I.Contact.TC2Phone2Extension,1)="","",INDEX(I.Contact.TC2Phone2Extension,1))</f>
        <v/>
      </c>
      <c r="G159" s="51"/>
      <c r="H159" s="5"/>
      <c r="I159" s="11"/>
    </row>
    <row r="160" spans="2:9" ht="15" customHeight="1" x14ac:dyDescent="0.25">
      <c r="B160" s="8" t="s">
        <v>271</v>
      </c>
      <c r="C160" s="1">
        <v>1</v>
      </c>
      <c r="D160" s="52" t="s">
        <v>454</v>
      </c>
      <c r="E160" s="53"/>
      <c r="F160" s="2" t="str">
        <f>IF(INDEX(I.Contact.TC3FirstName,1)="","",INDEX(I.Contact.TC3FirstName,1))</f>
        <v/>
      </c>
      <c r="G160" s="53"/>
      <c r="H160" s="1" t="str">
        <f>IF(AND(I.Contact.TCCount&gt;=3,I.Contact.TC3FirstName=""),"Incomplete","Complete")</f>
        <v>Complete</v>
      </c>
      <c r="I160" s="12" t="s">
        <v>134</v>
      </c>
    </row>
    <row r="161" spans="2:9" ht="15" customHeight="1" x14ac:dyDescent="0.25">
      <c r="B161" s="8" t="s">
        <v>273</v>
      </c>
      <c r="C161" s="1">
        <v>1</v>
      </c>
      <c r="D161" s="52" t="s">
        <v>455</v>
      </c>
      <c r="E161" s="53"/>
      <c r="F161" s="2" t="str">
        <f>IF(INDEX(I.Contact.TC3LastName,1)="","",INDEX(I.Contact.TC3LastName,1))</f>
        <v/>
      </c>
      <c r="G161" s="53"/>
      <c r="H161" s="1" t="str">
        <f>IF(AND(I.Contact.TCCount&gt;=3,I.Contact.TC3LastName=""),"Incomplete","Complete")</f>
        <v>Complete</v>
      </c>
      <c r="I161" s="12" t="s">
        <v>135</v>
      </c>
    </row>
    <row r="162" spans="2:9" ht="15" customHeight="1" x14ac:dyDescent="0.25">
      <c r="B162" s="8" t="s">
        <v>274</v>
      </c>
      <c r="C162" s="1">
        <v>1</v>
      </c>
      <c r="D162" s="52" t="s">
        <v>456</v>
      </c>
      <c r="E162" s="53"/>
      <c r="F162" s="2" t="str">
        <f>IF(INDEX(I.Contact.TC3Position,1)="","",INDEX(I.Contact.TC3Position,1))</f>
        <v/>
      </c>
      <c r="G162" s="53"/>
      <c r="H162" s="1" t="str">
        <f>IF(AND(I.Contact.TCCount&gt;=3,I.Contact.TC3Position=""),"Incomplete","Complete")</f>
        <v>Complete</v>
      </c>
      <c r="I162" s="12" t="s">
        <v>136</v>
      </c>
    </row>
    <row r="163" spans="2:9" ht="15" customHeight="1" x14ac:dyDescent="0.25">
      <c r="B163" s="8" t="s">
        <v>275</v>
      </c>
      <c r="C163" s="1">
        <v>1</v>
      </c>
      <c r="D163" s="52" t="s">
        <v>457</v>
      </c>
      <c r="E163" s="53"/>
      <c r="F163" s="2" t="str">
        <f>IF(INDEX(I.Contact.TC3Email,1)="","",INDEX(I.Contact.TC3Email,1))</f>
        <v/>
      </c>
      <c r="G163" s="53"/>
      <c r="H163" s="1" t="str">
        <f>IF(AND(I.Contact.TCCount&gt;=3,I.Contact.TC3Email=""),"Incomplete","Complete")</f>
        <v>Complete</v>
      </c>
      <c r="I163" s="12" t="s">
        <v>137</v>
      </c>
    </row>
    <row r="164" spans="2:9" ht="15" customHeight="1" x14ac:dyDescent="0.25">
      <c r="B164" s="8" t="s">
        <v>276</v>
      </c>
      <c r="C164" s="1">
        <v>1</v>
      </c>
      <c r="D164" s="52" t="s">
        <v>458</v>
      </c>
      <c r="E164" s="53"/>
      <c r="F164" s="2" t="str">
        <f>IF(INDEX(I.Contact.TC3Address1,1)="","",INDEX(I.Contact.TC3Address1,1))</f>
        <v/>
      </c>
      <c r="G164" s="53"/>
      <c r="H164" s="1" t="str">
        <f>IF(AND(I.Contact.TCCount&gt;=3,I.Contact.TC3Address1=""),"Incomplete","Complete")</f>
        <v>Complete</v>
      </c>
      <c r="I164" s="12" t="s">
        <v>138</v>
      </c>
    </row>
    <row r="165" spans="2:9" ht="15" customHeight="1" x14ac:dyDescent="0.25">
      <c r="B165" s="8" t="s">
        <v>277</v>
      </c>
      <c r="C165" s="1">
        <v>1</v>
      </c>
      <c r="D165" s="52" t="s">
        <v>459</v>
      </c>
      <c r="E165" s="53"/>
      <c r="F165" s="2" t="str">
        <f>IF(INDEX(I.Contact.TC3Address2,1)="","",INDEX(I.Contact.TC3Address2,1))</f>
        <v/>
      </c>
      <c r="G165" s="53"/>
      <c r="I165" s="12"/>
    </row>
    <row r="166" spans="2:9" ht="15" customHeight="1" x14ac:dyDescent="0.25">
      <c r="B166" s="8" t="s">
        <v>278</v>
      </c>
      <c r="C166" s="1">
        <v>1</v>
      </c>
      <c r="D166" s="52" t="s">
        <v>460</v>
      </c>
      <c r="E166" s="53"/>
      <c r="F166" s="2" t="str">
        <f>IF(INDEX(I.Contact.TC3City,1)="","",INDEX(I.Contact.TC3City,1))</f>
        <v/>
      </c>
      <c r="G166" s="53"/>
      <c r="H166" s="1" t="str">
        <f>IF(AND(I.Contact.TCCount&gt;=3,I.Contact.TC3City=""),"Incomplete","Complete")</f>
        <v>Complete</v>
      </c>
      <c r="I166" s="12" t="s">
        <v>139</v>
      </c>
    </row>
    <row r="167" spans="2:9" ht="15" customHeight="1" x14ac:dyDescent="0.25">
      <c r="B167" s="8" t="s">
        <v>279</v>
      </c>
      <c r="C167" s="1">
        <v>1</v>
      </c>
      <c r="D167" s="52" t="s">
        <v>461</v>
      </c>
      <c r="E167" s="53"/>
      <c r="F167" s="2" t="str">
        <f>IF(INDEX(I.Contact.TC3Province,1)="","",INDEX(I.Contact.TC3Province,1))</f>
        <v/>
      </c>
      <c r="G167" s="53"/>
      <c r="H167" s="1" t="str">
        <f>IF(AND(I.Contact.TCCount&gt;=3,I.Contact.TC3Province=""),"Incomplete","Complete")</f>
        <v>Complete</v>
      </c>
      <c r="I167" s="12" t="s">
        <v>140</v>
      </c>
    </row>
    <row r="168" spans="2:9" ht="15" customHeight="1" x14ac:dyDescent="0.25">
      <c r="B168" s="8" t="s">
        <v>280</v>
      </c>
      <c r="C168" s="1">
        <v>1</v>
      </c>
      <c r="D168" s="52" t="s">
        <v>578</v>
      </c>
      <c r="E168" s="53"/>
      <c r="F168" s="2" t="str">
        <f>IF(INDEX(I.Contact.TC3Country,1)="","",INDEX(I.Contact.TC3Country,1))</f>
        <v/>
      </c>
      <c r="G168" s="53"/>
      <c r="H168" s="1" t="str">
        <f>IF(AND(I.Contact.TCCount&gt;=3,I.Contact.TC3Country=""),"Incomplete","Complete")</f>
        <v>Complete</v>
      </c>
      <c r="I168" s="12" t="s">
        <v>141</v>
      </c>
    </row>
    <row r="169" spans="2:9" ht="15" customHeight="1" x14ac:dyDescent="0.25">
      <c r="B169" s="8" t="s">
        <v>281</v>
      </c>
      <c r="C169" s="1">
        <v>1</v>
      </c>
      <c r="D169" s="52" t="s">
        <v>579</v>
      </c>
      <c r="E169" s="53"/>
      <c r="F169" s="2" t="str">
        <f>IF(INDEX(I.Contact.TC3PostalCode,1)="","",INDEX(I.Contact.TC3PostalCode,1))</f>
        <v/>
      </c>
      <c r="G169" s="53"/>
      <c r="H169" s="1" t="str">
        <f>IF(AND(I.Contact.TCCount&gt;=3,I.Contact.TC3PostalCode=""),"Incomplete","Complete")</f>
        <v>Complete</v>
      </c>
      <c r="I169" s="12" t="s">
        <v>142</v>
      </c>
    </row>
    <row r="170" spans="2:9" ht="15" customHeight="1" x14ac:dyDescent="0.25">
      <c r="B170" s="8" t="s">
        <v>282</v>
      </c>
      <c r="C170" s="1">
        <v>1</v>
      </c>
      <c r="D170" s="52" t="s">
        <v>580</v>
      </c>
      <c r="E170" s="53"/>
      <c r="F170" s="2" t="str">
        <f>IF(INDEX(I.Contact.TC3Phone1,1)="","",INDEX(I.Contact.TC3Phone1,1))</f>
        <v/>
      </c>
      <c r="G170" s="53"/>
      <c r="H170" s="1" t="str">
        <f>IF(AND(I.Contact.TCCount&gt;=3,I.Contact.TC3Phone1=""),"Incomplete","Complete")</f>
        <v>Complete</v>
      </c>
      <c r="I170" s="12" t="s">
        <v>143</v>
      </c>
    </row>
    <row r="171" spans="2:9" ht="15" customHeight="1" x14ac:dyDescent="0.25">
      <c r="B171" s="8" t="s">
        <v>283</v>
      </c>
      <c r="C171" s="1">
        <v>1</v>
      </c>
      <c r="D171" s="52" t="s">
        <v>581</v>
      </c>
      <c r="E171" s="53"/>
      <c r="F171" s="2" t="str">
        <f>IF(INDEX(I.Contact.TC3Phone1Extension,1)="","",INDEX(I.Contact.TC3Phone1Extension,1))</f>
        <v/>
      </c>
      <c r="G171" s="53"/>
      <c r="I171" s="12"/>
    </row>
    <row r="172" spans="2:9" ht="15" customHeight="1" x14ac:dyDescent="0.25">
      <c r="B172" s="8" t="s">
        <v>284</v>
      </c>
      <c r="C172" s="1">
        <v>1</v>
      </c>
      <c r="D172" s="52" t="s">
        <v>582</v>
      </c>
      <c r="E172" s="53"/>
      <c r="F172" s="2" t="str">
        <f>IF(INDEX(I.Contact.TC3Phone2,1)="","",INDEX(I.Contact.TC3Phone2,1))</f>
        <v/>
      </c>
      <c r="G172" s="53"/>
      <c r="I172" s="12"/>
    </row>
    <row r="173" spans="2:9" ht="15" customHeight="1" x14ac:dyDescent="0.25">
      <c r="B173" s="9" t="s">
        <v>285</v>
      </c>
      <c r="C173" s="5">
        <v>1</v>
      </c>
      <c r="D173" s="25" t="s">
        <v>583</v>
      </c>
      <c r="E173" s="51"/>
      <c r="F173" s="65" t="str">
        <f>IF(INDEX(I.Contact.TC3Phone2Extension,1)="","",INDEX(I.Contact.TC3Phone2Extension,1))</f>
        <v/>
      </c>
      <c r="G173" s="51"/>
      <c r="H173" s="5"/>
      <c r="I173" s="11"/>
    </row>
    <row r="174" spans="2:9" ht="15" customHeight="1" x14ac:dyDescent="0.25">
      <c r="B174" s="8" t="s">
        <v>286</v>
      </c>
      <c r="C174" s="1">
        <v>1</v>
      </c>
      <c r="D174" s="52" t="s">
        <v>462</v>
      </c>
      <c r="E174" s="53"/>
      <c r="F174" s="2" t="str">
        <f>IF(INDEX(I.Contact.TC4FirstName,1)="","",INDEX(I.Contact.TC4FirstName,1))</f>
        <v/>
      </c>
      <c r="G174" s="53"/>
      <c r="H174" s="1" t="str">
        <f>IF(AND(I.Contact.TCCount&gt;=4,I.Contact.TC4FirstName=""),"Incomplete","Complete")</f>
        <v>Complete</v>
      </c>
      <c r="I174" s="12" t="s">
        <v>144</v>
      </c>
    </row>
    <row r="175" spans="2:9" ht="15" customHeight="1" x14ac:dyDescent="0.25">
      <c r="B175" s="8" t="s">
        <v>288</v>
      </c>
      <c r="C175" s="1">
        <v>1</v>
      </c>
      <c r="D175" s="52" t="s">
        <v>463</v>
      </c>
      <c r="E175" s="53"/>
      <c r="F175" s="2" t="str">
        <f>IF(INDEX(I.Contact.TC4LastName,1)="","",INDEX(I.Contact.TC4LastName,1))</f>
        <v/>
      </c>
      <c r="G175" s="53"/>
      <c r="H175" s="1" t="str">
        <f>IF(AND(I.Contact.TCCount&gt;=4,I.Contact.TC4LastName=""),"Incomplete","Complete")</f>
        <v>Complete</v>
      </c>
      <c r="I175" s="12" t="s">
        <v>145</v>
      </c>
    </row>
    <row r="176" spans="2:9" ht="15" customHeight="1" x14ac:dyDescent="0.25">
      <c r="B176" s="8" t="s">
        <v>289</v>
      </c>
      <c r="C176" s="1">
        <v>1</v>
      </c>
      <c r="D176" s="52" t="s">
        <v>464</v>
      </c>
      <c r="E176" s="53"/>
      <c r="F176" s="2" t="str">
        <f>IF(INDEX(I.Contact.TC4Position,1)="","",INDEX(I.Contact.TC4Position,1))</f>
        <v/>
      </c>
      <c r="G176" s="53"/>
      <c r="H176" s="1" t="str">
        <f>IF(AND(I.Contact.TCCount&gt;=4,I.Contact.TC4Position=""),"Incomplete","Complete")</f>
        <v>Complete</v>
      </c>
      <c r="I176" s="12" t="s">
        <v>146</v>
      </c>
    </row>
    <row r="177" spans="2:9" ht="15" customHeight="1" x14ac:dyDescent="0.25">
      <c r="B177" s="8" t="s">
        <v>290</v>
      </c>
      <c r="C177" s="1">
        <v>1</v>
      </c>
      <c r="D177" s="52" t="s">
        <v>465</v>
      </c>
      <c r="E177" s="53"/>
      <c r="F177" s="2" t="str">
        <f>IF(INDEX(I.Contact.TC4Email,1)="","",INDEX(I.Contact.TC4Email,1))</f>
        <v/>
      </c>
      <c r="G177" s="53"/>
      <c r="H177" s="1" t="str">
        <f>IF(AND(I.Contact.TCCount&gt;=4,I.Contact.TC4Email=""),"Incomplete","Complete")</f>
        <v>Complete</v>
      </c>
      <c r="I177" s="12" t="s">
        <v>147</v>
      </c>
    </row>
    <row r="178" spans="2:9" ht="15" customHeight="1" x14ac:dyDescent="0.25">
      <c r="B178" s="8" t="s">
        <v>291</v>
      </c>
      <c r="C178" s="1">
        <v>1</v>
      </c>
      <c r="D178" s="52" t="s">
        <v>466</v>
      </c>
      <c r="E178" s="53"/>
      <c r="F178" s="2" t="str">
        <f>IF(INDEX(I.Contact.TC4Address1,1)="","",INDEX(I.Contact.TC4Address1,1))</f>
        <v/>
      </c>
      <c r="G178" s="53"/>
      <c r="H178" s="1" t="str">
        <f>IF(AND(I.Contact.TCCount&gt;=4,I.Contact.TC4Address1=""),"Incomplete","Complete")</f>
        <v>Complete</v>
      </c>
      <c r="I178" s="12" t="s">
        <v>148</v>
      </c>
    </row>
    <row r="179" spans="2:9" ht="15" customHeight="1" x14ac:dyDescent="0.25">
      <c r="B179" s="8" t="s">
        <v>292</v>
      </c>
      <c r="C179" s="1">
        <v>1</v>
      </c>
      <c r="D179" s="52" t="s">
        <v>467</v>
      </c>
      <c r="E179" s="53"/>
      <c r="F179" s="2" t="str">
        <f>IF(INDEX(I.Contact.TC4Address2,1)="","",INDEX(I.Contact.TC4Address2,1))</f>
        <v/>
      </c>
      <c r="G179" s="53"/>
      <c r="I179" s="12"/>
    </row>
    <row r="180" spans="2:9" ht="15" customHeight="1" x14ac:dyDescent="0.25">
      <c r="B180" s="8" t="s">
        <v>293</v>
      </c>
      <c r="C180" s="1">
        <v>1</v>
      </c>
      <c r="D180" s="52" t="s">
        <v>468</v>
      </c>
      <c r="E180" s="53"/>
      <c r="F180" s="2" t="str">
        <f>IF(INDEX(I.Contact.TC4City,1)="","",INDEX(I.Contact.TC4City,1))</f>
        <v/>
      </c>
      <c r="G180" s="53"/>
      <c r="H180" s="1" t="str">
        <f>IF(AND(I.Contact.TCCount&gt;=4,I.Contact.TC4City=""),"Incomplete","Complete")</f>
        <v>Complete</v>
      </c>
      <c r="I180" s="12" t="s">
        <v>149</v>
      </c>
    </row>
    <row r="181" spans="2:9" ht="15" customHeight="1" x14ac:dyDescent="0.25">
      <c r="B181" s="8" t="s">
        <v>294</v>
      </c>
      <c r="C181" s="1">
        <v>1</v>
      </c>
      <c r="D181" s="52" t="s">
        <v>469</v>
      </c>
      <c r="E181" s="53"/>
      <c r="F181" s="2" t="str">
        <f>IF(INDEX(I.Contact.TC4Province,1)="","",INDEX(I.Contact.TC4Province,1))</f>
        <v/>
      </c>
      <c r="G181" s="53"/>
      <c r="H181" s="1" t="str">
        <f>IF(AND(I.Contact.TCCount&gt;=4,I.Contact.TC4Province=""),"Incomplete","Complete")</f>
        <v>Complete</v>
      </c>
      <c r="I181" s="12" t="s">
        <v>150</v>
      </c>
    </row>
    <row r="182" spans="2:9" ht="15" customHeight="1" x14ac:dyDescent="0.25">
      <c r="B182" s="8" t="s">
        <v>295</v>
      </c>
      <c r="C182" s="1">
        <v>1</v>
      </c>
      <c r="D182" s="52" t="s">
        <v>584</v>
      </c>
      <c r="E182" s="53"/>
      <c r="F182" s="2" t="str">
        <f>IF(INDEX(I.Contact.TC4Country,1)="","",INDEX(I.Contact.TC4Country,1))</f>
        <v/>
      </c>
      <c r="G182" s="53"/>
      <c r="H182" s="1" t="str">
        <f>IF(AND(I.Contact.TCCount&gt;=4,I.Contact.TC4Country=""),"Incomplete","Complete")</f>
        <v>Complete</v>
      </c>
      <c r="I182" s="12" t="s">
        <v>151</v>
      </c>
    </row>
    <row r="183" spans="2:9" ht="15" customHeight="1" x14ac:dyDescent="0.25">
      <c r="B183" s="8" t="s">
        <v>296</v>
      </c>
      <c r="C183" s="1">
        <v>1</v>
      </c>
      <c r="D183" s="52" t="s">
        <v>585</v>
      </c>
      <c r="E183" s="53"/>
      <c r="F183" s="2" t="str">
        <f>IF(INDEX(I.Contact.TC4PostalCode,1)="","",INDEX(I.Contact.TC4PostalCode,1))</f>
        <v/>
      </c>
      <c r="G183" s="53"/>
      <c r="H183" s="1" t="str">
        <f>IF(AND(I.Contact.TCCount&gt;=4,I.Contact.TC4PostalCode=""),"Incomplete","Complete")</f>
        <v>Complete</v>
      </c>
      <c r="I183" s="12" t="s">
        <v>152</v>
      </c>
    </row>
    <row r="184" spans="2:9" ht="15" customHeight="1" x14ac:dyDescent="0.25">
      <c r="B184" s="8" t="s">
        <v>297</v>
      </c>
      <c r="C184" s="1">
        <v>1</v>
      </c>
      <c r="D184" s="52" t="s">
        <v>586</v>
      </c>
      <c r="E184" s="54"/>
      <c r="F184" s="2" t="str">
        <f>IF(INDEX(I.Contact.TC4Phone1,1)="","",INDEX(I.Contact.TC4Phone1,1))</f>
        <v/>
      </c>
      <c r="G184" s="54"/>
      <c r="H184" s="1" t="str">
        <f>IF(AND(I.Contact.TCCount&gt;=4,I.Contact.TC4Phone1=""),"Incomplete","Complete")</f>
        <v>Complete</v>
      </c>
      <c r="I184" s="12" t="s">
        <v>153</v>
      </c>
    </row>
    <row r="185" spans="2:9" ht="15" customHeight="1" x14ac:dyDescent="0.25">
      <c r="B185" s="8" t="s">
        <v>298</v>
      </c>
      <c r="C185" s="1">
        <v>1</v>
      </c>
      <c r="D185" s="52" t="s">
        <v>587</v>
      </c>
      <c r="E185" s="53"/>
      <c r="F185" s="2" t="str">
        <f>IF(INDEX(I.Contact.TC4Phone1Extension,1)="","",INDEX(I.Contact.TC4Phone1Extension,1))</f>
        <v/>
      </c>
      <c r="G185" s="53"/>
      <c r="I185" s="12"/>
    </row>
    <row r="186" spans="2:9" ht="15" customHeight="1" x14ac:dyDescent="0.25">
      <c r="B186" s="8" t="s">
        <v>299</v>
      </c>
      <c r="C186" s="1">
        <v>1</v>
      </c>
      <c r="D186" s="52" t="s">
        <v>588</v>
      </c>
      <c r="E186" s="53"/>
      <c r="F186" s="2" t="str">
        <f>IF(INDEX(I.Contact.TC4Phone2,1)="","",INDEX(I.Contact.TC4Phone2,1))</f>
        <v/>
      </c>
      <c r="G186" s="53"/>
      <c r="I186" s="12"/>
    </row>
    <row r="187" spans="2:9" ht="15" customHeight="1" x14ac:dyDescent="0.25">
      <c r="B187" s="9" t="s">
        <v>300</v>
      </c>
      <c r="C187" s="5">
        <v>1</v>
      </c>
      <c r="D187" s="25" t="s">
        <v>589</v>
      </c>
      <c r="E187" s="51"/>
      <c r="F187" s="65" t="str">
        <f>IF(INDEX(I.Contact.TC4Phone2Extension,1)="","",INDEX(I.Contact.TC4Phone2Extension,1))</f>
        <v/>
      </c>
      <c r="G187" s="51"/>
      <c r="H187" s="5"/>
      <c r="I187" s="11"/>
    </row>
    <row r="188" spans="2:9" ht="15" customHeight="1" x14ac:dyDescent="0.25">
      <c r="B188" s="8" t="s">
        <v>301</v>
      </c>
      <c r="C188" s="1">
        <v>1</v>
      </c>
      <c r="D188" s="52" t="s">
        <v>470</v>
      </c>
      <c r="E188" s="53"/>
      <c r="F188" s="2" t="str">
        <f>IF(INDEX(I.Contact.TC5FirstName,1)="","",INDEX(I.Contact.TC5FirstName,1))</f>
        <v/>
      </c>
      <c r="G188" s="53"/>
      <c r="H188" s="1" t="str">
        <f>IF(AND(I.Contact.TCCount&gt;=5,I.Contact.TC5FirstName=""),"Incomplete","Complete")</f>
        <v>Complete</v>
      </c>
      <c r="I188" s="12" t="s">
        <v>154</v>
      </c>
    </row>
    <row r="189" spans="2:9" ht="15" customHeight="1" x14ac:dyDescent="0.25">
      <c r="B189" s="8" t="s">
        <v>303</v>
      </c>
      <c r="C189" s="1">
        <v>1</v>
      </c>
      <c r="D189" s="52" t="s">
        <v>471</v>
      </c>
      <c r="E189" s="53"/>
      <c r="F189" s="2" t="str">
        <f>IF(INDEX(I.Contact.TC5LastName,1)="","",INDEX(I.Contact.TC5LastName,1))</f>
        <v/>
      </c>
      <c r="G189" s="53"/>
      <c r="H189" s="1" t="str">
        <f>IF(AND(I.Contact.TCCount&gt;=5,I.Contact.TC5LastName=""),"Incomplete","Complete")</f>
        <v>Complete</v>
      </c>
      <c r="I189" s="12" t="s">
        <v>155</v>
      </c>
    </row>
    <row r="190" spans="2:9" ht="15" customHeight="1" x14ac:dyDescent="0.25">
      <c r="B190" s="8" t="s">
        <v>304</v>
      </c>
      <c r="C190" s="1">
        <v>1</v>
      </c>
      <c r="D190" s="52" t="s">
        <v>472</v>
      </c>
      <c r="E190" s="53"/>
      <c r="F190" s="2" t="str">
        <f>IF(INDEX(I.Contact.TC5Position,1)="","",INDEX(I.Contact.TC5Position,1))</f>
        <v/>
      </c>
      <c r="G190" s="53"/>
      <c r="H190" s="1" t="str">
        <f>IF(AND(I.Contact.TCCount&gt;=5,I.Contact.TC5Position=""),"Incomplete","Complete")</f>
        <v>Complete</v>
      </c>
      <c r="I190" s="12" t="s">
        <v>156</v>
      </c>
    </row>
    <row r="191" spans="2:9" ht="15" customHeight="1" x14ac:dyDescent="0.25">
      <c r="B191" s="8" t="s">
        <v>305</v>
      </c>
      <c r="C191" s="1">
        <v>1</v>
      </c>
      <c r="D191" s="52" t="s">
        <v>473</v>
      </c>
      <c r="E191" s="53"/>
      <c r="F191" s="2" t="str">
        <f>IF(INDEX(I.Contact.TC5Email,1)="","",INDEX(I.Contact.TC5Email,1))</f>
        <v/>
      </c>
      <c r="G191" s="53"/>
      <c r="H191" s="1" t="str">
        <f>IF(AND(I.Contact.TCCount&gt;=5,I.Contact.TC5Email=""),"Incomplete","Complete")</f>
        <v>Complete</v>
      </c>
      <c r="I191" s="12" t="s">
        <v>157</v>
      </c>
    </row>
    <row r="192" spans="2:9" ht="15" customHeight="1" x14ac:dyDescent="0.25">
      <c r="B192" s="8" t="s">
        <v>306</v>
      </c>
      <c r="C192" s="1">
        <v>1</v>
      </c>
      <c r="D192" s="52" t="s">
        <v>474</v>
      </c>
      <c r="E192" s="53"/>
      <c r="F192" s="2" t="str">
        <f>IF(INDEX(I.Contact.TC5Address1,1)="","",INDEX(I.Contact.TC5Address1,1))</f>
        <v/>
      </c>
      <c r="G192" s="53"/>
      <c r="H192" s="1" t="str">
        <f>IF(AND(I.Contact.TCCount&gt;=5,I.Contact.TC5Address1=""),"Incomplete","Complete")</f>
        <v>Complete</v>
      </c>
      <c r="I192" s="12" t="s">
        <v>158</v>
      </c>
    </row>
    <row r="193" spans="2:9" ht="15" customHeight="1" x14ac:dyDescent="0.25">
      <c r="B193" s="8" t="s">
        <v>307</v>
      </c>
      <c r="C193" s="1">
        <v>1</v>
      </c>
      <c r="D193" s="52" t="s">
        <v>475</v>
      </c>
      <c r="E193" s="53"/>
      <c r="F193" s="2" t="str">
        <f>IF(INDEX(I.Contact.TC5Address2,1)="","",INDEX(I.Contact.TC5Address2,1))</f>
        <v/>
      </c>
      <c r="G193" s="53"/>
      <c r="I193" s="12"/>
    </row>
    <row r="194" spans="2:9" ht="15" customHeight="1" x14ac:dyDescent="0.25">
      <c r="B194" s="8" t="s">
        <v>308</v>
      </c>
      <c r="C194" s="1">
        <v>1</v>
      </c>
      <c r="D194" s="52" t="s">
        <v>476</v>
      </c>
      <c r="E194" s="53"/>
      <c r="F194" s="2" t="str">
        <f>IF(INDEX(I.Contact.TC5City,1)="","",INDEX(I.Contact.TC5City,1))</f>
        <v/>
      </c>
      <c r="G194" s="53"/>
      <c r="H194" s="1" t="str">
        <f>IF(AND(I.Contact.TCCount&gt;=5,I.Contact.TC5City=""),"Incomplete","Complete")</f>
        <v>Complete</v>
      </c>
      <c r="I194" s="12" t="s">
        <v>159</v>
      </c>
    </row>
    <row r="195" spans="2:9" ht="15" customHeight="1" x14ac:dyDescent="0.25">
      <c r="B195" s="8" t="s">
        <v>309</v>
      </c>
      <c r="C195" s="1">
        <v>1</v>
      </c>
      <c r="D195" s="52" t="s">
        <v>477</v>
      </c>
      <c r="E195" s="53"/>
      <c r="F195" s="2" t="str">
        <f>IF(INDEX(I.Contact.TC5Province,1)="","",INDEX(I.Contact.TC5Province,1))</f>
        <v/>
      </c>
      <c r="G195" s="53"/>
      <c r="H195" s="1" t="str">
        <f>IF(AND(I.Contact.TCCount&gt;=5,I.Contact.TC5Province=""),"Incomplete","Complete")</f>
        <v>Complete</v>
      </c>
      <c r="I195" s="12" t="s">
        <v>160</v>
      </c>
    </row>
    <row r="196" spans="2:9" ht="15" customHeight="1" x14ac:dyDescent="0.25">
      <c r="B196" s="8" t="s">
        <v>310</v>
      </c>
      <c r="C196" s="1">
        <v>1</v>
      </c>
      <c r="D196" s="52" t="s">
        <v>590</v>
      </c>
      <c r="E196" s="53"/>
      <c r="F196" s="2" t="str">
        <f>IF(INDEX(I.Contact.TC5Country,1)="","",INDEX(I.Contact.TC5Country,1))</f>
        <v/>
      </c>
      <c r="G196" s="53"/>
      <c r="H196" s="1" t="str">
        <f>IF(AND(I.Contact.TCCount&gt;=5,I.Contact.TC5Country=""),"Incomplete","Complete")</f>
        <v>Complete</v>
      </c>
      <c r="I196" s="12" t="s">
        <v>161</v>
      </c>
    </row>
    <row r="197" spans="2:9" ht="15" customHeight="1" x14ac:dyDescent="0.25">
      <c r="B197" s="8" t="s">
        <v>311</v>
      </c>
      <c r="C197" s="1">
        <v>1</v>
      </c>
      <c r="D197" s="52" t="s">
        <v>591</v>
      </c>
      <c r="E197" s="53"/>
      <c r="F197" s="2" t="str">
        <f>IF(INDEX(I.Contact.TC5PostalCode,1)="","",INDEX(I.Contact.TC5PostalCode,1))</f>
        <v/>
      </c>
      <c r="G197" s="53"/>
      <c r="H197" s="1" t="str">
        <f>IF(AND(I.Contact.TCCount&gt;=5,I.Contact.TC5PostalCode=""),"Incomplete","Complete")</f>
        <v>Complete</v>
      </c>
      <c r="I197" s="12" t="s">
        <v>162</v>
      </c>
    </row>
    <row r="198" spans="2:9" ht="15" customHeight="1" x14ac:dyDescent="0.25">
      <c r="B198" s="8" t="s">
        <v>312</v>
      </c>
      <c r="C198" s="1">
        <v>1</v>
      </c>
      <c r="D198" s="52" t="s">
        <v>427</v>
      </c>
      <c r="E198" s="53"/>
      <c r="F198" s="2" t="str">
        <f>IF(INDEX(I.Contact.TC5Phone1,1)="","",INDEX(I.Contact.TC5Phone1,1))</f>
        <v/>
      </c>
      <c r="G198" s="53"/>
      <c r="H198" s="1" t="str">
        <f>IF(AND(I.Contact.TCCount&gt;=5,I.Contact.TC5Phone1=""),"Incomplete","Complete")</f>
        <v>Complete</v>
      </c>
      <c r="I198" s="12" t="s">
        <v>163</v>
      </c>
    </row>
    <row r="199" spans="2:9" ht="15" customHeight="1" x14ac:dyDescent="0.25">
      <c r="B199" s="8" t="s">
        <v>313</v>
      </c>
      <c r="C199" s="1">
        <v>1</v>
      </c>
      <c r="D199" s="52" t="s">
        <v>592</v>
      </c>
      <c r="E199" s="53"/>
      <c r="F199" s="2" t="str">
        <f>IF(INDEX(I.Contact.TC5Phone1Extension,1)="","",INDEX(I.Contact.TC5Phone1Extension,1))</f>
        <v/>
      </c>
      <c r="G199" s="53"/>
      <c r="I199" s="12"/>
    </row>
    <row r="200" spans="2:9" ht="15" customHeight="1" x14ac:dyDescent="0.25">
      <c r="B200" s="8" t="s">
        <v>314</v>
      </c>
      <c r="C200" s="1">
        <v>1</v>
      </c>
      <c r="D200" s="52" t="s">
        <v>593</v>
      </c>
      <c r="E200" s="53"/>
      <c r="F200" s="2" t="str">
        <f>IF(INDEX(I.Contact.TC5Phone2,1)="","",INDEX(I.Contact.TC5Phone2,1))</f>
        <v/>
      </c>
      <c r="G200" s="53"/>
      <c r="I200" s="12"/>
    </row>
    <row r="201" spans="2:9" ht="15" customHeight="1" x14ac:dyDescent="0.25">
      <c r="B201" s="9" t="s">
        <v>315</v>
      </c>
      <c r="C201" s="5">
        <v>1</v>
      </c>
      <c r="D201" s="25" t="s">
        <v>594</v>
      </c>
      <c r="E201" s="51"/>
      <c r="F201" s="65" t="str">
        <f>IF(INDEX(I.Contact.TC5Phone2Extension,1)="","",INDEX(I.Contact.TC5Phone2Extension,1))</f>
        <v/>
      </c>
      <c r="G201" s="51"/>
      <c r="H201" s="5"/>
      <c r="I201" s="11"/>
    </row>
    <row r="202" spans="2:9" ht="15" customHeight="1" x14ac:dyDescent="0.25">
      <c r="B202" s="8" t="s">
        <v>44</v>
      </c>
      <c r="C202" s="1">
        <v>1</v>
      </c>
      <c r="D202" s="52" t="s">
        <v>425</v>
      </c>
      <c r="E202" s="53"/>
      <c r="F202" s="2" t="str">
        <f>IF(INDEX(I.Declaration.Name,1)="","",INDEX(I.Declaration.Name,1))</f>
        <v/>
      </c>
      <c r="G202" s="53"/>
      <c r="H202" s="1" t="str">
        <f>IF(I.Declaration.Name="","Incomplete","Complete")</f>
        <v>Incomplete</v>
      </c>
      <c r="I202" s="12" t="s">
        <v>318</v>
      </c>
    </row>
    <row r="203" spans="2:9" ht="15" customHeight="1" x14ac:dyDescent="0.25">
      <c r="B203" s="9" t="s">
        <v>45</v>
      </c>
      <c r="C203" s="5">
        <v>1</v>
      </c>
      <c r="D203" s="25" t="s">
        <v>478</v>
      </c>
      <c r="E203" s="22"/>
      <c r="F203" s="22" t="str">
        <f>IF(INDEX(I.Declaration.Date,1)="","",INDEX(I.Declaration.Date,1))</f>
        <v/>
      </c>
      <c r="G203" s="22"/>
      <c r="H203" s="5"/>
      <c r="I203" s="11"/>
    </row>
    <row r="204" spans="2:9" ht="15" customHeight="1" x14ac:dyDescent="0.25">
      <c r="B204" s="10" t="s">
        <v>317</v>
      </c>
      <c r="C204" s="55">
        <v>1</v>
      </c>
      <c r="D204" s="57" t="s">
        <v>383</v>
      </c>
      <c r="E204" s="66"/>
      <c r="F204" s="83"/>
      <c r="G204" s="66"/>
      <c r="H204" s="55"/>
      <c r="I204" s="56"/>
    </row>
  </sheetData>
  <sheetProtection algorithmName="SHA-512" hashValue="C2i2immje/BrOkptKJYXPJMLd+BQFH60wiseq3X4WcTIvOvxmVtRD6lLfR+Cs5UaA7Ruw8ZxDaobUPnNUyVmBw==" saltValue="MezBBBAEVg8I6TKc7t2mew==" spinCount="100000" sheet="1" objects="1" scenarios="1" selectLockedCells="1" selectUnlockedCells="1"/>
  <dataConsolidate/>
  <phoneticPr fontId="1"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AB6D0E600912F43A06780007612B3BE" ma:contentTypeVersion="7" ma:contentTypeDescription="Create a new document." ma:contentTypeScope="" ma:versionID="28a362090f67c88f49cf82f2c844e4ed">
  <xsd:schema xmlns:xsd="http://www.w3.org/2001/XMLSchema" xmlns:xs="http://www.w3.org/2001/XMLSchema" xmlns:p="http://schemas.microsoft.com/office/2006/metadata/properties" xmlns:ns2="bc1d42ac-7b64-45cd-9065-b9f493686385" xmlns:ns3="a20525aa-aa8a-4bba-979a-5db41298085f" targetNamespace="http://schemas.microsoft.com/office/2006/metadata/properties" ma:root="true" ma:fieldsID="76200ad4edfc8ed3f6fb22488b3ec77f" ns2:_="" ns3:_="">
    <xsd:import namespace="bc1d42ac-7b64-45cd-9065-b9f493686385"/>
    <xsd:import namespace="a20525aa-aa8a-4bba-979a-5db4129808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1d42ac-7b64-45cd-9065-b9f4936863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0525aa-aa8a-4bba-979a-5db4129808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848BF91-4B1E-4204-9F88-AA560EDB4E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1d42ac-7b64-45cd-9065-b9f493686385"/>
    <ds:schemaRef ds:uri="a20525aa-aa8a-4bba-979a-5db4129808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450A574-794F-43E0-8B07-44ECF0CA577C}">
  <ds:schemaRefs>
    <ds:schemaRef ds:uri="http://schemas.microsoft.com/sharepoint/v3/contenttype/forms"/>
  </ds:schemaRefs>
</ds:datastoreItem>
</file>

<file path=customXml/itemProps3.xml><?xml version="1.0" encoding="utf-8"?>
<ds:datastoreItem xmlns:ds="http://schemas.openxmlformats.org/officeDocument/2006/customXml" ds:itemID="{B554C7C9-B662-4C26-ACC6-926C5C1E949F}">
  <ds:schemaRefs>
    <ds:schemaRef ds:uri="http://purl.org/dc/elements/1.1/"/>
    <ds:schemaRef ds:uri="http://schemas.microsoft.com/office/2006/documentManagement/types"/>
    <ds:schemaRef ds:uri="http://purl.org/dc/dcmitype/"/>
    <ds:schemaRef ds:uri="http://purl.org/dc/terms/"/>
    <ds:schemaRef ds:uri="http://schemas.microsoft.com/office/2006/metadata/properties"/>
    <ds:schemaRef ds:uri="http://schemas.openxmlformats.org/package/2006/metadata/core-properties"/>
    <ds:schemaRef ds:uri="http://schemas.microsoft.com/office/infopath/2007/PartnerControls"/>
    <ds:schemaRef ds:uri="a20525aa-aa8a-4bba-979a-5db41298085f"/>
    <ds:schemaRef ds:uri="bc1d42ac-7b64-45cd-9065-b9f493686385"/>
    <ds:schemaRef ds:uri="http://www.w3.org/XML/1998/namespace"/>
  </ds:schemaRefs>
</ds:datastoreItem>
</file>

<file path=docMetadata/LabelInfo.xml><?xml version="1.0" encoding="utf-8"?>
<clbl:labelList xmlns:clbl="http://schemas.microsoft.com/office/2020/mipLabelMetadata">
  <clbl:label id="{9715e697-1c31-4156-8581-01c5d1e29c65}" enabled="1" method="Standard" siteId="{cf4e8a24-641b-40d2-905e-9a328b644fa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Facility Information</vt:lpstr>
      <vt:lpstr>Contact Information</vt:lpstr>
      <vt:lpstr>Declaration</vt:lpstr>
    </vt:vector>
  </TitlesOfParts>
  <Company>Government of Saskatchewan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Ministry of Environment</dc:creator>
  <cp:lastModifiedBy>Palmarin, Matthew ENV</cp:lastModifiedBy>
  <cp:lastPrinted>2024-07-09T14:43:04Z</cp:lastPrinted>
  <dcterms:created xsi:type="dcterms:W3CDTF">2022-09-13T13:43:53Z</dcterms:created>
  <dcterms:modified xsi:type="dcterms:W3CDTF">2024-07-23T19:13:15Z</dcterms:modified>
</cp:coreProperties>
</file>