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G:\CSR\Comms\Early Years\2025\VI\Budget Template - Child Care Application\"/>
    </mc:Choice>
  </mc:AlternateContent>
  <xr:revisionPtr revIDLastSave="0" documentId="8_{976C3EC1-6054-466A-90BF-DF17935768C2}" xr6:coauthVersionLast="47" xr6:coauthVersionMax="47" xr10:uidLastSave="{00000000-0000-0000-0000-000000000000}"/>
  <workbookProtection workbookAlgorithmName="SHA-512" workbookHashValue="XKQonCLhJESEgmMj7+7dmvHkfoaOsmbgGELCmGG98p5RRd8EQmzefYjLmLgL9tC5a040mfcXPxnFwWeIp+av6w==" workbookSaltValue="ZzRHP2+MlpoTp7ZukW8wpA==" workbookSpinCount="100000" lockStructure="1"/>
  <bookViews>
    <workbookView xWindow="-120" yWindow="-120" windowWidth="25440" windowHeight="15270" xr2:uid="{00000000-000D-0000-FFFF-FFFF00000000}"/>
  </bookViews>
  <sheets>
    <sheet name="Input to Calculate Annual Grant" sheetId="1" r:id="rId1"/>
    <sheet name="Annual Grants" sheetId="2" r:id="rId2"/>
    <sheet name="Budget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3" i="2"/>
  <c r="B12" i="2"/>
  <c r="B10" i="2"/>
  <c r="B20" i="2"/>
  <c r="B30" i="2" l="1"/>
  <c r="B29" i="2"/>
  <c r="B28" i="2"/>
  <c r="B27" i="2"/>
  <c r="B26" i="2"/>
  <c r="B25" i="2"/>
  <c r="B24" i="2"/>
  <c r="B23" i="2"/>
  <c r="B22" i="2"/>
  <c r="B21" i="2"/>
  <c r="B4" i="3"/>
  <c r="B5" i="2"/>
  <c r="B4" i="2"/>
  <c r="B33" i="2"/>
  <c r="B34" i="2"/>
  <c r="C6" i="3"/>
  <c r="C46" i="3"/>
  <c r="C61" i="3"/>
  <c r="C43" i="3"/>
  <c r="C35" i="3"/>
  <c r="C27" i="3"/>
  <c r="C26" i="3"/>
  <c r="C22" i="3"/>
  <c r="C16" i="3"/>
  <c r="C17" i="3" s="1"/>
  <c r="C12" i="3"/>
  <c r="B62" i="3"/>
  <c r="C60" i="3"/>
  <c r="C59" i="3"/>
  <c r="C58" i="3"/>
  <c r="C62" i="3" s="1"/>
  <c r="C57" i="3"/>
  <c r="B54" i="3"/>
  <c r="C52" i="3"/>
  <c r="C51" i="3"/>
  <c r="C50" i="3"/>
  <c r="C54" i="3" s="1"/>
  <c r="C49" i="3"/>
  <c r="C48" i="3"/>
  <c r="C47" i="3"/>
  <c r="B43" i="3"/>
  <c r="B36" i="3"/>
  <c r="C34" i="3"/>
  <c r="C33" i="3"/>
  <c r="C36" i="3" s="1"/>
  <c r="C32" i="3"/>
  <c r="C31" i="3"/>
  <c r="C30" i="3"/>
  <c r="B27" i="3"/>
  <c r="C25" i="3"/>
  <c r="C24" i="3"/>
  <c r="C23" i="3"/>
  <c r="C21" i="3"/>
  <c r="C20" i="3"/>
  <c r="B17" i="3"/>
  <c r="C15" i="3"/>
  <c r="C14" i="3"/>
  <c r="C13" i="3"/>
  <c r="C11" i="3"/>
  <c r="C4" i="3" l="1"/>
  <c r="B64" i="3"/>
  <c r="C64" i="3" l="1"/>
  <c r="B19" i="2" l="1"/>
  <c r="B11" i="2" l="1"/>
  <c r="B9" i="2"/>
  <c r="B8" i="2"/>
  <c r="B31" i="2" l="1"/>
  <c r="C5" i="3" s="1"/>
  <c r="B35" i="2"/>
  <c r="B6" i="2"/>
  <c r="C7" i="3" l="1"/>
  <c r="C66" i="3" s="1"/>
  <c r="B5" i="3"/>
  <c r="B7" i="3" s="1"/>
  <c r="B66" i="3" s="1"/>
  <c r="B37" i="2"/>
</calcChain>
</file>

<file path=xl/sharedStrings.xml><?xml version="1.0" encoding="utf-8"?>
<sst xmlns="http://schemas.openxmlformats.org/spreadsheetml/2006/main" count="145" uniqueCount="137">
  <si>
    <t>Description</t>
  </si>
  <si>
    <t>Input</t>
  </si>
  <si>
    <t>Number of Infant Spaces</t>
  </si>
  <si>
    <t>Number of Toddler Spaces</t>
  </si>
  <si>
    <t>Number of Preschool Spaces</t>
  </si>
  <si>
    <t>Number of School-age Spaces</t>
  </si>
  <si>
    <t>Fee per Infant Space</t>
  </si>
  <si>
    <t>Fee per Toddler Space</t>
  </si>
  <si>
    <t>Fee per Preschool Space</t>
  </si>
  <si>
    <t>Fee per School-age Space</t>
  </si>
  <si>
    <t>Grant Type</t>
  </si>
  <si>
    <t>Formula</t>
  </si>
  <si>
    <t>Operational</t>
  </si>
  <si>
    <t>One-Time</t>
  </si>
  <si>
    <t>Annual Grants</t>
  </si>
  <si>
    <t>ECS Infant</t>
  </si>
  <si>
    <t>ECS Toddler</t>
  </si>
  <si>
    <t xml:space="preserve"> ECS Preschool</t>
  </si>
  <si>
    <t>ECS School-age</t>
  </si>
  <si>
    <t>Space Development</t>
  </si>
  <si>
    <t>Start-Up</t>
  </si>
  <si>
    <t>PFC Infant</t>
  </si>
  <si>
    <t>PFC Toddler</t>
  </si>
  <si>
    <t>PFC Preschool</t>
  </si>
  <si>
    <t>Total Grant</t>
  </si>
  <si>
    <t>ECS Northern Region</t>
  </si>
  <si>
    <t>Assumptions</t>
  </si>
  <si>
    <t>Capital/Start Up</t>
  </si>
  <si>
    <t>Important Things to Note:</t>
  </si>
  <si>
    <t>Play and Exploration</t>
  </si>
  <si>
    <t>Active Play</t>
  </si>
  <si>
    <t>Number of Toddler Spaces (Northern Region) if Applicable</t>
  </si>
  <si>
    <t>Number of Infant Spaces (Northern Region) if applicable</t>
  </si>
  <si>
    <t>Number of Preschool Spaces (Northern Region) if applicable</t>
  </si>
  <si>
    <t>Number of School-age Spaces (Northern region) if applicable</t>
  </si>
  <si>
    <t>Revenue</t>
  </si>
  <si>
    <t>Monthly</t>
  </si>
  <si>
    <t>Annual</t>
  </si>
  <si>
    <t>Facility Fees (incl Parent Fee Grant)</t>
  </si>
  <si>
    <t>Staff</t>
  </si>
  <si>
    <t>Mandatory Employment Related Costs  (MERCs)</t>
  </si>
  <si>
    <t>Workers Compensation (WCB)</t>
  </si>
  <si>
    <t>Staff Benefits (health, dental, life)</t>
  </si>
  <si>
    <t>Administration Costs</t>
  </si>
  <si>
    <t>Office Supplies</t>
  </si>
  <si>
    <t>Bank Charges</t>
  </si>
  <si>
    <t>Telephone &amp; Internet</t>
  </si>
  <si>
    <t>Mileage/Travel</t>
  </si>
  <si>
    <t>Physical Facility</t>
  </si>
  <si>
    <t>Mortgage/Lease</t>
  </si>
  <si>
    <t>Utilities (water, energy &amp; power)</t>
  </si>
  <si>
    <t>Insurance</t>
  </si>
  <si>
    <t>Repairs &amp; Maintenance</t>
  </si>
  <si>
    <t>Professional Development</t>
  </si>
  <si>
    <t>Memberships (SECA)</t>
  </si>
  <si>
    <t>Workshops &amp; Conferences</t>
  </si>
  <si>
    <t>First/Aid CPR Cert &amp; Recert</t>
  </si>
  <si>
    <t>Consumable Supplies</t>
  </si>
  <si>
    <t>Kitchen Supplies (utensils, cups, bowls, plates)</t>
  </si>
  <si>
    <t>Cleaning Supplies</t>
  </si>
  <si>
    <t>Commercial Diswasher Rental &amp; Chemical</t>
  </si>
  <si>
    <t>Toiletry &amp; First Aid Supplies</t>
  </si>
  <si>
    <t>Art &amp; children's Activity Supplies</t>
  </si>
  <si>
    <t>Field Trips (incl transportation- city bus)</t>
  </si>
  <si>
    <t>Equipment &amp; Furnishings</t>
  </si>
  <si>
    <t>Kitchen Equipment (large appliance replacement)</t>
  </si>
  <si>
    <t>Children's Furnishings (cots, shelving)</t>
  </si>
  <si>
    <t>Children's Play Equipment (outdoor- balls, bikes, etc.)</t>
  </si>
  <si>
    <t>Totals --&gt;</t>
  </si>
  <si>
    <t>Revenue minus Expenditures --&gt;</t>
  </si>
  <si>
    <t xml:space="preserve">Annual Operating Budget </t>
  </si>
  <si>
    <t>Total Grants</t>
  </si>
  <si>
    <t xml:space="preserve">Staff Wages </t>
  </si>
  <si>
    <t>Food</t>
  </si>
  <si>
    <t>Property tax</t>
  </si>
  <si>
    <t xml:space="preserve">Federal Tax </t>
  </si>
  <si>
    <t>Salary calculation</t>
  </si>
  <si>
    <t>Accounting &amp; Audit</t>
  </si>
  <si>
    <t>Liability Insurance</t>
  </si>
  <si>
    <t>Office Equipment (computers, printers, etc.)</t>
  </si>
  <si>
    <t>Other</t>
  </si>
  <si>
    <t>Enter information in the unshaded areas of the Budget template</t>
  </si>
  <si>
    <t xml:space="preserve">Number of ECE Level I Staff </t>
  </si>
  <si>
    <t xml:space="preserve">Number of ECE Level II Staff </t>
  </si>
  <si>
    <t xml:space="preserve">Number of ECE Level III Staff </t>
  </si>
  <si>
    <t>ECE I- 50% of your total ECE staff</t>
  </si>
  <si>
    <t>ECE II- 30% of your total ECE staff</t>
  </si>
  <si>
    <t>ECE III- 20% of your total ECE staff</t>
  </si>
  <si>
    <t>1.ECE staff requirements to meet Regulations</t>
  </si>
  <si>
    <t>3.One worker can care for a maximum of three infants, five toddlers, 10 preschool age children or 15 school age children except in specific circumstances identified in the regulations.</t>
  </si>
  <si>
    <t>This total annual grant is an estimate based on the provided data and certain assumptions. Actual grant amount may vary depending on specific circumstances and actual enrolment.</t>
  </si>
  <si>
    <t xml:space="preserve">CRA Payroll Deductions  Online Calculator </t>
  </si>
  <si>
    <t>2.If the combined work hours of several employees equal the hours of a full-time position, record them as one full-time worker.</t>
  </si>
  <si>
    <t>Other Revenue</t>
  </si>
  <si>
    <t>saskatchewan.ca</t>
  </si>
  <si>
    <t>1. Assumes all workers are full-time</t>
  </si>
  <si>
    <t>2. Assumes all spaces are filled full-time</t>
  </si>
  <si>
    <t>Staff wages per hour ECE I</t>
  </si>
  <si>
    <t>Staff wages per hour ECE II</t>
  </si>
  <si>
    <t>Staff wages per hour ECE III</t>
  </si>
  <si>
    <t>Director wages per hour ECE I</t>
  </si>
  <si>
    <t>Director wages per hour ECE II</t>
  </si>
  <si>
    <t>Director wages per hour ECE III</t>
  </si>
  <si>
    <t>Assistant Director wages per hour ECE I</t>
  </si>
  <si>
    <t>Assistant Director wages per hour ECE II</t>
  </si>
  <si>
    <t>Assistant Director wages per hour ECE III</t>
  </si>
  <si>
    <t>Supervisor wages per hour ECE I</t>
  </si>
  <si>
    <t>Supervisor wages per hour ECE II</t>
  </si>
  <si>
    <t>Supervisor wages per hour ECE III</t>
  </si>
  <si>
    <t>Staff Wage Enhancement: ECE I</t>
  </si>
  <si>
    <t>Staff Wage Enhancement: ECE II</t>
  </si>
  <si>
    <t>Staff Wage Enhancement: ECE III</t>
  </si>
  <si>
    <t>Director Wage Enhancement: ECE I</t>
  </si>
  <si>
    <t>Director Wage Enhancement: ECE II</t>
  </si>
  <si>
    <t>Director Wage Enhancement: ECE III</t>
  </si>
  <si>
    <t>Assistant Director Wage Enhancement: ECE I</t>
  </si>
  <si>
    <t>Assistant Director Wage Enhancement: ECE II</t>
  </si>
  <si>
    <t>Assistant Director Wage Enhancement: ECE III</t>
  </si>
  <si>
    <t>Supervisor Wage Enhancement: ECE I</t>
  </si>
  <si>
    <t>Supervisor Wage Enhancement: ECE II</t>
  </si>
  <si>
    <t>Number of ECE Level I Director</t>
  </si>
  <si>
    <t>Number of ECE Level II Director</t>
  </si>
  <si>
    <t>Number of ECE Level III Director</t>
  </si>
  <si>
    <t>Number of ECE Level I Assistant Director</t>
  </si>
  <si>
    <t>Number of ECE Level II Assistant Director</t>
  </si>
  <si>
    <t>Number of ECE Level III Assistant Director</t>
  </si>
  <si>
    <t>Number of ECE Level I Supervisor</t>
  </si>
  <si>
    <t>Number of ECE Level II Supervisor</t>
  </si>
  <si>
    <t>Number of ECE Level III Supervisor</t>
  </si>
  <si>
    <t>Budget Template for Centres</t>
  </si>
  <si>
    <t>PFC Infant -Northern Region</t>
  </si>
  <si>
    <t>PFC Toddler -Northern Region</t>
  </si>
  <si>
    <t>PFC Preschool-Northern Region</t>
  </si>
  <si>
    <t>Fee per Infant Space - Northern Region</t>
  </si>
  <si>
    <t>Fee per Toddler Space - Northern Region</t>
  </si>
  <si>
    <t>Fee per Preschool Space - Northern Region</t>
  </si>
  <si>
    <t>Fee per School-age Space - Northern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</si>
</sst>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6"/>
      <color rgb="FF00558C"/>
      <name val="Myriad Pro Light"/>
      <family val="2"/>
    </font>
    <font>
      <sz val="11"/>
      <color rgb="FF00558C"/>
      <name val="Calibri"/>
      <family val="2"/>
      <scheme val="minor"/>
    </font>
    <font>
      <b/>
      <sz val="18"/>
      <color theme="0"/>
      <name val="Myriad Pro"/>
      <family val="2"/>
    </font>
    <font>
      <b/>
      <sz val="18"/>
      <color theme="0"/>
      <name val="Myruad"/>
    </font>
    <font>
      <b/>
      <sz val="18"/>
      <color rgb="FF00558C"/>
      <name val="Myriad Pro"/>
      <family val="2"/>
    </font>
    <font>
      <b/>
      <i/>
      <sz val="12"/>
      <color theme="1"/>
      <name val="Myriad Pro"/>
      <family val="2"/>
    </font>
    <font>
      <b/>
      <sz val="16"/>
      <name val="Calibri"/>
      <family val="2"/>
      <scheme val="minor"/>
    </font>
    <font>
      <b/>
      <sz val="18"/>
      <color theme="1"/>
      <name val="Myriad Pro"/>
      <family val="2"/>
    </font>
    <font>
      <sz val="22"/>
      <color rgb="FF00558C"/>
      <name val="Myriad Pro Light"/>
      <family val="2"/>
    </font>
    <font>
      <b/>
      <sz val="11"/>
      <color rgb="FF00558C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D9EB"/>
        <bgColor indexed="64"/>
      </patternFill>
    </fill>
    <fill>
      <patternFill patternType="solid">
        <fgColor rgb="FF00558C"/>
        <bgColor indexed="64"/>
      </patternFill>
    </fill>
    <fill>
      <patternFill patternType="solid">
        <fgColor rgb="FFA4D65E"/>
        <bgColor indexed="64"/>
      </patternFill>
    </fill>
    <fill>
      <patternFill patternType="solid">
        <fgColor rgb="FF64A70B"/>
        <bgColor indexed="64"/>
      </patternFill>
    </fill>
    <fill>
      <patternFill patternType="solid">
        <fgColor rgb="FFCDE1D7"/>
        <bgColor indexed="64"/>
      </patternFill>
    </fill>
    <fill>
      <patternFill patternType="solid">
        <fgColor rgb="FFCCDDE8"/>
        <bgColor indexed="64"/>
      </patternFill>
    </fill>
    <fill>
      <patternFill patternType="solid">
        <fgColor rgb="FFFEF8D9"/>
        <bgColor indexed="64"/>
      </patternFill>
    </fill>
    <fill>
      <patternFill patternType="solid">
        <fgColor rgb="FFD9F0FA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558C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558C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9" fillId="0" borderId="0" xfId="2"/>
    <xf numFmtId="0" fontId="11" fillId="0" borderId="7" xfId="0" applyFont="1" applyBorder="1"/>
    <xf numFmtId="0" fontId="0" fillId="3" borderId="7" xfId="0" applyFill="1" applyBorder="1"/>
    <xf numFmtId="0" fontId="0" fillId="0" borderId="7" xfId="0" applyBorder="1"/>
    <xf numFmtId="0" fontId="3" fillId="0" borderId="7" xfId="0" applyFont="1" applyBorder="1"/>
    <xf numFmtId="0" fontId="10" fillId="3" borderId="7" xfId="0" applyFont="1" applyFill="1" applyBorder="1"/>
    <xf numFmtId="0" fontId="10" fillId="3" borderId="7" xfId="0" applyFont="1" applyFill="1" applyBorder="1" applyAlignment="1">
      <alignment horizontal="right"/>
    </xf>
    <xf numFmtId="44" fontId="0" fillId="3" borderId="8" xfId="1" applyFont="1" applyFill="1" applyBorder="1"/>
    <xf numFmtId="44" fontId="0" fillId="0" borderId="8" xfId="1" applyFont="1" applyFill="1" applyBorder="1"/>
    <xf numFmtId="44" fontId="0" fillId="2" borderId="8" xfId="1" applyFont="1" applyFill="1" applyBorder="1" applyProtection="1"/>
    <xf numFmtId="44" fontId="1" fillId="2" borderId="4" xfId="1" applyFont="1" applyFill="1" applyBorder="1" applyProtection="1"/>
    <xf numFmtId="44" fontId="1" fillId="0" borderId="4" xfId="1" applyFont="1" applyFill="1" applyBorder="1" applyProtection="1"/>
    <xf numFmtId="44" fontId="1" fillId="2" borderId="8" xfId="1" applyFont="1" applyFill="1" applyBorder="1" applyProtection="1"/>
    <xf numFmtId="44" fontId="7" fillId="2" borderId="8" xfId="1" applyFont="1" applyFill="1" applyBorder="1" applyProtection="1"/>
    <xf numFmtId="44" fontId="0" fillId="3" borderId="8" xfId="1" applyFont="1" applyFill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1" fillId="4" borderId="0" xfId="0" applyFont="1" applyFill="1"/>
    <xf numFmtId="0" fontId="3" fillId="4" borderId="0" xfId="0" applyFont="1" applyFill="1"/>
    <xf numFmtId="0" fontId="0" fillId="0" borderId="0" xfId="0" applyProtection="1">
      <protection locked="0"/>
    </xf>
    <xf numFmtId="0" fontId="0" fillId="5" borderId="0" xfId="0" applyFill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6" borderId="1" xfId="0" applyFont="1" applyFill="1" applyBorder="1" applyAlignment="1">
      <alignment horizontal="left" vertical="top"/>
    </xf>
    <xf numFmtId="0" fontId="15" fillId="6" borderId="1" xfId="0" applyFont="1" applyFill="1" applyBorder="1" applyAlignment="1" applyProtection="1">
      <alignment horizontal="left" vertical="top"/>
      <protection locked="0"/>
    </xf>
    <xf numFmtId="0" fontId="16" fillId="0" borderId="0" xfId="0" applyFont="1"/>
    <xf numFmtId="0" fontId="2" fillId="6" borderId="0" xfId="0" applyFont="1" applyFill="1" applyAlignment="1">
      <alignment vertical="center" wrapText="1"/>
    </xf>
    <xf numFmtId="0" fontId="17" fillId="0" borderId="0" xfId="0" applyFont="1"/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0" fillId="0" borderId="0" xfId="0" applyFont="1"/>
    <xf numFmtId="0" fontId="13" fillId="3" borderId="7" xfId="0" applyFont="1" applyFill="1" applyBorder="1"/>
    <xf numFmtId="44" fontId="13" fillId="0" borderId="8" xfId="0" applyNumberFormat="1" applyFont="1" applyBorder="1"/>
    <xf numFmtId="44" fontId="13" fillId="2" borderId="8" xfId="1" applyFont="1" applyFill="1" applyBorder="1" applyProtection="1"/>
    <xf numFmtId="44" fontId="13" fillId="2" borderId="8" xfId="0" applyNumberFormat="1" applyFont="1" applyFill="1" applyBorder="1"/>
    <xf numFmtId="44" fontId="13" fillId="3" borderId="8" xfId="1" applyFont="1" applyFill="1" applyBorder="1" applyProtection="1">
      <protection locked="0"/>
    </xf>
    <xf numFmtId="44" fontId="21" fillId="2" borderId="4" xfId="1" applyFont="1" applyFill="1" applyBorder="1" applyProtection="1"/>
    <xf numFmtId="44" fontId="21" fillId="2" borderId="4" xfId="0" applyNumberFormat="1" applyFont="1" applyFill="1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44" fontId="13" fillId="0" borderId="8" xfId="1" applyFont="1" applyFill="1" applyBorder="1" applyProtection="1">
      <protection locked="0"/>
    </xf>
    <xf numFmtId="44" fontId="21" fillId="0" borderId="4" xfId="1" applyFont="1" applyFill="1" applyBorder="1" applyProtection="1"/>
    <xf numFmtId="44" fontId="13" fillId="3" borderId="8" xfId="1" applyFont="1" applyFill="1" applyBorder="1"/>
    <xf numFmtId="0" fontId="0" fillId="0" borderId="9" xfId="0" applyBorder="1"/>
    <xf numFmtId="44" fontId="21" fillId="0" borderId="10" xfId="1" applyFont="1" applyFill="1" applyBorder="1" applyProtection="1"/>
    <xf numFmtId="0" fontId="1" fillId="0" borderId="11" xfId="0" applyFont="1" applyBorder="1"/>
    <xf numFmtId="0" fontId="13" fillId="3" borderId="12" xfId="0" applyFont="1" applyFill="1" applyBorder="1"/>
    <xf numFmtId="0" fontId="13" fillId="0" borderId="13" xfId="0" applyFont="1" applyBorder="1" applyAlignment="1">
      <alignment horizontal="center"/>
    </xf>
    <xf numFmtId="44" fontId="13" fillId="0" borderId="13" xfId="1" applyFont="1" applyFill="1" applyBorder="1" applyAlignment="1" applyProtection="1">
      <alignment horizontal="right"/>
    </xf>
    <xf numFmtId="0" fontId="0" fillId="0" borderId="11" xfId="0" applyBorder="1"/>
    <xf numFmtId="44" fontId="13" fillId="0" borderId="14" xfId="0" applyNumberFormat="1" applyFont="1" applyBorder="1"/>
    <xf numFmtId="44" fontId="13" fillId="3" borderId="5" xfId="1" applyFont="1" applyFill="1" applyBorder="1" applyProtection="1">
      <protection locked="0"/>
    </xf>
    <xf numFmtId="0" fontId="13" fillId="3" borderId="15" xfId="0" applyFont="1" applyFill="1" applyBorder="1"/>
    <xf numFmtId="0" fontId="0" fillId="0" borderId="12" xfId="0" applyBorder="1"/>
    <xf numFmtId="0" fontId="11" fillId="0" borderId="12" xfId="0" applyFont="1" applyBorder="1"/>
    <xf numFmtId="44" fontId="13" fillId="3" borderId="13" xfId="1" applyFont="1" applyFill="1" applyBorder="1" applyProtection="1">
      <protection locked="0"/>
    </xf>
    <xf numFmtId="0" fontId="13" fillId="0" borderId="1" xfId="0" applyFont="1" applyBorder="1" applyAlignment="1">
      <alignment horizontal="center"/>
    </xf>
    <xf numFmtId="44" fontId="13" fillId="0" borderId="5" xfId="1" applyFont="1" applyFill="1" applyBorder="1" applyProtection="1">
      <protection locked="0"/>
    </xf>
    <xf numFmtId="44" fontId="13" fillId="2" borderId="5" xfId="0" applyNumberFormat="1" applyFont="1" applyFill="1" applyBorder="1"/>
    <xf numFmtId="44" fontId="7" fillId="2" borderId="5" xfId="1" applyFont="1" applyFill="1" applyBorder="1" applyProtection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4" fontId="8" fillId="3" borderId="20" xfId="1" applyFont="1" applyFill="1" applyBorder="1"/>
    <xf numFmtId="0" fontId="0" fillId="0" borderId="21" xfId="0" applyBorder="1"/>
    <xf numFmtId="0" fontId="8" fillId="3" borderId="19" xfId="0" applyFont="1" applyFill="1" applyBorder="1"/>
    <xf numFmtId="0" fontId="0" fillId="0" borderId="20" xfId="0" applyBorder="1"/>
    <xf numFmtId="0" fontId="0" fillId="0" borderId="22" xfId="0" applyBorder="1"/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9" borderId="0" xfId="0" applyFont="1" applyFill="1"/>
    <xf numFmtId="0" fontId="5" fillId="10" borderId="0" xfId="0" applyFont="1" applyFill="1"/>
    <xf numFmtId="0" fontId="5" fillId="11" borderId="0" xfId="0" applyFont="1" applyFill="1"/>
    <xf numFmtId="0" fontId="5" fillId="12" borderId="0" xfId="0" applyFont="1" applyFill="1"/>
    <xf numFmtId="43" fontId="1" fillId="7" borderId="1" xfId="3" applyFont="1" applyFill="1" applyBorder="1" applyAlignment="1">
      <alignment horizontal="center" vertical="center"/>
    </xf>
    <xf numFmtId="43" fontId="1" fillId="7" borderId="4" xfId="3" applyFont="1" applyFill="1" applyBorder="1" applyAlignment="1">
      <alignment horizontal="center" vertical="center"/>
    </xf>
    <xf numFmtId="43" fontId="1" fillId="7" borderId="5" xfId="3" applyFont="1" applyFill="1" applyBorder="1" applyAlignment="1">
      <alignment horizontal="center" vertical="center"/>
    </xf>
    <xf numFmtId="43" fontId="1" fillId="0" borderId="1" xfId="3" applyFont="1" applyBorder="1" applyAlignment="1">
      <alignment horizontal="center" vertical="center"/>
    </xf>
    <xf numFmtId="0" fontId="19" fillId="8" borderId="2" xfId="0" applyFont="1" applyFill="1" applyBorder="1" applyAlignment="1">
      <alignment horizontal="left" vertical="top"/>
    </xf>
    <xf numFmtId="0" fontId="19" fillId="8" borderId="3" xfId="0" applyFont="1" applyFill="1" applyBorder="1" applyAlignment="1">
      <alignment horizontal="left" vertical="top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vertical/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558C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rgb="FF00558C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1" defaultTableStyle="TableStyleMedium9" defaultPivotStyle="PivotStyleLight16">
    <tableStyle name="Table Style 1" pivot="0" count="0" xr9:uid="{F07B0CB5-4AF3-4AFC-8A5D-0ED80A2970D3}"/>
  </tableStyles>
  <colors>
    <mruColors>
      <color rgb="FFD9F0FA"/>
      <color rgb="FFFEF8D9"/>
      <color rgb="FFFDF1B3"/>
      <color rgb="FFCCDDE8"/>
      <color rgb="FFCDE1D7"/>
      <color rgb="FF67C5EB"/>
      <color rgb="FF41B6E6"/>
      <color rgb="FFB3E2F5"/>
      <color rgb="FFC1DC9D"/>
      <color rgb="FFDBE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59</xdr:row>
      <xdr:rowOff>55017</xdr:rowOff>
    </xdr:from>
    <xdr:to>
      <xdr:col>4</xdr:col>
      <xdr:colOff>23267</xdr:colOff>
      <xdr:row>61</xdr:row>
      <xdr:rowOff>67214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FE995-280B-4A1C-A960-DA1D8013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8913267"/>
          <a:ext cx="1861592" cy="4027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68135E-37F3-4E45-91DA-7ED8DD18177A}" name="Table2" displayName="Table2" ref="A3:C7" totalsRowShown="0" headerRowDxfId="11" dataDxfId="10">
  <autoFilter ref="A3:C7" xr:uid="{D568135E-37F3-4E45-91DA-7ED8DD18177A}"/>
  <tableColumns count="3">
    <tableColumn id="1" xr3:uid="{4F317926-7FC4-4930-A0CE-717D8D05531C}" name="Revenue" dataDxfId="9"/>
    <tableColumn id="2" xr3:uid="{72565F0B-1399-41B5-A01C-8AFEF14EED96}" name="Monthly" dataDxfId="8"/>
    <tableColumn id="3" xr3:uid="{85B2A24E-59EB-40DF-A7BB-D36BEF05D2A3}" name="Annual" dataDxfId="7">
      <calculatedColumnFormula>SUM(B4*12)</calculatedColumnFormula>
    </tableColumn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CA95AE0-978D-4D8F-94A7-080C58F3ECC2}" name="Table7" displayName="Table7" ref="A10:C66" totalsRowShown="0" headerRowDxfId="6" dataDxfId="5">
  <autoFilter ref="A10:C66" xr:uid="{3CA95AE0-978D-4D8F-94A7-080C58F3ECC2}"/>
  <tableColumns count="3">
    <tableColumn id="1" xr3:uid="{1772B28B-BE6F-4CBD-81CE-8934EC03C8EA}" name="Staff" dataDxfId="4"/>
    <tableColumn id="2" xr3:uid="{DD2E0575-77F4-4E14-B7CD-B70350970FD7}" name="Monthly" dataDxfId="3" totalsRowDxfId="2" dataCellStyle="Currency" totalsRowCellStyle="Currency"/>
    <tableColumn id="3" xr3:uid="{7D7E0A6F-60C5-4A40-B043-9338984BE7AF}" name="Annual" dataDxfId="1" totalsRowDxfId="0" dataCellStyle="Currency" totalsRowCellStyle="Currency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Custom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9D9EB"/>
      </a:accent1>
      <a:accent2>
        <a:srgbClr val="C0504D"/>
      </a:accent2>
      <a:accent3>
        <a:srgbClr val="9BBB59"/>
      </a:accent3>
      <a:accent4>
        <a:srgbClr val="8064A2"/>
      </a:accent4>
      <a:accent5>
        <a:srgbClr val="B9D9EB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ps.cra-arc.gc.ca/ebci/rhpd/beta/step1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61"/>
  <sheetViews>
    <sheetView tabSelected="1" zoomScaleNormal="100" workbookViewId="0">
      <selection activeCell="C6" sqref="C6"/>
    </sheetView>
  </sheetViews>
  <sheetFormatPr defaultRowHeight="15"/>
  <cols>
    <col min="2" max="2" width="84.140625" customWidth="1"/>
    <col min="3" max="3" width="17.28515625" customWidth="1"/>
    <col min="4" max="4" width="28.85546875" customWidth="1"/>
    <col min="5" max="5" width="4.5703125" customWidth="1"/>
  </cols>
  <sheetData>
    <row r="2" spans="2:5" ht="74.25" customHeight="1">
      <c r="B2" s="27" t="s">
        <v>129</v>
      </c>
      <c r="C2" s="26"/>
      <c r="D2" s="26"/>
      <c r="E2" s="25"/>
    </row>
    <row r="5" spans="2:5" ht="23.25">
      <c r="B5" s="28" t="s">
        <v>0</v>
      </c>
      <c r="C5" s="29" t="s">
        <v>1</v>
      </c>
    </row>
    <row r="6" spans="2:5" ht="15.75">
      <c r="B6" s="80" t="s">
        <v>2</v>
      </c>
      <c r="C6" s="24"/>
    </row>
    <row r="7" spans="2:5" ht="15.75">
      <c r="B7" s="80" t="s">
        <v>32</v>
      </c>
      <c r="C7" s="24"/>
    </row>
    <row r="8" spans="2:5" ht="15.75">
      <c r="B8" s="80" t="s">
        <v>3</v>
      </c>
      <c r="C8" s="24"/>
    </row>
    <row r="9" spans="2:5" ht="15.75">
      <c r="B9" s="80" t="s">
        <v>31</v>
      </c>
      <c r="C9" s="24"/>
    </row>
    <row r="10" spans="2:5" ht="15.75">
      <c r="B10" s="80" t="s">
        <v>4</v>
      </c>
      <c r="C10" s="24"/>
    </row>
    <row r="11" spans="2:5" ht="15.75">
      <c r="B11" s="80" t="s">
        <v>33</v>
      </c>
      <c r="C11" s="24"/>
    </row>
    <row r="12" spans="2:5" ht="15.75">
      <c r="B12" s="80" t="s">
        <v>5</v>
      </c>
      <c r="C12" s="24"/>
    </row>
    <row r="13" spans="2:5" ht="15.75">
      <c r="B13" s="80" t="s">
        <v>34</v>
      </c>
      <c r="C13" s="24"/>
    </row>
    <row r="14" spans="2:5" ht="15.75">
      <c r="B14" s="81" t="s">
        <v>82</v>
      </c>
      <c r="C14" s="24"/>
    </row>
    <row r="15" spans="2:5" ht="15.75">
      <c r="B15" s="81" t="s">
        <v>83</v>
      </c>
      <c r="C15" s="24"/>
    </row>
    <row r="16" spans="2:5" ht="15.75">
      <c r="B16" s="81" t="s">
        <v>84</v>
      </c>
      <c r="C16" s="24"/>
    </row>
    <row r="17" spans="2:3" ht="15.75">
      <c r="B17" s="81" t="s">
        <v>120</v>
      </c>
      <c r="C17" s="24"/>
    </row>
    <row r="18" spans="2:3" ht="15.75">
      <c r="B18" s="81" t="s">
        <v>121</v>
      </c>
      <c r="C18" s="24"/>
    </row>
    <row r="19" spans="2:3" ht="15.75">
      <c r="B19" s="81" t="s">
        <v>122</v>
      </c>
      <c r="C19" s="24"/>
    </row>
    <row r="20" spans="2:3" ht="15.75">
      <c r="B20" s="81" t="s">
        <v>123</v>
      </c>
      <c r="C20" s="24"/>
    </row>
    <row r="21" spans="2:3" ht="15.75">
      <c r="B21" s="81" t="s">
        <v>124</v>
      </c>
      <c r="C21" s="24"/>
    </row>
    <row r="22" spans="2:3" ht="15.75">
      <c r="B22" s="81" t="s">
        <v>125</v>
      </c>
      <c r="C22" s="24"/>
    </row>
    <row r="23" spans="2:3" ht="15.75">
      <c r="B23" s="81" t="s">
        <v>126</v>
      </c>
      <c r="C23" s="24"/>
    </row>
    <row r="24" spans="2:3" ht="15.75">
      <c r="B24" s="81" t="s">
        <v>127</v>
      </c>
      <c r="C24" s="24"/>
    </row>
    <row r="25" spans="2:3" ht="15.75">
      <c r="B25" s="81" t="s">
        <v>128</v>
      </c>
      <c r="C25" s="24"/>
    </row>
    <row r="26" spans="2:3" ht="15.75">
      <c r="B26" s="82" t="s">
        <v>97</v>
      </c>
      <c r="C26" s="24"/>
    </row>
    <row r="27" spans="2:3" ht="15.75">
      <c r="B27" s="82" t="s">
        <v>98</v>
      </c>
      <c r="C27" s="24"/>
    </row>
    <row r="28" spans="2:3" ht="15.75">
      <c r="B28" s="82" t="s">
        <v>99</v>
      </c>
      <c r="C28" s="24"/>
    </row>
    <row r="29" spans="2:3" ht="15.75">
      <c r="B29" s="82" t="s">
        <v>100</v>
      </c>
      <c r="C29" s="24"/>
    </row>
    <row r="30" spans="2:3" ht="15.75">
      <c r="B30" s="82" t="s">
        <v>101</v>
      </c>
      <c r="C30" s="24"/>
    </row>
    <row r="31" spans="2:3" ht="15.75">
      <c r="B31" s="82" t="s">
        <v>102</v>
      </c>
      <c r="C31" s="24"/>
    </row>
    <row r="32" spans="2:3" ht="15.75">
      <c r="B32" s="82" t="s">
        <v>103</v>
      </c>
      <c r="C32" s="24"/>
    </row>
    <row r="33" spans="2:3" ht="15.75">
      <c r="B33" s="82" t="s">
        <v>104</v>
      </c>
      <c r="C33" s="24"/>
    </row>
    <row r="34" spans="2:3" ht="15.75">
      <c r="B34" s="82" t="s">
        <v>105</v>
      </c>
      <c r="C34" s="24"/>
    </row>
    <row r="35" spans="2:3" ht="15.75">
      <c r="B35" s="82" t="s">
        <v>106</v>
      </c>
      <c r="C35" s="24"/>
    </row>
    <row r="36" spans="2:3" ht="15.75">
      <c r="B36" s="82" t="s">
        <v>107</v>
      </c>
      <c r="C36" s="24"/>
    </row>
    <row r="37" spans="2:3" ht="15.75">
      <c r="B37" s="82" t="s">
        <v>108</v>
      </c>
      <c r="C37" s="24"/>
    </row>
    <row r="38" spans="2:3" ht="15.75">
      <c r="B38" s="83" t="s">
        <v>6</v>
      </c>
      <c r="C38" s="24"/>
    </row>
    <row r="39" spans="2:3" ht="15.75">
      <c r="B39" s="83" t="s">
        <v>133</v>
      </c>
      <c r="C39" s="24"/>
    </row>
    <row r="40" spans="2:3" ht="15.75">
      <c r="B40" s="83" t="s">
        <v>7</v>
      </c>
      <c r="C40" s="24"/>
    </row>
    <row r="41" spans="2:3" ht="15.75">
      <c r="B41" s="83" t="s">
        <v>134</v>
      </c>
      <c r="C41" s="24"/>
    </row>
    <row r="42" spans="2:3" ht="15.75">
      <c r="B42" s="83" t="s">
        <v>8</v>
      </c>
      <c r="C42" s="24"/>
    </row>
    <row r="43" spans="2:3" ht="15.75">
      <c r="B43" s="83" t="s">
        <v>135</v>
      </c>
      <c r="C43" s="24"/>
    </row>
    <row r="44" spans="2:3" ht="15.75">
      <c r="B44" s="83" t="s">
        <v>9</v>
      </c>
      <c r="C44" s="24"/>
    </row>
    <row r="45" spans="2:3" ht="15.75">
      <c r="B45" s="83" t="s">
        <v>136</v>
      </c>
      <c r="C45" s="24"/>
    </row>
    <row r="46" spans="2:3">
      <c r="C46" s="24"/>
    </row>
    <row r="49" spans="2:2" ht="23.25">
      <c r="B49" s="30" t="s">
        <v>28</v>
      </c>
    </row>
    <row r="50" spans="2:2" ht="21">
      <c r="B50" s="4"/>
    </row>
    <row r="51" spans="2:2">
      <c r="B51" s="31" t="s">
        <v>88</v>
      </c>
    </row>
    <row r="52" spans="2:2">
      <c r="B52" s="3" t="s">
        <v>85</v>
      </c>
    </row>
    <row r="53" spans="2:2">
      <c r="B53" s="3" t="s">
        <v>86</v>
      </c>
    </row>
    <row r="54" spans="2:2">
      <c r="B54" s="3" t="s">
        <v>87</v>
      </c>
    </row>
    <row r="55" spans="2:2">
      <c r="B55" s="3"/>
    </row>
    <row r="56" spans="2:2" ht="30">
      <c r="B56" s="21" t="s">
        <v>92</v>
      </c>
    </row>
    <row r="57" spans="2:2">
      <c r="B57" s="21"/>
    </row>
    <row r="58" spans="2:2" ht="31.5" customHeight="1">
      <c r="B58" s="21" t="s">
        <v>89</v>
      </c>
    </row>
    <row r="61" spans="2:2" ht="15.75">
      <c r="B61" s="32" t="s">
        <v>94</v>
      </c>
    </row>
  </sheetData>
  <pageMargins left="0.25" right="0.25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topLeftCell="A2" zoomScaleNormal="100" workbookViewId="0">
      <selection activeCell="A14" sqref="A14"/>
    </sheetView>
  </sheetViews>
  <sheetFormatPr defaultRowHeight="15"/>
  <cols>
    <col min="1" max="2" width="40.7109375" style="1" customWidth="1"/>
    <col min="5" max="5" width="35.85546875" customWidth="1"/>
  </cols>
  <sheetData>
    <row r="1" spans="1:4" ht="23.25">
      <c r="A1" s="88" t="s">
        <v>14</v>
      </c>
      <c r="B1" s="89"/>
    </row>
    <row r="2" spans="1:4" ht="24.75" customHeight="1">
      <c r="A2" s="35" t="s">
        <v>10</v>
      </c>
      <c r="B2" s="35" t="s">
        <v>11</v>
      </c>
      <c r="D2" s="2"/>
    </row>
    <row r="3" spans="1:4" ht="18.75">
      <c r="A3" s="76" t="s">
        <v>27</v>
      </c>
      <c r="B3" s="77"/>
    </row>
    <row r="4" spans="1:4">
      <c r="A4" s="33" t="s">
        <v>19</v>
      </c>
      <c r="B4" s="84">
        <f>SUM('Input to Calculate Annual Grant'!C6:C13)*13360</f>
        <v>0</v>
      </c>
    </row>
    <row r="5" spans="1:4" ht="15.75" thickBot="1">
      <c r="A5" s="33" t="s">
        <v>20</v>
      </c>
      <c r="B5" s="85">
        <f>SUM('Input to Calculate Annual Grant'!C6:C13)*1360</f>
        <v>0</v>
      </c>
    </row>
    <row r="6" spans="1:4">
      <c r="A6" s="33"/>
      <c r="B6" s="86">
        <f>+SUM(B4:B5)</f>
        <v>0</v>
      </c>
    </row>
    <row r="7" spans="1:4" ht="18.75">
      <c r="A7" s="78" t="s">
        <v>12</v>
      </c>
      <c r="B7" s="87"/>
      <c r="D7" s="2"/>
    </row>
    <row r="8" spans="1:4">
      <c r="A8" s="33" t="s">
        <v>15</v>
      </c>
      <c r="B8" s="84">
        <f>'Input to Calculate Annual Grant'!C6*690*12</f>
        <v>0</v>
      </c>
    </row>
    <row r="9" spans="1:4">
      <c r="A9" s="33" t="s">
        <v>16</v>
      </c>
      <c r="B9" s="84">
        <f>'Input to Calculate Annual Grant'!C8*414*12</f>
        <v>0</v>
      </c>
    </row>
    <row r="10" spans="1:4">
      <c r="A10" s="33" t="s">
        <v>17</v>
      </c>
      <c r="B10" s="84">
        <f>'Input to Calculate Annual Grant'!C10*207*12</f>
        <v>0</v>
      </c>
    </row>
    <row r="11" spans="1:4">
      <c r="A11" s="33" t="s">
        <v>18</v>
      </c>
      <c r="B11" s="84">
        <f>'Input to Calculate Annual Grant'!C12*138*12</f>
        <v>0</v>
      </c>
    </row>
    <row r="12" spans="1:4">
      <c r="A12" s="33" t="s">
        <v>25</v>
      </c>
      <c r="B12" s="84">
        <f>('Input to Calculate Annual Grant'!C7*720*12)+('Input to Calculate Annual Grant'!C9*426*12)+('Input to Calculate Annual Grant'!C11*216*12)+('Input to Calculate Annual Grant'!C13*144*12)</f>
        <v>0</v>
      </c>
    </row>
    <row r="13" spans="1:4">
      <c r="A13" s="33" t="s">
        <v>21</v>
      </c>
      <c r="B13" s="84">
        <f>+('Input to Calculate Annual Grant'!C38*12*'Input to Calculate Annual Grant'!C6)-IF(('Input to Calculate Annual Grant'!C38*12*'Input to Calculate Annual Grant'!C6)&lt;1,0,217.5*12*'Input to Calculate Annual Grant'!C6)</f>
        <v>0</v>
      </c>
    </row>
    <row r="14" spans="1:4">
      <c r="A14" s="33" t="s">
        <v>130</v>
      </c>
      <c r="B14" s="84">
        <f>+('Input to Calculate Annual Grant'!C39*12*'Input to Calculate Annual Grant'!C7)-IF(('Input to Calculate Annual Grant'!C39*12*'Input to Calculate Annual Grant'!C7)&lt;1,0,217.5*12*'Input to Calculate Annual Grant'!C7)</f>
        <v>0</v>
      </c>
    </row>
    <row r="15" spans="1:4">
      <c r="A15" s="33" t="s">
        <v>22</v>
      </c>
      <c r="B15" s="84">
        <f>+('Input to Calculate Annual Grant'!C40*12*'Input to Calculate Annual Grant'!C8)-IF(('Input to Calculate Annual Grant'!C40*12*'Input to Calculate Annual Grant'!C8)&lt;1,0,217.5*12*'Input to Calculate Annual Grant'!C8)</f>
        <v>0</v>
      </c>
    </row>
    <row r="16" spans="1:4">
      <c r="A16" s="33" t="s">
        <v>131</v>
      </c>
      <c r="B16" s="84">
        <f>+('Input to Calculate Annual Grant'!C41*12*'Input to Calculate Annual Grant'!C9)-IF(('Input to Calculate Annual Grant'!C41*12*'Input to Calculate Annual Grant'!C9)&lt;1,0,217.5*12*'Input to Calculate Annual Grant'!C9)</f>
        <v>0</v>
      </c>
    </row>
    <row r="17" spans="1:2">
      <c r="A17" s="33" t="s">
        <v>23</v>
      </c>
      <c r="B17" s="84">
        <f>+('Input to Calculate Annual Grant'!C42*12*'Input to Calculate Annual Grant'!C10)-IF(('Input to Calculate Annual Grant'!C42*12*'Input to Calculate Annual Grant'!C10)&lt;1,0,217.5*12*'Input to Calculate Annual Grant'!C10)</f>
        <v>0</v>
      </c>
    </row>
    <row r="18" spans="1:2">
      <c r="A18" s="33" t="s">
        <v>132</v>
      </c>
      <c r="B18" s="84">
        <f>+('Input to Calculate Annual Grant'!C43*12*'Input to Calculate Annual Grant'!C11)-IF(('Input to Calculate Annual Grant'!C43*12*'Input to Calculate Annual Grant'!C11)&lt;1,0,217.5*12*'Input to Calculate Annual Grant'!C11)</f>
        <v>0</v>
      </c>
    </row>
    <row r="19" spans="1:2">
      <c r="A19" s="33" t="s">
        <v>109</v>
      </c>
      <c r="B19" s="84">
        <f>IF('Input to Calculate Annual Grant'!C26&lt;21.06,MIN(21.06-'Input to Calculate Annual Grant'!C26,5.5)*2080*'Input to Calculate Annual Grant'!C14,0)</f>
        <v>0</v>
      </c>
    </row>
    <row r="20" spans="1:2">
      <c r="A20" s="33" t="s">
        <v>110</v>
      </c>
      <c r="B20" s="84">
        <f>IF('Input to Calculate Annual Grant'!C27&lt;25.06,MIN(25.06-'Input to Calculate Annual Grant'!C27,7)*2080*'Input to Calculate Annual Grant'!C15,0)</f>
        <v>0</v>
      </c>
    </row>
    <row r="21" spans="1:2">
      <c r="A21" s="33" t="s">
        <v>111</v>
      </c>
      <c r="B21" s="84">
        <f>IF('Input to Calculate Annual Grant'!C28&lt;28.93,MIN(28.93-'Input to Calculate Annual Grant'!C28,8.5)*2080*'Input to Calculate Annual Grant'!C16,0)</f>
        <v>0</v>
      </c>
    </row>
    <row r="22" spans="1:2">
      <c r="A22" s="33" t="s">
        <v>112</v>
      </c>
      <c r="B22" s="86">
        <f>IF('Input to Calculate Annual Grant'!C29&lt;25.43,MIN(25.43-'Input to Calculate Annual Grant'!C29,5.5)*2080*'Input to Calculate Annual Grant'!C17,0)</f>
        <v>0</v>
      </c>
    </row>
    <row r="23" spans="1:2">
      <c r="A23" s="33" t="s">
        <v>113</v>
      </c>
      <c r="B23" s="86">
        <f>IF('Input to Calculate Annual Grant'!C30&lt;31.75,MIN(31.75-'Input to Calculate Annual Grant'!C30,7)*2080*'Input to Calculate Annual Grant'!C18,0)</f>
        <v>0</v>
      </c>
    </row>
    <row r="24" spans="1:2">
      <c r="A24" s="33" t="s">
        <v>114</v>
      </c>
      <c r="B24" s="86">
        <f>IF('Input to Calculate Annual Grant'!C31&lt;35.53,MIN(35.53-'Input to Calculate Annual Grant'!C31,8.5)*2080*'Input to Calculate Annual Grant'!C19,0)</f>
        <v>0</v>
      </c>
    </row>
    <row r="25" spans="1:2">
      <c r="A25" s="33" t="s">
        <v>115</v>
      </c>
      <c r="B25" s="86">
        <f>IF('Input to Calculate Annual Grant'!C32&lt;25.44,MIN(25.44-'Input to Calculate Annual Grant'!C32,5.5)*2080*'Input to Calculate Annual Grant'!C20,0)</f>
        <v>0</v>
      </c>
    </row>
    <row r="26" spans="1:2">
      <c r="A26" s="33" t="s">
        <v>116</v>
      </c>
      <c r="B26" s="86">
        <f>IF('Input to Calculate Annual Grant'!C33&lt;28.25,MIN(28.25-'Input to Calculate Annual Grant'!C33,7)*2080*'Input to Calculate Annual Grant'!C21,0)</f>
        <v>0</v>
      </c>
    </row>
    <row r="27" spans="1:2">
      <c r="A27" s="33" t="s">
        <v>117</v>
      </c>
      <c r="B27" s="86">
        <f>IF('Input to Calculate Annual Grant'!C34&lt;32.62,MIN(32.62-'Input to Calculate Annual Grant'!C34,8.5)*2080*'Input to Calculate Annual Grant'!C22,0)</f>
        <v>0</v>
      </c>
    </row>
    <row r="28" spans="1:2">
      <c r="A28" s="33" t="s">
        <v>118</v>
      </c>
      <c r="B28" s="86">
        <f>IF('Input to Calculate Annual Grant'!C35&lt;22.4,MIN(22.4-'Input to Calculate Annual Grant'!C35,5.5)*2080*'Input to Calculate Annual Grant'!C23,0)</f>
        <v>0</v>
      </c>
    </row>
    <row r="29" spans="1:2">
      <c r="A29" s="33" t="s">
        <v>119</v>
      </c>
      <c r="B29" s="86">
        <f>IF('Input to Calculate Annual Grant'!C36&lt;27.19,MIN(27.19-'Input to Calculate Annual Grant'!C36,7)*2080*'Input to Calculate Annual Grant'!C24,0)</f>
        <v>0</v>
      </c>
    </row>
    <row r="30" spans="1:2" ht="15.75" thickBot="1">
      <c r="A30" s="33" t="s">
        <v>119</v>
      </c>
      <c r="B30" s="85">
        <f>IF('Input to Calculate Annual Grant'!C37&lt;30.07,MIN(30.07-'Input to Calculate Annual Grant'!C37,8.5)*2080*'Input to Calculate Annual Grant'!C25,0)</f>
        <v>0</v>
      </c>
    </row>
    <row r="31" spans="1:2">
      <c r="A31" s="33"/>
      <c r="B31" s="86">
        <f>+SUM(B8:B30)</f>
        <v>0</v>
      </c>
    </row>
    <row r="32" spans="1:2" ht="18.75">
      <c r="A32" s="78" t="s">
        <v>13</v>
      </c>
      <c r="B32" s="87"/>
    </row>
    <row r="33" spans="1:2">
      <c r="A33" s="33" t="s">
        <v>29</v>
      </c>
      <c r="B33" s="84">
        <f>IF(SUM('Input to Calculate Annual Grant'!C6:C13)&gt;30, 2500 + (SUM('Input to Calculate Annual Grant'!C6:C13)-30)*75, 2500)</f>
        <v>2500</v>
      </c>
    </row>
    <row r="34" spans="1:2" ht="15.75" thickBot="1">
      <c r="A34" s="33" t="s">
        <v>30</v>
      </c>
      <c r="B34" s="85">
        <f>IF(SUM('Input to Calculate Annual Grant'!C6:C13)&gt;30, 1900 + (SUM('Input to Calculate Annual Grant'!C6:C13)-30)*60, 1900)</f>
        <v>1900</v>
      </c>
    </row>
    <row r="35" spans="1:2">
      <c r="A35" s="33"/>
      <c r="B35" s="86">
        <f>+SUM(B33:B34)</f>
        <v>4400</v>
      </c>
    </row>
    <row r="36" spans="1:2" ht="15.75" thickBot="1">
      <c r="A36" s="33"/>
      <c r="B36" s="85"/>
    </row>
    <row r="37" spans="1:2" ht="18.75">
      <c r="A37" s="34" t="s">
        <v>24</v>
      </c>
      <c r="B37" s="86">
        <f>+B6+B31+B35</f>
        <v>4400</v>
      </c>
    </row>
    <row r="38" spans="1:2">
      <c r="A38" s="90" t="s">
        <v>90</v>
      </c>
      <c r="B38" s="90"/>
    </row>
    <row r="39" spans="1:2" ht="21.75" customHeight="1">
      <c r="A39" s="91"/>
      <c r="B39" s="91"/>
    </row>
    <row r="41" spans="1:2" ht="15.75">
      <c r="A41" s="79" t="s">
        <v>26</v>
      </c>
    </row>
    <row r="42" spans="1:2" ht="20.25" customHeight="1">
      <c r="A42" s="92" t="s">
        <v>95</v>
      </c>
      <c r="B42" s="92"/>
    </row>
    <row r="43" spans="1:2">
      <c r="A43" s="92" t="s">
        <v>96</v>
      </c>
      <c r="B43" s="92"/>
    </row>
    <row r="44" spans="1:2">
      <c r="A44" s="20"/>
      <c r="B44" s="20"/>
    </row>
    <row r="45" spans="1:2">
      <c r="A45" s="20"/>
      <c r="B45" s="20"/>
    </row>
    <row r="46" spans="1:2">
      <c r="A46" s="20"/>
      <c r="B46" s="20"/>
    </row>
    <row r="47" spans="1:2">
      <c r="A47" s="20"/>
      <c r="B47" s="20"/>
    </row>
    <row r="48" spans="1:2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</sheetData>
  <sheetProtection algorithmName="SHA-512" hashValue="g0Bm+Rv95kyANCea75uSnupG97ffjntPtV0bS0q2t2e3pcl+7mjS143RvnG5JBs8zD41Ykaorl4BCTdflDd/2Q==" saltValue="y/mxwSXFp9EmnlSV/eneQA==" spinCount="100000" sheet="1" objects="1" scenarios="1"/>
  <mergeCells count="4">
    <mergeCell ref="A1:B1"/>
    <mergeCell ref="A38:B39"/>
    <mergeCell ref="A42:B42"/>
    <mergeCell ref="A43:B43"/>
  </mergeCells>
  <pageMargins left="0.7" right="0.7" top="0.75" bottom="0.75" header="0.3" footer="0.3"/>
  <pageSetup orientation="portrait" r:id="rId1"/>
  <ignoredErrors>
    <ignoredError sqref="B33:B34 B4:B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92F9-DACF-491E-AF75-41D18E7BED64}">
  <dimension ref="A1:J68"/>
  <sheetViews>
    <sheetView topLeftCell="A3" zoomScaleNormal="100" workbookViewId="0">
      <selection activeCell="B11" sqref="B11"/>
    </sheetView>
  </sheetViews>
  <sheetFormatPr defaultRowHeight="15"/>
  <cols>
    <col min="1" max="1" width="49.5703125" customWidth="1"/>
    <col min="2" max="2" width="23.140625" customWidth="1"/>
    <col min="3" max="3" width="18.7109375" customWidth="1"/>
    <col min="4" max="4" width="5.85546875" customWidth="1"/>
    <col min="5" max="5" width="19.7109375" customWidth="1"/>
    <col min="7" max="7" width="30.42578125" customWidth="1"/>
  </cols>
  <sheetData>
    <row r="1" spans="1:7" ht="27.75">
      <c r="A1" s="36" t="s">
        <v>70</v>
      </c>
    </row>
    <row r="2" spans="1:7">
      <c r="A2" s="51"/>
      <c r="C2" s="55"/>
    </row>
    <row r="3" spans="1:7" ht="18.75">
      <c r="A3" s="6" t="s">
        <v>35</v>
      </c>
      <c r="B3" s="53" t="s">
        <v>36</v>
      </c>
      <c r="C3" s="45" t="s">
        <v>37</v>
      </c>
    </row>
    <row r="4" spans="1:7">
      <c r="A4" s="52" t="s">
        <v>38</v>
      </c>
      <c r="B4" s="54">
        <f>(SUM('Input to Calculate Annual Grant'!C6:C13)*217.5)</f>
        <v>0</v>
      </c>
      <c r="C4" s="56">
        <f>+Table2[[#This Row],[Monthly]]*12</f>
        <v>0</v>
      </c>
      <c r="D4" s="49"/>
    </row>
    <row r="5" spans="1:7">
      <c r="A5" s="37" t="s">
        <v>71</v>
      </c>
      <c r="B5" s="39">
        <f>+Table2[[#This Row],[Annual]]/12</f>
        <v>0</v>
      </c>
      <c r="C5" s="40">
        <f>'Annual Grants'!B31</f>
        <v>0</v>
      </c>
    </row>
    <row r="6" spans="1:7">
      <c r="A6" s="58" t="s">
        <v>93</v>
      </c>
      <c r="B6" s="57"/>
      <c r="C6" s="38">
        <f>SUM(B6*12)</f>
        <v>0</v>
      </c>
    </row>
    <row r="7" spans="1:7" ht="15.75" thickBot="1">
      <c r="A7" s="8"/>
      <c r="B7" s="42">
        <f>SUBTOTAL(109,B4:B5)</f>
        <v>0</v>
      </c>
      <c r="C7" s="43">
        <f>SUM(C4:C6)</f>
        <v>0</v>
      </c>
    </row>
    <row r="8" spans="1:7">
      <c r="A8" s="59"/>
      <c r="B8" s="44"/>
      <c r="C8" s="44"/>
    </row>
    <row r="9" spans="1:7" ht="18.75">
      <c r="A9" s="9"/>
      <c r="B9" s="44"/>
      <c r="C9" s="44"/>
      <c r="E9" s="93" t="s">
        <v>91</v>
      </c>
      <c r="F9" s="93"/>
      <c r="G9" s="93"/>
    </row>
    <row r="10" spans="1:7" ht="18.75">
      <c r="A10" s="60" t="s">
        <v>39</v>
      </c>
      <c r="B10" s="53" t="s">
        <v>36</v>
      </c>
      <c r="C10" s="62" t="s">
        <v>37</v>
      </c>
      <c r="E10" s="5" t="s">
        <v>76</v>
      </c>
    </row>
    <row r="11" spans="1:7">
      <c r="A11" s="52" t="s">
        <v>72</v>
      </c>
      <c r="B11" s="61"/>
      <c r="C11" s="39">
        <f>B11*12</f>
        <v>0</v>
      </c>
    </row>
    <row r="12" spans="1:7">
      <c r="A12" s="37" t="s">
        <v>75</v>
      </c>
      <c r="B12" s="41"/>
      <c r="C12" s="40">
        <f t="shared" ref="C12:C16" si="0">B12*12</f>
        <v>0</v>
      </c>
    </row>
    <row r="13" spans="1:7">
      <c r="A13" s="37" t="s">
        <v>40</v>
      </c>
      <c r="B13" s="41"/>
      <c r="C13" s="40">
        <f t="shared" si="0"/>
        <v>0</v>
      </c>
    </row>
    <row r="14" spans="1:7">
      <c r="A14" s="37" t="s">
        <v>41</v>
      </c>
      <c r="B14" s="41"/>
      <c r="C14" s="40">
        <f t="shared" si="0"/>
        <v>0</v>
      </c>
    </row>
    <row r="15" spans="1:7">
      <c r="A15" s="37" t="s">
        <v>42</v>
      </c>
      <c r="B15" s="41"/>
      <c r="C15" s="40">
        <f t="shared" si="0"/>
        <v>0</v>
      </c>
    </row>
    <row r="16" spans="1:7">
      <c r="A16" s="37" t="s">
        <v>80</v>
      </c>
      <c r="B16" s="63"/>
      <c r="C16" s="64">
        <f t="shared" si="0"/>
        <v>0</v>
      </c>
    </row>
    <row r="17" spans="1:3" ht="15.75" thickBot="1">
      <c r="A17" s="7"/>
      <c r="B17" s="50">
        <f>SUM(B11:B15)</f>
        <v>0</v>
      </c>
      <c r="C17" s="50">
        <f>+SUM(C11:C16)</f>
        <v>0</v>
      </c>
    </row>
    <row r="18" spans="1:3">
      <c r="A18" s="7"/>
      <c r="B18" s="48"/>
      <c r="C18" s="48"/>
    </row>
    <row r="19" spans="1:3" ht="18.75">
      <c r="A19" s="10" t="s">
        <v>43</v>
      </c>
      <c r="B19" s="48"/>
      <c r="C19" s="48"/>
    </row>
    <row r="20" spans="1:3">
      <c r="A20" s="37" t="s">
        <v>77</v>
      </c>
      <c r="B20" s="41"/>
      <c r="C20" s="39">
        <f t="shared" ref="C20:C26" si="1">SUM(B20*12)</f>
        <v>0</v>
      </c>
    </row>
    <row r="21" spans="1:3">
      <c r="A21" s="37" t="s">
        <v>44</v>
      </c>
      <c r="B21" s="41"/>
      <c r="C21" s="39">
        <f t="shared" si="1"/>
        <v>0</v>
      </c>
    </row>
    <row r="22" spans="1:3">
      <c r="A22" s="37" t="s">
        <v>78</v>
      </c>
      <c r="B22" s="41"/>
      <c r="C22" s="39">
        <f t="shared" si="1"/>
        <v>0</v>
      </c>
    </row>
    <row r="23" spans="1:3">
      <c r="A23" s="37" t="s">
        <v>45</v>
      </c>
      <c r="B23" s="41"/>
      <c r="C23" s="39">
        <f t="shared" si="1"/>
        <v>0</v>
      </c>
    </row>
    <row r="24" spans="1:3">
      <c r="A24" s="37" t="s">
        <v>46</v>
      </c>
      <c r="B24" s="41"/>
      <c r="C24" s="39">
        <f t="shared" si="1"/>
        <v>0</v>
      </c>
    </row>
    <row r="25" spans="1:3">
      <c r="A25" s="37" t="s">
        <v>47</v>
      </c>
      <c r="B25" s="41"/>
      <c r="C25" s="39">
        <f t="shared" si="1"/>
        <v>0</v>
      </c>
    </row>
    <row r="26" spans="1:3">
      <c r="A26" s="37" t="s">
        <v>80</v>
      </c>
      <c r="B26" s="63"/>
      <c r="C26" s="39">
        <f t="shared" si="1"/>
        <v>0</v>
      </c>
    </row>
    <row r="27" spans="1:3" ht="15.75" thickBot="1">
      <c r="A27" s="7"/>
      <c r="B27" s="47">
        <f>SUM(B20:B25)</f>
        <v>0</v>
      </c>
      <c r="C27" s="47">
        <f>SUM(C20:C26)</f>
        <v>0</v>
      </c>
    </row>
    <row r="28" spans="1:3">
      <c r="A28" s="7"/>
      <c r="B28" s="48"/>
      <c r="C28" s="48"/>
    </row>
    <row r="29" spans="1:3" ht="18.75">
      <c r="A29" s="10" t="s">
        <v>48</v>
      </c>
      <c r="B29" s="48"/>
      <c r="C29" s="48"/>
    </row>
    <row r="30" spans="1:3">
      <c r="A30" s="37" t="s">
        <v>49</v>
      </c>
      <c r="B30" s="41"/>
      <c r="C30" s="39">
        <f t="shared" ref="C30:C35" si="2">SUM(B30*12)</f>
        <v>0</v>
      </c>
    </row>
    <row r="31" spans="1:3">
      <c r="A31" s="37" t="s">
        <v>74</v>
      </c>
      <c r="B31" s="41"/>
      <c r="C31" s="39">
        <f t="shared" si="2"/>
        <v>0</v>
      </c>
    </row>
    <row r="32" spans="1:3">
      <c r="A32" s="37" t="s">
        <v>50</v>
      </c>
      <c r="B32" s="41"/>
      <c r="C32" s="39">
        <f t="shared" si="2"/>
        <v>0</v>
      </c>
    </row>
    <row r="33" spans="1:8">
      <c r="A33" s="37" t="s">
        <v>51</v>
      </c>
      <c r="B33" s="41"/>
      <c r="C33" s="39">
        <f t="shared" si="2"/>
        <v>0</v>
      </c>
    </row>
    <row r="34" spans="1:8">
      <c r="A34" s="37" t="s">
        <v>52</v>
      </c>
      <c r="B34" s="46"/>
      <c r="C34" s="39">
        <f t="shared" si="2"/>
        <v>0</v>
      </c>
    </row>
    <row r="35" spans="1:8">
      <c r="A35" s="37" t="s">
        <v>80</v>
      </c>
      <c r="B35" s="57"/>
      <c r="C35" s="39">
        <f t="shared" si="2"/>
        <v>0</v>
      </c>
      <c r="H35" s="67"/>
    </row>
    <row r="36" spans="1:8" ht="15.75" thickBot="1">
      <c r="A36" s="7"/>
      <c r="B36" s="42">
        <f>SUM(B30:B34)</f>
        <v>0</v>
      </c>
      <c r="C36" s="42">
        <f>SUM(C30:C35)</f>
        <v>0</v>
      </c>
    </row>
    <row r="37" spans="1:8">
      <c r="A37" s="7"/>
      <c r="B37" s="12"/>
      <c r="C37" s="12"/>
    </row>
    <row r="38" spans="1:8" ht="18.75">
      <c r="A38" s="10" t="s">
        <v>53</v>
      </c>
      <c r="B38" s="19"/>
      <c r="C38" s="19"/>
    </row>
    <row r="39" spans="1:8">
      <c r="A39" s="37" t="s">
        <v>54</v>
      </c>
      <c r="B39" s="19"/>
      <c r="C39" s="19"/>
    </row>
    <row r="40" spans="1:8">
      <c r="A40" s="37" t="s">
        <v>55</v>
      </c>
      <c r="B40" s="19"/>
      <c r="C40" s="19"/>
    </row>
    <row r="41" spans="1:8">
      <c r="A41" s="37" t="s">
        <v>56</v>
      </c>
      <c r="B41" s="19"/>
      <c r="C41" s="19"/>
    </row>
    <row r="42" spans="1:8">
      <c r="A42" s="37" t="s">
        <v>80</v>
      </c>
      <c r="B42" s="19"/>
      <c r="C42" s="19"/>
    </row>
    <row r="43" spans="1:8" ht="15.75" thickBot="1">
      <c r="A43" s="7"/>
      <c r="B43" s="16">
        <f>SUM(B39:B41)</f>
        <v>0</v>
      </c>
      <c r="C43" s="15">
        <f>SUM(C39:C42)</f>
        <v>0</v>
      </c>
    </row>
    <row r="44" spans="1:8">
      <c r="A44" s="7"/>
      <c r="B44" s="13"/>
      <c r="C44" s="13"/>
    </row>
    <row r="45" spans="1:8" ht="18.75">
      <c r="A45" s="10" t="s">
        <v>57</v>
      </c>
      <c r="B45" s="12"/>
      <c r="C45" s="12"/>
    </row>
    <row r="46" spans="1:8">
      <c r="A46" s="37" t="s">
        <v>73</v>
      </c>
      <c r="B46" s="19"/>
      <c r="C46" s="14">
        <f t="shared" ref="C46:C52" si="3">SUM(B46*12)</f>
        <v>0</v>
      </c>
      <c r="F46" s="68"/>
      <c r="G46" s="70"/>
      <c r="H46" s="67"/>
    </row>
    <row r="47" spans="1:8">
      <c r="A47" s="37" t="s">
        <v>58</v>
      </c>
      <c r="B47" s="19"/>
      <c r="C47" s="14">
        <f t="shared" si="3"/>
        <v>0</v>
      </c>
      <c r="G47" s="71"/>
    </row>
    <row r="48" spans="1:8">
      <c r="A48" s="37" t="s">
        <v>59</v>
      </c>
      <c r="B48" s="19"/>
      <c r="C48" s="14">
        <f t="shared" si="3"/>
        <v>0</v>
      </c>
      <c r="G48" s="70"/>
      <c r="H48" s="67"/>
    </row>
    <row r="49" spans="1:10">
      <c r="A49" s="37" t="s">
        <v>60</v>
      </c>
      <c r="B49" s="19"/>
      <c r="C49" s="14">
        <f t="shared" si="3"/>
        <v>0</v>
      </c>
      <c r="G49" s="69"/>
      <c r="I49" s="74"/>
    </row>
    <row r="50" spans="1:10">
      <c r="A50" s="37" t="s">
        <v>61</v>
      </c>
      <c r="B50" s="19"/>
      <c r="C50" s="14">
        <f t="shared" si="3"/>
        <v>0</v>
      </c>
      <c r="H50" s="72"/>
      <c r="I50" s="73"/>
      <c r="J50" s="67"/>
    </row>
    <row r="51" spans="1:10">
      <c r="A51" s="37" t="s">
        <v>62</v>
      </c>
      <c r="B51" s="19"/>
      <c r="C51" s="14">
        <f t="shared" si="3"/>
        <v>0</v>
      </c>
      <c r="I51" s="75"/>
      <c r="J51" s="67"/>
    </row>
    <row r="52" spans="1:10">
      <c r="A52" s="37" t="s">
        <v>63</v>
      </c>
      <c r="B52" s="19"/>
      <c r="C52" s="14">
        <f t="shared" si="3"/>
        <v>0</v>
      </c>
      <c r="I52" s="69"/>
    </row>
    <row r="53" spans="1:10">
      <c r="A53" s="37" t="s">
        <v>80</v>
      </c>
      <c r="B53" s="19"/>
      <c r="C53" s="17">
        <v>0</v>
      </c>
    </row>
    <row r="54" spans="1:10" ht="15.75" thickBot="1">
      <c r="A54" s="7"/>
      <c r="B54" s="16">
        <f>SUM(B47:B53)</f>
        <v>0</v>
      </c>
      <c r="C54" s="15">
        <f>SUM(C46:C53)</f>
        <v>0</v>
      </c>
    </row>
    <row r="55" spans="1:10">
      <c r="A55" s="7"/>
      <c r="B55" s="12"/>
      <c r="C55" s="12"/>
    </row>
    <row r="56" spans="1:10" ht="18.75">
      <c r="A56" s="10" t="s">
        <v>64</v>
      </c>
      <c r="B56" s="13"/>
      <c r="C56" s="13"/>
    </row>
    <row r="57" spans="1:10">
      <c r="A57" s="37" t="s">
        <v>65</v>
      </c>
      <c r="B57" s="19"/>
      <c r="C57" s="14">
        <f>SUM(B57*12)</f>
        <v>0</v>
      </c>
    </row>
    <row r="58" spans="1:10">
      <c r="A58" s="37" t="s">
        <v>79</v>
      </c>
      <c r="B58" s="19"/>
      <c r="C58" s="14">
        <f t="shared" ref="C58:C61" si="4">SUM(B58*12)</f>
        <v>0</v>
      </c>
    </row>
    <row r="59" spans="1:10">
      <c r="A59" s="37" t="s">
        <v>66</v>
      </c>
      <c r="B59" s="19"/>
      <c r="C59" s="14">
        <f t="shared" si="4"/>
        <v>0</v>
      </c>
    </row>
    <row r="60" spans="1:10">
      <c r="A60" s="37" t="s">
        <v>67</v>
      </c>
      <c r="B60" s="19"/>
      <c r="C60" s="14">
        <f t="shared" si="4"/>
        <v>0</v>
      </c>
    </row>
    <row r="61" spans="1:10">
      <c r="A61" s="37" t="s">
        <v>80</v>
      </c>
      <c r="B61" s="19"/>
      <c r="C61" s="14">
        <f t="shared" si="4"/>
        <v>0</v>
      </c>
    </row>
    <row r="62" spans="1:10" ht="15.75" thickBot="1">
      <c r="A62" s="7"/>
      <c r="B62" s="15">
        <f>SUM(B57:B60)</f>
        <v>0</v>
      </c>
      <c r="C62" s="15">
        <f>SUM(C57:C61)</f>
        <v>0</v>
      </c>
    </row>
    <row r="63" spans="1:10">
      <c r="A63" s="7"/>
      <c r="B63" s="12"/>
      <c r="C63" s="12"/>
    </row>
    <row r="64" spans="1:10" ht="19.5" thickBot="1">
      <c r="A64" s="11" t="s">
        <v>68</v>
      </c>
      <c r="B64" s="15">
        <f>SUM(B17,B27,B36,B43,B54,B62)</f>
        <v>0</v>
      </c>
      <c r="C64" s="15">
        <f>SUM(C17,C27,C36,C43,C54,C62)</f>
        <v>0</v>
      </c>
    </row>
    <row r="65" spans="1:3">
      <c r="A65" s="7"/>
      <c r="B65" s="12"/>
      <c r="C65" s="12"/>
    </row>
    <row r="66" spans="1:3" ht="18.75">
      <c r="A66" s="11" t="s">
        <v>69</v>
      </c>
      <c r="B66" s="65">
        <f>SUM(B7-B64)</f>
        <v>0</v>
      </c>
      <c r="C66" s="18">
        <f>SUM(C7-C64)</f>
        <v>0</v>
      </c>
    </row>
    <row r="67" spans="1:3">
      <c r="A67" s="66"/>
      <c r="C67" s="66"/>
    </row>
    <row r="68" spans="1:3" ht="18.75">
      <c r="A68" s="23" t="s">
        <v>81</v>
      </c>
      <c r="B68" s="22"/>
    </row>
  </sheetData>
  <mergeCells count="1">
    <mergeCell ref="E9:G9"/>
  </mergeCells>
  <hyperlinks>
    <hyperlink ref="E10" r:id="rId1" display="https://apps.cra-arc.gc.ca/ebci/rhpd/beta/step1" xr:uid="{25B6D8FA-830E-4310-B665-95B57ED97A99}"/>
  </hyperlinks>
  <pageMargins left="0.7" right="0.7" top="0.75" bottom="0.75" header="0.3" footer="0.3"/>
  <pageSetup paperSize="5" scale="84" orientation="portrait" r:id="rId2"/>
  <colBreaks count="1" manualBreakCount="1">
    <brk id="3" max="1048575" man="1"/>
  </colBreaks>
  <ignoredErrors>
    <ignoredError sqref="C4:C5 C7" calculatedColumn="1"/>
  </ignoredErrors>
  <tableParts count="2"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to Calculate Annual Grant</vt:lpstr>
      <vt:lpstr>Annual Grants</vt:lpstr>
      <vt:lpstr>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Acheampong, Koby ED</dc:creator>
  <cp:lastModifiedBy>Kashmere, Paige ED</cp:lastModifiedBy>
  <cp:lastPrinted>2025-02-11T15:26:50Z</cp:lastPrinted>
  <dcterms:created xsi:type="dcterms:W3CDTF">2024-12-12T19:26:27Z</dcterms:created>
  <dcterms:modified xsi:type="dcterms:W3CDTF">2025-02-11T19:56:25Z</dcterms:modified>
</cp:coreProperties>
</file>