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skgov-my.sharepoint.com/personal/jmaciag2_gov_sk_ca/Documents/Desktop/"/>
    </mc:Choice>
  </mc:AlternateContent>
  <xr:revisionPtr revIDLastSave="9" documentId="13_ncr:1_{023C293D-8DA6-4BAB-8CF3-6C9F419E1CDF}" xr6:coauthVersionLast="47" xr6:coauthVersionMax="47" xr10:uidLastSave="{C0E527A9-BECB-4332-9CBC-37826942BAF4}"/>
  <bookViews>
    <workbookView xWindow="3780" yWindow="1740" windowWidth="21600" windowHeight="12645" tabRatio="692" xr2:uid="{00000000-000D-0000-FFFF-FFFF00000000}"/>
  </bookViews>
  <sheets>
    <sheet name="Disclaimer" sheetId="13" r:id="rId1"/>
    <sheet name="Guide2026" sheetId="49" r:id="rId2"/>
    <sheet name="General Assumptions" sheetId="48" r:id="rId3"/>
    <sheet name="Summary Calculator" sheetId="50" r:id="rId4"/>
    <sheet name="MBarley" sheetId="29" r:id="rId5"/>
    <sheet name="FBarley" sheetId="28" r:id="rId6"/>
    <sheet name="Corn" sheetId="25" r:id="rId7"/>
    <sheet name="HFallRye" sheetId="27" r:id="rId8"/>
    <sheet name="Oats" sheetId="26" r:id="rId9"/>
    <sheet name="Durum" sheetId="47" r:id="rId10"/>
    <sheet name="SWheat" sheetId="31" r:id="rId11"/>
    <sheet name="WWheat" sheetId="30" r:id="rId12"/>
    <sheet name="Canola" sheetId="17" r:id="rId13"/>
    <sheet name="Flax" sheetId="18" r:id="rId14"/>
    <sheet name="BMustard" sheetId="57" r:id="rId15"/>
    <sheet name="OMustard" sheetId="58" r:id="rId16"/>
    <sheet name="YMustard" sheetId="59" r:id="rId17"/>
    <sheet name="Hybrid Brown Mustard" sheetId="65" r:id="rId18"/>
    <sheet name="Sunflower" sheetId="62" r:id="rId19"/>
    <sheet name="Soybean" sheetId="20" r:id="rId20"/>
    <sheet name="DesiChickpeas" sheetId="52" r:id="rId21"/>
    <sheet name="Chickpeas, large" sheetId="53" r:id="rId22"/>
    <sheet name="Chickpeas, small" sheetId="54" r:id="rId23"/>
    <sheet name="LGLentil" sheetId="24" r:id="rId24"/>
    <sheet name="RLentil" sheetId="23" r:id="rId25"/>
    <sheet name="GPeas" sheetId="21" r:id="rId26"/>
    <sheet name="Ypeas" sheetId="22" r:id="rId27"/>
    <sheet name="Black Bean" sheetId="60" r:id="rId28"/>
    <sheet name="Fbean" sheetId="19" r:id="rId29"/>
    <sheet name="Camelina" sheetId="63" r:id="rId30"/>
    <sheet name="Canaryseed" sheetId="64" r:id="rId31"/>
    <sheet name="Caraway" sheetId="51" r:id="rId32"/>
    <sheet name="Coriander" sheetId="55" r:id="rId33"/>
    <sheet name="Fenugreek" sheetId="56" r:id="rId34"/>
    <sheet name="Quinoa" sheetId="61" r:id="rId35"/>
  </sheets>
  <definedNames>
    <definedName name="_xlnm.Print_Area" localSheetId="0">Disclaimer!$A$1:$L$26</definedName>
  </definedNames>
  <calcPr calcId="191028" concurrentCalc="0"/>
  <customWorkbookViews>
    <customWorkbookView name="Black 07" guid="{094ACFE9-6A46-400C-8483-9731CC265B35}" maximized="1" windowWidth="999" windowHeight="555" activeSheetId="9"/>
    <customWorkbookView name="DkBrown 07" guid="{C18A6290-09CE-4B95-8288-8B2E48192753}" maximized="1" windowWidth="999" windowHeight="555" activeSheetId="8"/>
    <customWorkbookView name="Brown 07" guid="{D72A6468-AF3E-4269-8B9F-9AE05AF9C4F2}" maximized="1" windowWidth="999" windowHeight="555" activeSheetId="7"/>
    <customWorkbookView name="Special Crops 07" guid="{ECAB99DF-BF41-49EA-96C9-76317A61D13D}" maximized="1" windowWidth="999" windowHeight="555"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18" l="1"/>
  <c r="I8" i="26"/>
  <c r="I8" i="29"/>
  <c r="B41" i="28"/>
  <c r="I39" i="28"/>
  <c r="C39" i="28"/>
  <c r="E28" i="28"/>
  <c r="C9" i="17"/>
  <c r="C23" i="50"/>
  <c r="C21" i="50"/>
  <c r="C20" i="50"/>
  <c r="C19" i="50"/>
  <c r="N21" i="50"/>
  <c r="N20" i="50"/>
  <c r="N19" i="50"/>
  <c r="C56" i="65"/>
  <c r="B41" i="65"/>
  <c r="B53" i="65"/>
  <c r="C39" i="65"/>
  <c r="B39" i="65"/>
  <c r="G38" i="65"/>
  <c r="G37" i="65"/>
  <c r="G36" i="65"/>
  <c r="G35" i="65"/>
  <c r="G34" i="65"/>
  <c r="G33" i="65"/>
  <c r="G32" i="65"/>
  <c r="G31" i="65"/>
  <c r="C28" i="65"/>
  <c r="C48" i="65"/>
  <c r="B28" i="65"/>
  <c r="B48" i="65"/>
  <c r="G27" i="65"/>
  <c r="G26" i="65"/>
  <c r="G25" i="65"/>
  <c r="G24" i="65"/>
  <c r="G23" i="65"/>
  <c r="G22" i="65"/>
  <c r="G21" i="65"/>
  <c r="G20" i="65"/>
  <c r="G19" i="65"/>
  <c r="G18" i="65"/>
  <c r="G17" i="65"/>
  <c r="G16" i="65"/>
  <c r="G15" i="65"/>
  <c r="G14" i="65"/>
  <c r="G13" i="65"/>
  <c r="C9" i="65"/>
  <c r="B9" i="65"/>
  <c r="B45" i="65"/>
  <c r="G8" i="65"/>
  <c r="G9" i="65"/>
  <c r="C9" i="24"/>
  <c r="E9" i="24"/>
  <c r="C9" i="47"/>
  <c r="G28" i="65"/>
  <c r="G48" i="65"/>
  <c r="G39" i="65"/>
  <c r="B49" i="65"/>
  <c r="C41" i="65"/>
  <c r="C45" i="65"/>
  <c r="B44" i="65"/>
  <c r="B52" i="65"/>
  <c r="C44" i="65"/>
  <c r="C52" i="65"/>
  <c r="D9" i="22"/>
  <c r="E9" i="21"/>
  <c r="C9" i="23"/>
  <c r="D9" i="24"/>
  <c r="K25" i="18"/>
  <c r="J25" i="18"/>
  <c r="I25" i="18"/>
  <c r="G52" i="65"/>
  <c r="G44" i="65"/>
  <c r="C57" i="65"/>
  <c r="G41" i="65"/>
  <c r="G53" i="65"/>
  <c r="C53" i="65"/>
  <c r="C49" i="65"/>
  <c r="I25" i="56"/>
  <c r="I25" i="55"/>
  <c r="I25" i="51"/>
  <c r="I25" i="64"/>
  <c r="I25" i="63"/>
  <c r="G25" i="19"/>
  <c r="I25" i="60"/>
  <c r="K25" i="21"/>
  <c r="J25" i="21"/>
  <c r="I25" i="21"/>
  <c r="K25" i="23"/>
  <c r="J25" i="23"/>
  <c r="I25" i="23"/>
  <c r="K25" i="24"/>
  <c r="J25" i="24"/>
  <c r="I25" i="24"/>
  <c r="G25" i="54"/>
  <c r="G25" i="53"/>
  <c r="G25" i="52"/>
  <c r="K25" i="20"/>
  <c r="J25" i="20"/>
  <c r="I25" i="20"/>
  <c r="I25" i="62"/>
  <c r="G25" i="59"/>
  <c r="G25" i="58"/>
  <c r="G25" i="57"/>
  <c r="K25" i="17"/>
  <c r="J25" i="17"/>
  <c r="I25" i="17"/>
  <c r="I25" i="61"/>
  <c r="K25" i="30"/>
  <c r="J25" i="30"/>
  <c r="I25" i="30"/>
  <c r="K25" i="31"/>
  <c r="J25" i="31"/>
  <c r="I25" i="31"/>
  <c r="I25" i="47"/>
  <c r="H25" i="47"/>
  <c r="K25" i="26"/>
  <c r="J25" i="26"/>
  <c r="I25" i="26"/>
  <c r="K25" i="27"/>
  <c r="J25" i="27"/>
  <c r="I25" i="27"/>
  <c r="K25" i="25"/>
  <c r="J25" i="25"/>
  <c r="I25" i="25"/>
  <c r="K25" i="29"/>
  <c r="J25" i="29"/>
  <c r="I25" i="29"/>
  <c r="K25" i="28"/>
  <c r="J25" i="28"/>
  <c r="I25" i="28"/>
  <c r="G45" i="65"/>
  <c r="C58" i="65"/>
  <c r="G49" i="65"/>
  <c r="E9" i="29"/>
  <c r="C9" i="57"/>
  <c r="C31" i="50"/>
  <c r="C39" i="50"/>
  <c r="C15" i="50"/>
  <c r="C48" i="50"/>
  <c r="C56" i="64"/>
  <c r="B48" i="64"/>
  <c r="C39" i="64"/>
  <c r="B39" i="64"/>
  <c r="F37" i="50"/>
  <c r="I38" i="64"/>
  <c r="I37" i="64"/>
  <c r="I36" i="64"/>
  <c r="I35" i="64"/>
  <c r="I34" i="64"/>
  <c r="I33" i="64"/>
  <c r="I32" i="64"/>
  <c r="I31" i="64"/>
  <c r="C28" i="64"/>
  <c r="C48" i="64"/>
  <c r="B28" i="64"/>
  <c r="I27" i="64"/>
  <c r="I26" i="64"/>
  <c r="I24" i="64"/>
  <c r="I23" i="64"/>
  <c r="I22" i="64"/>
  <c r="I21" i="64"/>
  <c r="I20" i="64"/>
  <c r="I19" i="64"/>
  <c r="I18" i="64"/>
  <c r="I17" i="64"/>
  <c r="I16" i="64"/>
  <c r="I15" i="64"/>
  <c r="I14" i="64"/>
  <c r="I13" i="64"/>
  <c r="C9" i="64"/>
  <c r="B9" i="64"/>
  <c r="F35" i="50"/>
  <c r="I8" i="64"/>
  <c r="I9" i="64"/>
  <c r="C56" i="63"/>
  <c r="B52" i="63"/>
  <c r="C39" i="63"/>
  <c r="B39" i="63"/>
  <c r="D37" i="50"/>
  <c r="I38" i="63"/>
  <c r="I37" i="63"/>
  <c r="I36" i="63"/>
  <c r="I35" i="63"/>
  <c r="I34" i="63"/>
  <c r="I33" i="63"/>
  <c r="I32" i="63"/>
  <c r="I31" i="63"/>
  <c r="C28" i="63"/>
  <c r="C48" i="63"/>
  <c r="B28" i="63"/>
  <c r="I27" i="63"/>
  <c r="I26" i="63"/>
  <c r="I24" i="63"/>
  <c r="I23" i="63"/>
  <c r="I22" i="63"/>
  <c r="I21" i="63"/>
  <c r="I20" i="63"/>
  <c r="I19" i="63"/>
  <c r="I18" i="63"/>
  <c r="I17" i="63"/>
  <c r="I16" i="63"/>
  <c r="I15" i="63"/>
  <c r="I14" i="63"/>
  <c r="I13" i="63"/>
  <c r="C9" i="63"/>
  <c r="B9" i="63"/>
  <c r="D35" i="50"/>
  <c r="I8" i="63"/>
  <c r="I9" i="63"/>
  <c r="B41" i="64"/>
  <c r="F36" i="50"/>
  <c r="B44" i="64"/>
  <c r="B41" i="63"/>
  <c r="D36" i="50"/>
  <c r="B44" i="63"/>
  <c r="B52" i="64"/>
  <c r="B48" i="63"/>
  <c r="I39" i="64"/>
  <c r="C44" i="64"/>
  <c r="C52" i="64"/>
  <c r="C41" i="64"/>
  <c r="C49" i="64"/>
  <c r="C52" i="63"/>
  <c r="I28" i="63"/>
  <c r="I44" i="63"/>
  <c r="C57" i="63"/>
  <c r="C41" i="63"/>
  <c r="C53" i="63"/>
  <c r="I28" i="64"/>
  <c r="I44" i="64"/>
  <c r="C57" i="64"/>
  <c r="I39" i="63"/>
  <c r="C44" i="63"/>
  <c r="B53" i="64"/>
  <c r="B49" i="64"/>
  <c r="B45" i="64"/>
  <c r="B53" i="63"/>
  <c r="B49" i="63"/>
  <c r="B45" i="63"/>
  <c r="I48" i="63"/>
  <c r="I41" i="63"/>
  <c r="I45" i="63"/>
  <c r="C58" i="63"/>
  <c r="I52" i="63"/>
  <c r="I52" i="64"/>
  <c r="C49" i="63"/>
  <c r="C45" i="64"/>
  <c r="C53" i="64"/>
  <c r="I41" i="64"/>
  <c r="I45" i="64"/>
  <c r="C58" i="64"/>
  <c r="C45" i="63"/>
  <c r="I48" i="64"/>
  <c r="C56" i="62"/>
  <c r="C39" i="62"/>
  <c r="B39" i="62"/>
  <c r="P21" i="50"/>
  <c r="I38" i="62"/>
  <c r="I37" i="62"/>
  <c r="I36" i="62"/>
  <c r="I35" i="62"/>
  <c r="I34" i="62"/>
  <c r="I33" i="62"/>
  <c r="I32" i="62"/>
  <c r="I31" i="62"/>
  <c r="B28" i="62"/>
  <c r="I27" i="62"/>
  <c r="I26" i="62"/>
  <c r="I24" i="62"/>
  <c r="I23" i="62"/>
  <c r="I22" i="62"/>
  <c r="I21" i="62"/>
  <c r="I20" i="62"/>
  <c r="I19" i="62"/>
  <c r="I18" i="62"/>
  <c r="I17" i="62"/>
  <c r="I16" i="62"/>
  <c r="I15" i="62"/>
  <c r="I14" i="62"/>
  <c r="I13" i="62"/>
  <c r="C9" i="62"/>
  <c r="B9" i="62"/>
  <c r="I8" i="62"/>
  <c r="I9" i="62"/>
  <c r="C56" i="61"/>
  <c r="B52" i="61"/>
  <c r="C39" i="61"/>
  <c r="B39" i="61"/>
  <c r="N37" i="50"/>
  <c r="I38" i="61"/>
  <c r="I37" i="61"/>
  <c r="I36" i="61"/>
  <c r="I35" i="61"/>
  <c r="I34" i="61"/>
  <c r="I33" i="61"/>
  <c r="I32" i="61"/>
  <c r="I31" i="61"/>
  <c r="B28" i="61"/>
  <c r="C28" i="61"/>
  <c r="I26" i="61"/>
  <c r="I24" i="61"/>
  <c r="I23" i="61"/>
  <c r="I22" i="61"/>
  <c r="I21" i="61"/>
  <c r="I20" i="61"/>
  <c r="I19" i="61"/>
  <c r="I18" i="61"/>
  <c r="I17" i="61"/>
  <c r="I16" i="61"/>
  <c r="I15" i="61"/>
  <c r="I14" i="61"/>
  <c r="I13" i="61"/>
  <c r="C9" i="61"/>
  <c r="B9" i="61"/>
  <c r="N35" i="50"/>
  <c r="I8" i="61"/>
  <c r="I9" i="61"/>
  <c r="C56" i="60"/>
  <c r="C39" i="60"/>
  <c r="B39" i="60"/>
  <c r="R29" i="50"/>
  <c r="I38" i="60"/>
  <c r="I37" i="60"/>
  <c r="I36" i="60"/>
  <c r="I35" i="60"/>
  <c r="I34" i="60"/>
  <c r="I33" i="60"/>
  <c r="I32" i="60"/>
  <c r="I31" i="60"/>
  <c r="B28" i="60"/>
  <c r="I27" i="60"/>
  <c r="I26" i="60"/>
  <c r="I24" i="60"/>
  <c r="I23" i="60"/>
  <c r="I22" i="60"/>
  <c r="I21" i="60"/>
  <c r="I20" i="60"/>
  <c r="I19" i="60"/>
  <c r="I18" i="60"/>
  <c r="I17" i="60"/>
  <c r="I16" i="60"/>
  <c r="I15" i="60"/>
  <c r="I14" i="60"/>
  <c r="I13" i="60"/>
  <c r="C9" i="60"/>
  <c r="B9" i="60"/>
  <c r="R27" i="50"/>
  <c r="I8" i="60"/>
  <c r="I9" i="60"/>
  <c r="C56" i="59"/>
  <c r="C39" i="59"/>
  <c r="B39" i="59"/>
  <c r="L21" i="50"/>
  <c r="G38" i="59"/>
  <c r="G37" i="59"/>
  <c r="G36" i="59"/>
  <c r="G35" i="59"/>
  <c r="G34" i="59"/>
  <c r="G33" i="59"/>
  <c r="G32" i="59"/>
  <c r="G31" i="59"/>
  <c r="C28" i="59"/>
  <c r="C52" i="59"/>
  <c r="B28" i="59"/>
  <c r="L20" i="50"/>
  <c r="G27" i="59"/>
  <c r="G26" i="59"/>
  <c r="G24" i="59"/>
  <c r="G23" i="59"/>
  <c r="G22" i="59"/>
  <c r="G21" i="59"/>
  <c r="G20" i="59"/>
  <c r="G19" i="59"/>
  <c r="G18" i="59"/>
  <c r="G17" i="59"/>
  <c r="G16" i="59"/>
  <c r="G15" i="59"/>
  <c r="G14" i="59"/>
  <c r="G13" i="59"/>
  <c r="C9" i="59"/>
  <c r="B9" i="59"/>
  <c r="L19" i="50"/>
  <c r="G8" i="59"/>
  <c r="G9" i="59"/>
  <c r="C56" i="58"/>
  <c r="C39" i="58"/>
  <c r="B39" i="58"/>
  <c r="J21" i="50"/>
  <c r="G38" i="58"/>
  <c r="G37" i="58"/>
  <c r="G36" i="58"/>
  <c r="G35" i="58"/>
  <c r="G34" i="58"/>
  <c r="G33" i="58"/>
  <c r="G32" i="58"/>
  <c r="G31" i="58"/>
  <c r="B28" i="58"/>
  <c r="J20" i="50"/>
  <c r="G27" i="58"/>
  <c r="G26" i="58"/>
  <c r="G24" i="58"/>
  <c r="G23" i="58"/>
  <c r="G22" i="58"/>
  <c r="G21" i="58"/>
  <c r="G20" i="58"/>
  <c r="G19" i="58"/>
  <c r="G18" i="58"/>
  <c r="G17" i="58"/>
  <c r="G16" i="58"/>
  <c r="G15" i="58"/>
  <c r="G14" i="58"/>
  <c r="G13" i="58"/>
  <c r="C9" i="58"/>
  <c r="B9" i="58"/>
  <c r="G8" i="58"/>
  <c r="G9" i="58"/>
  <c r="C56" i="57"/>
  <c r="C39" i="57"/>
  <c r="B39" i="57"/>
  <c r="G38" i="57"/>
  <c r="G37" i="57"/>
  <c r="G36" i="57"/>
  <c r="G35" i="57"/>
  <c r="G34" i="57"/>
  <c r="G33" i="57"/>
  <c r="G32" i="57"/>
  <c r="G31" i="57"/>
  <c r="B28" i="57"/>
  <c r="H20" i="50"/>
  <c r="G27" i="57"/>
  <c r="G26" i="57"/>
  <c r="G24" i="57"/>
  <c r="G23" i="57"/>
  <c r="G22" i="57"/>
  <c r="G21" i="57"/>
  <c r="G20" i="57"/>
  <c r="G19" i="57"/>
  <c r="G18" i="57"/>
  <c r="G17" i="57"/>
  <c r="G16" i="57"/>
  <c r="G15" i="57"/>
  <c r="G14" i="57"/>
  <c r="G13" i="57"/>
  <c r="B9" i="57"/>
  <c r="G8" i="57"/>
  <c r="G9" i="57"/>
  <c r="C56" i="56"/>
  <c r="C39" i="56"/>
  <c r="B39" i="56"/>
  <c r="L37" i="50"/>
  <c r="I38" i="56"/>
  <c r="I37" i="56"/>
  <c r="I36" i="56"/>
  <c r="I35" i="56"/>
  <c r="I34" i="56"/>
  <c r="I33" i="56"/>
  <c r="I32" i="56"/>
  <c r="I31" i="56"/>
  <c r="B28" i="56"/>
  <c r="I27" i="56"/>
  <c r="I26" i="56"/>
  <c r="I24" i="56"/>
  <c r="I23" i="56"/>
  <c r="I22" i="56"/>
  <c r="I21" i="56"/>
  <c r="I20" i="56"/>
  <c r="I19" i="56"/>
  <c r="I18" i="56"/>
  <c r="I17" i="56"/>
  <c r="I16" i="56"/>
  <c r="I15" i="56"/>
  <c r="I14" i="56"/>
  <c r="I13" i="56"/>
  <c r="C9" i="56"/>
  <c r="B9" i="56"/>
  <c r="I8" i="56"/>
  <c r="I9" i="56"/>
  <c r="C56" i="55"/>
  <c r="C39" i="55"/>
  <c r="B39" i="55"/>
  <c r="J37" i="50"/>
  <c r="I38" i="55"/>
  <c r="I37" i="55"/>
  <c r="I36" i="55"/>
  <c r="I35" i="55"/>
  <c r="I34" i="55"/>
  <c r="I33" i="55"/>
  <c r="I32" i="55"/>
  <c r="I31" i="55"/>
  <c r="B28" i="55"/>
  <c r="I27" i="55"/>
  <c r="I26" i="55"/>
  <c r="I24" i="55"/>
  <c r="I23" i="55"/>
  <c r="I22" i="55"/>
  <c r="I21" i="55"/>
  <c r="I20" i="55"/>
  <c r="I19" i="55"/>
  <c r="I18" i="55"/>
  <c r="I17" i="55"/>
  <c r="I16" i="55"/>
  <c r="I15" i="55"/>
  <c r="I14" i="55"/>
  <c r="I13" i="55"/>
  <c r="C9" i="55"/>
  <c r="B9" i="55"/>
  <c r="J35" i="50"/>
  <c r="I8" i="55"/>
  <c r="I9" i="55"/>
  <c r="C56" i="54"/>
  <c r="C39" i="54"/>
  <c r="B39" i="54"/>
  <c r="H29" i="50"/>
  <c r="G38" i="54"/>
  <c r="G37" i="54"/>
  <c r="G36" i="54"/>
  <c r="G35" i="54"/>
  <c r="G34" i="54"/>
  <c r="G33" i="54"/>
  <c r="G32" i="54"/>
  <c r="G31" i="54"/>
  <c r="C28" i="54"/>
  <c r="C48" i="54"/>
  <c r="B28" i="54"/>
  <c r="H28" i="50"/>
  <c r="G27" i="54"/>
  <c r="G26" i="54"/>
  <c r="G24" i="54"/>
  <c r="G23" i="54"/>
  <c r="G22" i="54"/>
  <c r="G21" i="54"/>
  <c r="G20" i="54"/>
  <c r="G19" i="54"/>
  <c r="G18" i="54"/>
  <c r="G17" i="54"/>
  <c r="G16" i="54"/>
  <c r="G15" i="54"/>
  <c r="G14" i="54"/>
  <c r="G13" i="54"/>
  <c r="C9" i="54"/>
  <c r="B9" i="54"/>
  <c r="H27" i="50"/>
  <c r="G8" i="54"/>
  <c r="G9" i="54"/>
  <c r="C56" i="53"/>
  <c r="C39" i="53"/>
  <c r="B39" i="53"/>
  <c r="F29" i="50"/>
  <c r="G38" i="53"/>
  <c r="G37" i="53"/>
  <c r="G36" i="53"/>
  <c r="G35" i="53"/>
  <c r="G34" i="53"/>
  <c r="G33" i="53"/>
  <c r="G32" i="53"/>
  <c r="G31" i="53"/>
  <c r="C28" i="53"/>
  <c r="B28" i="53"/>
  <c r="G27" i="53"/>
  <c r="G26" i="53"/>
  <c r="G24" i="53"/>
  <c r="G23" i="53"/>
  <c r="G22" i="53"/>
  <c r="G21" i="53"/>
  <c r="G20" i="53"/>
  <c r="G19" i="53"/>
  <c r="G18" i="53"/>
  <c r="G17" i="53"/>
  <c r="G16" i="53"/>
  <c r="G15" i="53"/>
  <c r="G14" i="53"/>
  <c r="G13" i="53"/>
  <c r="C9" i="53"/>
  <c r="B9" i="53"/>
  <c r="G8" i="53"/>
  <c r="G9" i="53"/>
  <c r="C56" i="52"/>
  <c r="C39" i="52"/>
  <c r="B39" i="52"/>
  <c r="D29" i="50"/>
  <c r="G38" i="52"/>
  <c r="G37" i="52"/>
  <c r="G36" i="52"/>
  <c r="G35" i="52"/>
  <c r="G34" i="52"/>
  <c r="G33" i="52"/>
  <c r="G32" i="52"/>
  <c r="G31" i="52"/>
  <c r="B28" i="52"/>
  <c r="D28" i="50"/>
  <c r="G27" i="52"/>
  <c r="G26" i="52"/>
  <c r="G24" i="52"/>
  <c r="G23" i="52"/>
  <c r="G22" i="52"/>
  <c r="G21" i="52"/>
  <c r="G20" i="52"/>
  <c r="G19" i="52"/>
  <c r="G18" i="52"/>
  <c r="G17" i="52"/>
  <c r="G16" i="52"/>
  <c r="G15" i="52"/>
  <c r="G14" i="52"/>
  <c r="G13" i="52"/>
  <c r="C9" i="52"/>
  <c r="B9" i="52"/>
  <c r="D27" i="50"/>
  <c r="G8" i="52"/>
  <c r="G9" i="52"/>
  <c r="C56" i="51"/>
  <c r="C39" i="51"/>
  <c r="B39" i="51"/>
  <c r="H37" i="50"/>
  <c r="I38" i="51"/>
  <c r="I37" i="51"/>
  <c r="I36" i="51"/>
  <c r="I35" i="51"/>
  <c r="I34" i="51"/>
  <c r="I33" i="51"/>
  <c r="I32" i="51"/>
  <c r="I31" i="51"/>
  <c r="C28" i="51"/>
  <c r="C52" i="51"/>
  <c r="B28" i="51"/>
  <c r="B48" i="51"/>
  <c r="I27" i="51"/>
  <c r="I26" i="51"/>
  <c r="I24" i="51"/>
  <c r="I23" i="51"/>
  <c r="I22" i="51"/>
  <c r="I21" i="51"/>
  <c r="I20" i="51"/>
  <c r="I19" i="51"/>
  <c r="I18" i="51"/>
  <c r="I17" i="51"/>
  <c r="I16" i="51"/>
  <c r="I15" i="51"/>
  <c r="I14" i="51"/>
  <c r="I13" i="51"/>
  <c r="C9" i="51"/>
  <c r="B9" i="51"/>
  <c r="I8" i="51"/>
  <c r="I9" i="51"/>
  <c r="B52" i="54"/>
  <c r="B48" i="52"/>
  <c r="B48" i="58"/>
  <c r="I53" i="63"/>
  <c r="B44" i="56"/>
  <c r="L35" i="50"/>
  <c r="B52" i="58"/>
  <c r="B48" i="59"/>
  <c r="B52" i="62"/>
  <c r="P20" i="50"/>
  <c r="B52" i="52"/>
  <c r="B44" i="55"/>
  <c r="B52" i="59"/>
  <c r="B44" i="60"/>
  <c r="B44" i="53"/>
  <c r="F27" i="50"/>
  <c r="B41" i="52"/>
  <c r="B53" i="52"/>
  <c r="B41" i="55"/>
  <c r="J36" i="50"/>
  <c r="B48" i="55"/>
  <c r="B48" i="57"/>
  <c r="B44" i="58"/>
  <c r="J19" i="50"/>
  <c r="B41" i="60"/>
  <c r="R28" i="50"/>
  <c r="B48" i="60"/>
  <c r="B44" i="62"/>
  <c r="P19" i="50"/>
  <c r="B41" i="54"/>
  <c r="B49" i="54"/>
  <c r="B52" i="55"/>
  <c r="B52" i="57"/>
  <c r="B41" i="59"/>
  <c r="B49" i="59"/>
  <c r="B52" i="60"/>
  <c r="B44" i="61"/>
  <c r="C37" i="50"/>
  <c r="B44" i="52"/>
  <c r="B52" i="53"/>
  <c r="F28" i="50"/>
  <c r="B48" i="54"/>
  <c r="B52" i="56"/>
  <c r="L36" i="50"/>
  <c r="B41" i="57"/>
  <c r="H21" i="50"/>
  <c r="B41" i="58"/>
  <c r="B53" i="58"/>
  <c r="B44" i="59"/>
  <c r="B41" i="61"/>
  <c r="N36" i="50"/>
  <c r="B48" i="61"/>
  <c r="I49" i="63"/>
  <c r="B41" i="51"/>
  <c r="B52" i="51"/>
  <c r="H36" i="50"/>
  <c r="B45" i="51"/>
  <c r="H35" i="50"/>
  <c r="C35" i="50"/>
  <c r="B45" i="54"/>
  <c r="B44" i="54"/>
  <c r="B44" i="57"/>
  <c r="H19" i="50"/>
  <c r="G39" i="58"/>
  <c r="G39" i="52"/>
  <c r="I49" i="64"/>
  <c r="I53" i="64"/>
  <c r="G28" i="54"/>
  <c r="G48" i="54"/>
  <c r="C41" i="53"/>
  <c r="C53" i="53"/>
  <c r="G39" i="59"/>
  <c r="G39" i="57"/>
  <c r="I39" i="61"/>
  <c r="I39" i="56"/>
  <c r="I39" i="55"/>
  <c r="I39" i="60"/>
  <c r="G39" i="54"/>
  <c r="G39" i="53"/>
  <c r="I39" i="51"/>
  <c r="I39" i="62"/>
  <c r="I28" i="56"/>
  <c r="I48" i="56"/>
  <c r="I28" i="55"/>
  <c r="I52" i="55"/>
  <c r="I28" i="60"/>
  <c r="I52" i="60"/>
  <c r="C44" i="54"/>
  <c r="C52" i="53"/>
  <c r="C44" i="53"/>
  <c r="C28" i="52"/>
  <c r="C48" i="52"/>
  <c r="G28" i="52"/>
  <c r="G44" i="52"/>
  <c r="C57" i="52"/>
  <c r="I28" i="51"/>
  <c r="I48" i="51"/>
  <c r="C44" i="51"/>
  <c r="C28" i="62"/>
  <c r="C44" i="59"/>
  <c r="G28" i="59"/>
  <c r="G44" i="59"/>
  <c r="C57" i="59"/>
  <c r="C28" i="58"/>
  <c r="C48" i="58"/>
  <c r="C28" i="57"/>
  <c r="C48" i="57"/>
  <c r="I28" i="62"/>
  <c r="B41" i="62"/>
  <c r="B45" i="62"/>
  <c r="B48" i="62"/>
  <c r="C52" i="61"/>
  <c r="C48" i="61"/>
  <c r="C44" i="61"/>
  <c r="C41" i="61"/>
  <c r="C45" i="61"/>
  <c r="B53" i="61"/>
  <c r="B49" i="61"/>
  <c r="B45" i="61"/>
  <c r="I27" i="61"/>
  <c r="I28" i="61"/>
  <c r="B53" i="60"/>
  <c r="B49" i="60"/>
  <c r="B45" i="60"/>
  <c r="C28" i="60"/>
  <c r="C48" i="59"/>
  <c r="C41" i="59"/>
  <c r="C45" i="59"/>
  <c r="G28" i="58"/>
  <c r="G44" i="58"/>
  <c r="C57" i="58"/>
  <c r="B49" i="58"/>
  <c r="B45" i="58"/>
  <c r="G28" i="57"/>
  <c r="G44" i="57"/>
  <c r="C57" i="57"/>
  <c r="B53" i="57"/>
  <c r="B45" i="57"/>
  <c r="B49" i="57"/>
  <c r="C28" i="56"/>
  <c r="B41" i="56"/>
  <c r="B45" i="56"/>
  <c r="B48" i="56"/>
  <c r="B53" i="55"/>
  <c r="B49" i="55"/>
  <c r="B45" i="55"/>
  <c r="C28" i="55"/>
  <c r="C57" i="55"/>
  <c r="B53" i="54"/>
  <c r="C41" i="54"/>
  <c r="C45" i="54"/>
  <c r="C52" i="54"/>
  <c r="G28" i="53"/>
  <c r="G44" i="53"/>
  <c r="C57" i="53"/>
  <c r="B48" i="53"/>
  <c r="C48" i="53"/>
  <c r="B41" i="53"/>
  <c r="B45" i="53"/>
  <c r="B49" i="51"/>
  <c r="B53" i="51"/>
  <c r="B44" i="51"/>
  <c r="C41" i="51"/>
  <c r="C45" i="51"/>
  <c r="C48" i="51"/>
  <c r="I44" i="61"/>
  <c r="C57" i="61"/>
  <c r="C36" i="50"/>
  <c r="B53" i="59"/>
  <c r="I48" i="55"/>
  <c r="B49" i="52"/>
  <c r="B45" i="52"/>
  <c r="B45" i="59"/>
  <c r="G44" i="54"/>
  <c r="C57" i="54"/>
  <c r="C38" i="50"/>
  <c r="I44" i="55"/>
  <c r="G41" i="54"/>
  <c r="G53" i="54"/>
  <c r="G52" i="54"/>
  <c r="C45" i="53"/>
  <c r="I41" i="55"/>
  <c r="I53" i="55"/>
  <c r="C49" i="53"/>
  <c r="I52" i="51"/>
  <c r="I41" i="56"/>
  <c r="I53" i="56"/>
  <c r="I52" i="56"/>
  <c r="I44" i="60"/>
  <c r="C57" i="60"/>
  <c r="I48" i="60"/>
  <c r="I41" i="60"/>
  <c r="I45" i="60"/>
  <c r="C58" i="60"/>
  <c r="C44" i="52"/>
  <c r="I41" i="51"/>
  <c r="I45" i="51"/>
  <c r="C58" i="51"/>
  <c r="I44" i="51"/>
  <c r="C57" i="51"/>
  <c r="C52" i="58"/>
  <c r="C52" i="57"/>
  <c r="I44" i="56"/>
  <c r="C57" i="56"/>
  <c r="C52" i="52"/>
  <c r="G48" i="52"/>
  <c r="C41" i="52"/>
  <c r="C45" i="52"/>
  <c r="G41" i="52"/>
  <c r="G45" i="52"/>
  <c r="C58" i="52"/>
  <c r="G52" i="52"/>
  <c r="C41" i="62"/>
  <c r="C52" i="62"/>
  <c r="C48" i="62"/>
  <c r="C44" i="62"/>
  <c r="G52" i="59"/>
  <c r="G48" i="59"/>
  <c r="G41" i="59"/>
  <c r="G45" i="59"/>
  <c r="C58" i="59"/>
  <c r="C44" i="58"/>
  <c r="C41" i="58"/>
  <c r="C45" i="58"/>
  <c r="C41" i="57"/>
  <c r="C45" i="57"/>
  <c r="C44" i="57"/>
  <c r="I52" i="62"/>
  <c r="I48" i="62"/>
  <c r="I41" i="62"/>
  <c r="B53" i="62"/>
  <c r="B49" i="62"/>
  <c r="I44" i="62"/>
  <c r="C57" i="62"/>
  <c r="C53" i="61"/>
  <c r="C49" i="61"/>
  <c r="I41" i="61"/>
  <c r="I52" i="61"/>
  <c r="I48" i="61"/>
  <c r="C41" i="60"/>
  <c r="C52" i="60"/>
  <c r="C48" i="60"/>
  <c r="C44" i="60"/>
  <c r="C49" i="59"/>
  <c r="C53" i="59"/>
  <c r="G41" i="58"/>
  <c r="G48" i="58"/>
  <c r="G52" i="58"/>
  <c r="G52" i="57"/>
  <c r="G41" i="57"/>
  <c r="G48" i="57"/>
  <c r="B53" i="56"/>
  <c r="B49" i="56"/>
  <c r="C41" i="56"/>
  <c r="C52" i="56"/>
  <c r="C48" i="56"/>
  <c r="C44" i="56"/>
  <c r="C41" i="55"/>
  <c r="C52" i="55"/>
  <c r="C48" i="55"/>
  <c r="C44" i="55"/>
  <c r="C49" i="54"/>
  <c r="C53" i="54"/>
  <c r="B53" i="53"/>
  <c r="B49" i="53"/>
  <c r="G48" i="53"/>
  <c r="G52" i="53"/>
  <c r="G41" i="53"/>
  <c r="C53" i="51"/>
  <c r="C49" i="51"/>
  <c r="C53" i="57"/>
  <c r="G45" i="54"/>
  <c r="C58" i="54"/>
  <c r="I45" i="56"/>
  <c r="C58" i="56"/>
  <c r="I49" i="56"/>
  <c r="I49" i="55"/>
  <c r="I45" i="55"/>
  <c r="G49" i="54"/>
  <c r="I49" i="51"/>
  <c r="I49" i="60"/>
  <c r="I53" i="60"/>
  <c r="I53" i="51"/>
  <c r="C49" i="52"/>
  <c r="C49" i="57"/>
  <c r="C49" i="58"/>
  <c r="C53" i="58"/>
  <c r="G53" i="52"/>
  <c r="C53" i="52"/>
  <c r="G49" i="52"/>
  <c r="C53" i="62"/>
  <c r="C49" i="62"/>
  <c r="C45" i="62"/>
  <c r="G53" i="59"/>
  <c r="G49" i="59"/>
  <c r="I53" i="62"/>
  <c r="I49" i="62"/>
  <c r="I45" i="62"/>
  <c r="C58" i="62"/>
  <c r="I49" i="61"/>
  <c r="I53" i="61"/>
  <c r="I45" i="61"/>
  <c r="C58" i="61"/>
  <c r="C45" i="60"/>
  <c r="C53" i="60"/>
  <c r="C49" i="60"/>
  <c r="G49" i="58"/>
  <c r="G53" i="58"/>
  <c r="G45" i="58"/>
  <c r="C58" i="58"/>
  <c r="G49" i="57"/>
  <c r="G53" i="57"/>
  <c r="G45" i="57"/>
  <c r="C58" i="57"/>
  <c r="C53" i="56"/>
  <c r="C49" i="56"/>
  <c r="C45" i="56"/>
  <c r="C53" i="55"/>
  <c r="C49" i="55"/>
  <c r="C58" i="55"/>
  <c r="C45" i="55"/>
  <c r="G49" i="53"/>
  <c r="G53" i="53"/>
  <c r="G45" i="53"/>
  <c r="C58" i="53"/>
  <c r="B39" i="28"/>
  <c r="D13" i="50"/>
  <c r="B9" i="28"/>
  <c r="D11" i="50"/>
  <c r="B28" i="28"/>
  <c r="D12" i="50"/>
  <c r="B52" i="28"/>
  <c r="B44" i="28"/>
  <c r="B48" i="28"/>
  <c r="C39" i="29"/>
  <c r="B49" i="28"/>
  <c r="B53" i="28"/>
  <c r="B45" i="28"/>
  <c r="C56" i="31"/>
  <c r="G8" i="19"/>
  <c r="C39" i="18"/>
  <c r="C28" i="18"/>
  <c r="C52" i="18"/>
  <c r="C9" i="18"/>
  <c r="D39" i="18"/>
  <c r="D28" i="18"/>
  <c r="D52" i="18"/>
  <c r="D9" i="18"/>
  <c r="E39" i="18"/>
  <c r="E28" i="18"/>
  <c r="E52" i="18"/>
  <c r="E9" i="18"/>
  <c r="E39" i="20"/>
  <c r="E28" i="20"/>
  <c r="E9" i="20"/>
  <c r="D39" i="20"/>
  <c r="D28" i="20"/>
  <c r="D52" i="20"/>
  <c r="D9" i="20"/>
  <c r="C39" i="20"/>
  <c r="C28" i="20"/>
  <c r="C52" i="20"/>
  <c r="C9" i="20"/>
  <c r="C39" i="21"/>
  <c r="C28" i="21"/>
  <c r="C52" i="21"/>
  <c r="C9" i="21"/>
  <c r="D39" i="21"/>
  <c r="D28" i="21"/>
  <c r="D52" i="21"/>
  <c r="D9" i="21"/>
  <c r="E39" i="21"/>
  <c r="E28" i="21"/>
  <c r="E52" i="21"/>
  <c r="E39" i="22"/>
  <c r="E28" i="22"/>
  <c r="E52" i="22"/>
  <c r="E9" i="22"/>
  <c r="D39" i="22"/>
  <c r="D28" i="22"/>
  <c r="D52" i="22"/>
  <c r="C39" i="22"/>
  <c r="C28" i="22"/>
  <c r="C52" i="22"/>
  <c r="C9" i="22"/>
  <c r="C39" i="23"/>
  <c r="C28" i="23"/>
  <c r="C52" i="23"/>
  <c r="D39" i="23"/>
  <c r="D28" i="23"/>
  <c r="D9" i="23"/>
  <c r="E39" i="23"/>
  <c r="E28" i="23"/>
  <c r="E52" i="23"/>
  <c r="E9" i="23"/>
  <c r="E39" i="24"/>
  <c r="E28" i="24"/>
  <c r="D39" i="24"/>
  <c r="D28" i="24"/>
  <c r="D44" i="24"/>
  <c r="C39" i="24"/>
  <c r="C28" i="24"/>
  <c r="C41" i="24"/>
  <c r="C39" i="25"/>
  <c r="C28" i="25"/>
  <c r="C52" i="25"/>
  <c r="C9" i="25"/>
  <c r="D39" i="25"/>
  <c r="D28" i="25"/>
  <c r="D9" i="25"/>
  <c r="E39" i="25"/>
  <c r="E28" i="25"/>
  <c r="E52" i="25"/>
  <c r="E9" i="25"/>
  <c r="E39" i="26"/>
  <c r="E28" i="26"/>
  <c r="E52" i="26"/>
  <c r="E9" i="26"/>
  <c r="D39" i="26"/>
  <c r="D28" i="26"/>
  <c r="D52" i="26"/>
  <c r="D9" i="26"/>
  <c r="C39" i="26"/>
  <c r="C28" i="26"/>
  <c r="C52" i="26"/>
  <c r="C9" i="26"/>
  <c r="C39" i="27"/>
  <c r="C28" i="27"/>
  <c r="C52" i="27"/>
  <c r="C9" i="27"/>
  <c r="D39" i="27"/>
  <c r="D28" i="27"/>
  <c r="D52" i="27"/>
  <c r="D9" i="27"/>
  <c r="E39" i="27"/>
  <c r="E28" i="27"/>
  <c r="E52" i="27"/>
  <c r="E9" i="27"/>
  <c r="E39" i="28"/>
  <c r="E52" i="28"/>
  <c r="E9" i="28"/>
  <c r="D39" i="28"/>
  <c r="D28" i="28"/>
  <c r="D9" i="28"/>
  <c r="C28" i="28"/>
  <c r="C9" i="28"/>
  <c r="C28" i="29"/>
  <c r="C9" i="29"/>
  <c r="D39" i="29"/>
  <c r="D28" i="29"/>
  <c r="D9" i="29"/>
  <c r="E39" i="29"/>
  <c r="E28" i="29"/>
  <c r="E39" i="30"/>
  <c r="E28" i="30"/>
  <c r="E52" i="30"/>
  <c r="E9" i="30"/>
  <c r="D39" i="30"/>
  <c r="D28" i="30"/>
  <c r="D52" i="30"/>
  <c r="D9" i="30"/>
  <c r="C39" i="30"/>
  <c r="C28" i="30"/>
  <c r="C9" i="30"/>
  <c r="C39" i="47"/>
  <c r="C28" i="47"/>
  <c r="D39" i="47"/>
  <c r="D28" i="47"/>
  <c r="D9" i="47"/>
  <c r="E39" i="31"/>
  <c r="E28" i="31"/>
  <c r="E48" i="31"/>
  <c r="E9" i="31"/>
  <c r="D39" i="31"/>
  <c r="D28" i="31"/>
  <c r="D9" i="31"/>
  <c r="C39" i="31"/>
  <c r="C28" i="31"/>
  <c r="C9" i="31"/>
  <c r="C52" i="29"/>
  <c r="C48" i="29"/>
  <c r="C52" i="28"/>
  <c r="C41" i="28"/>
  <c r="C49" i="28"/>
  <c r="C52" i="24"/>
  <c r="C44" i="24"/>
  <c r="E52" i="24"/>
  <c r="E44" i="24"/>
  <c r="C52" i="47"/>
  <c r="C44" i="47"/>
  <c r="C44" i="29"/>
  <c r="C44" i="31"/>
  <c r="C48" i="31"/>
  <c r="C52" i="31"/>
  <c r="C52" i="30"/>
  <c r="C44" i="30"/>
  <c r="D41" i="23"/>
  <c r="D45" i="23"/>
  <c r="E41" i="20"/>
  <c r="E53" i="20"/>
  <c r="D41" i="24"/>
  <c r="D45" i="24"/>
  <c r="D41" i="28"/>
  <c r="D45" i="28"/>
  <c r="E41" i="29"/>
  <c r="E49" i="29"/>
  <c r="C41" i="31"/>
  <c r="C45" i="31"/>
  <c r="D41" i="47"/>
  <c r="D45" i="47"/>
  <c r="E48" i="22"/>
  <c r="E48" i="21"/>
  <c r="D48" i="21"/>
  <c r="C48" i="21"/>
  <c r="E48" i="23"/>
  <c r="C41" i="21"/>
  <c r="C49" i="21"/>
  <c r="D41" i="25"/>
  <c r="D49" i="25"/>
  <c r="D41" i="29"/>
  <c r="D53" i="29"/>
  <c r="D41" i="31"/>
  <c r="D45" i="31"/>
  <c r="D52" i="23"/>
  <c r="C48" i="23"/>
  <c r="C44" i="26"/>
  <c r="D44" i="27"/>
  <c r="D52" i="28"/>
  <c r="C48" i="28"/>
  <c r="E44" i="29"/>
  <c r="E52" i="31"/>
  <c r="C48" i="27"/>
  <c r="D41" i="18"/>
  <c r="D45" i="18"/>
  <c r="E48" i="18"/>
  <c r="D48" i="18"/>
  <c r="C48" i="18"/>
  <c r="D41" i="20"/>
  <c r="D53" i="20"/>
  <c r="C48" i="20"/>
  <c r="D48" i="20"/>
  <c r="E48" i="20"/>
  <c r="E52" i="20"/>
  <c r="C48" i="22"/>
  <c r="D48" i="22"/>
  <c r="E41" i="24"/>
  <c r="D52" i="24"/>
  <c r="E48" i="24"/>
  <c r="E41" i="25"/>
  <c r="E45" i="25"/>
  <c r="E48" i="25"/>
  <c r="D52" i="25"/>
  <c r="C48" i="25"/>
  <c r="C41" i="25"/>
  <c r="C53" i="25"/>
  <c r="D44" i="25"/>
  <c r="D48" i="26"/>
  <c r="C41" i="27"/>
  <c r="C45" i="27"/>
  <c r="C41" i="29"/>
  <c r="E52" i="29"/>
  <c r="D52" i="29"/>
  <c r="E41" i="30"/>
  <c r="E45" i="30"/>
  <c r="C41" i="30"/>
  <c r="C53" i="30"/>
  <c r="C48" i="30"/>
  <c r="E48" i="30"/>
  <c r="E41" i="31"/>
  <c r="E53" i="31"/>
  <c r="D52" i="31"/>
  <c r="C41" i="18"/>
  <c r="C44" i="18"/>
  <c r="D44" i="18"/>
  <c r="E41" i="18"/>
  <c r="E45" i="18"/>
  <c r="E44" i="18"/>
  <c r="E44" i="20"/>
  <c r="D44" i="20"/>
  <c r="C41" i="20"/>
  <c r="C44" i="20"/>
  <c r="C44" i="21"/>
  <c r="D41" i="21"/>
  <c r="D44" i="21"/>
  <c r="E41" i="21"/>
  <c r="E44" i="21"/>
  <c r="E41" i="22"/>
  <c r="E44" i="22"/>
  <c r="D41" i="22"/>
  <c r="D45" i="22"/>
  <c r="D44" i="22"/>
  <c r="C41" i="22"/>
  <c r="C44" i="22"/>
  <c r="C41" i="23"/>
  <c r="C44" i="23"/>
  <c r="D44" i="23"/>
  <c r="D48" i="23"/>
  <c r="E41" i="23"/>
  <c r="E44" i="23"/>
  <c r="D48" i="24"/>
  <c r="C48" i="24"/>
  <c r="C45" i="24"/>
  <c r="C44" i="25"/>
  <c r="D48" i="25"/>
  <c r="E44" i="25"/>
  <c r="E48" i="26"/>
  <c r="E41" i="26"/>
  <c r="E45" i="26"/>
  <c r="E44" i="26"/>
  <c r="D41" i="26"/>
  <c r="D44" i="26"/>
  <c r="C48" i="26"/>
  <c r="C41" i="26"/>
  <c r="C44" i="27"/>
  <c r="D48" i="27"/>
  <c r="D41" i="27"/>
  <c r="E48" i="27"/>
  <c r="E41" i="27"/>
  <c r="E45" i="27"/>
  <c r="E44" i="27"/>
  <c r="E48" i="28"/>
  <c r="E41" i="28"/>
  <c r="E44" i="28"/>
  <c r="D48" i="28"/>
  <c r="D44" i="28"/>
  <c r="C44" i="28"/>
  <c r="D48" i="29"/>
  <c r="D44" i="29"/>
  <c r="E48" i="29"/>
  <c r="D52" i="47"/>
  <c r="E44" i="30"/>
  <c r="D48" i="30"/>
  <c r="D41" i="30"/>
  <c r="D44" i="30"/>
  <c r="C48" i="47"/>
  <c r="C41" i="47"/>
  <c r="C45" i="47"/>
  <c r="D44" i="47"/>
  <c r="D48" i="47"/>
  <c r="E44" i="31"/>
  <c r="D44" i="31"/>
  <c r="D48" i="31"/>
  <c r="C53" i="29"/>
  <c r="C49" i="29"/>
  <c r="E49" i="24"/>
  <c r="E45" i="24"/>
  <c r="D53" i="24"/>
  <c r="D49" i="24"/>
  <c r="E45" i="29"/>
  <c r="C45" i="30"/>
  <c r="D53" i="23"/>
  <c r="D49" i="23"/>
  <c r="E45" i="20"/>
  <c r="E49" i="20"/>
  <c r="D53" i="28"/>
  <c r="E53" i="29"/>
  <c r="C53" i="31"/>
  <c r="D49" i="28"/>
  <c r="D49" i="47"/>
  <c r="D49" i="31"/>
  <c r="C49" i="31"/>
  <c r="D53" i="47"/>
  <c r="E53" i="24"/>
  <c r="C53" i="21"/>
  <c r="D45" i="25"/>
  <c r="E53" i="25"/>
  <c r="D53" i="25"/>
  <c r="C53" i="28"/>
  <c r="C45" i="28"/>
  <c r="D53" i="31"/>
  <c r="E45" i="31"/>
  <c r="D49" i="18"/>
  <c r="D53" i="18"/>
  <c r="C45" i="21"/>
  <c r="D45" i="29"/>
  <c r="D49" i="29"/>
  <c r="D45" i="20"/>
  <c r="D49" i="20"/>
  <c r="C45" i="25"/>
  <c r="C49" i="25"/>
  <c r="E49" i="25"/>
  <c r="C49" i="27"/>
  <c r="C53" i="27"/>
  <c r="C45" i="29"/>
  <c r="E53" i="30"/>
  <c r="E49" i="30"/>
  <c r="E49" i="31"/>
  <c r="C49" i="30"/>
  <c r="C53" i="18"/>
  <c r="C49" i="18"/>
  <c r="C45" i="18"/>
  <c r="E53" i="18"/>
  <c r="E49" i="18"/>
  <c r="C53" i="20"/>
  <c r="C49" i="20"/>
  <c r="C45" i="20"/>
  <c r="D53" i="21"/>
  <c r="D49" i="21"/>
  <c r="D45" i="21"/>
  <c r="E53" i="21"/>
  <c r="E49" i="21"/>
  <c r="E45" i="21"/>
  <c r="E53" i="22"/>
  <c r="E49" i="22"/>
  <c r="E45" i="22"/>
  <c r="D53" i="22"/>
  <c r="D49" i="22"/>
  <c r="C53" i="22"/>
  <c r="C49" i="22"/>
  <c r="C45" i="22"/>
  <c r="C53" i="23"/>
  <c r="C49" i="23"/>
  <c r="C45" i="23"/>
  <c r="E53" i="23"/>
  <c r="E49" i="23"/>
  <c r="E45" i="23"/>
  <c r="C53" i="24"/>
  <c r="C49" i="24"/>
  <c r="E53" i="26"/>
  <c r="E49" i="26"/>
  <c r="D53" i="26"/>
  <c r="D49" i="26"/>
  <c r="D45" i="26"/>
  <c r="C49" i="26"/>
  <c r="C53" i="26"/>
  <c r="C45" i="26"/>
  <c r="D49" i="27"/>
  <c r="D53" i="27"/>
  <c r="D45" i="27"/>
  <c r="E53" i="27"/>
  <c r="E49" i="27"/>
  <c r="E53" i="28"/>
  <c r="E49" i="28"/>
  <c r="E45" i="28"/>
  <c r="D53" i="30"/>
  <c r="D49" i="30"/>
  <c r="D45" i="30"/>
  <c r="C53" i="47"/>
  <c r="C49" i="47"/>
  <c r="D56" i="31"/>
  <c r="B39" i="31"/>
  <c r="P13" i="50"/>
  <c r="K38" i="31"/>
  <c r="J38" i="31"/>
  <c r="I38" i="31"/>
  <c r="K37" i="31"/>
  <c r="J37" i="31"/>
  <c r="I37" i="31"/>
  <c r="K36" i="31"/>
  <c r="J36" i="31"/>
  <c r="I36" i="31"/>
  <c r="K35" i="31"/>
  <c r="J35" i="31"/>
  <c r="I35" i="31"/>
  <c r="K34" i="31"/>
  <c r="J34" i="31"/>
  <c r="I34" i="31"/>
  <c r="K33" i="31"/>
  <c r="J33" i="31"/>
  <c r="I33" i="31"/>
  <c r="K32" i="31"/>
  <c r="J32" i="31"/>
  <c r="I32" i="31"/>
  <c r="K31" i="31"/>
  <c r="J31" i="31"/>
  <c r="I31" i="31"/>
  <c r="B28" i="31"/>
  <c r="K27" i="31"/>
  <c r="J27" i="31"/>
  <c r="I27" i="31"/>
  <c r="K26" i="31"/>
  <c r="J26" i="31"/>
  <c r="I26" i="31"/>
  <c r="K24" i="31"/>
  <c r="J24" i="31"/>
  <c r="I24" i="31"/>
  <c r="K23" i="31"/>
  <c r="J23" i="31"/>
  <c r="I23" i="31"/>
  <c r="K22" i="31"/>
  <c r="J22" i="31"/>
  <c r="I22" i="31"/>
  <c r="K21" i="31"/>
  <c r="J21" i="31"/>
  <c r="I21" i="31"/>
  <c r="K20" i="31"/>
  <c r="J20" i="31"/>
  <c r="I20" i="31"/>
  <c r="K19" i="31"/>
  <c r="J19" i="31"/>
  <c r="I19" i="31"/>
  <c r="K18" i="31"/>
  <c r="J18" i="31"/>
  <c r="I18" i="31"/>
  <c r="K17" i="31"/>
  <c r="J17" i="31"/>
  <c r="I17" i="31"/>
  <c r="K16" i="31"/>
  <c r="J16" i="31"/>
  <c r="I16" i="31"/>
  <c r="K15" i="31"/>
  <c r="J15" i="31"/>
  <c r="I15" i="31"/>
  <c r="K14" i="31"/>
  <c r="J14" i="31"/>
  <c r="I14" i="31"/>
  <c r="K13" i="31"/>
  <c r="J13" i="31"/>
  <c r="I13" i="31"/>
  <c r="B9" i="31"/>
  <c r="P11" i="50"/>
  <c r="K8" i="31"/>
  <c r="J8" i="31"/>
  <c r="I8" i="31"/>
  <c r="I9" i="31"/>
  <c r="E56" i="31"/>
  <c r="H48" i="47"/>
  <c r="B39" i="47"/>
  <c r="N13" i="50"/>
  <c r="I38" i="47"/>
  <c r="H38" i="47"/>
  <c r="I37" i="47"/>
  <c r="H37" i="47"/>
  <c r="I36" i="47"/>
  <c r="H36" i="47"/>
  <c r="I35" i="47"/>
  <c r="H35" i="47"/>
  <c r="I34" i="47"/>
  <c r="H34" i="47"/>
  <c r="I33" i="47"/>
  <c r="H33" i="47"/>
  <c r="I32" i="47"/>
  <c r="H32" i="47"/>
  <c r="I31" i="47"/>
  <c r="H31" i="47"/>
  <c r="B28" i="47"/>
  <c r="I27" i="47"/>
  <c r="H27" i="47"/>
  <c r="I26" i="47"/>
  <c r="H26" i="47"/>
  <c r="I24" i="47"/>
  <c r="H24" i="47"/>
  <c r="I23" i="47"/>
  <c r="H23" i="47"/>
  <c r="I22" i="47"/>
  <c r="H22" i="47"/>
  <c r="I21" i="47"/>
  <c r="H21" i="47"/>
  <c r="I20" i="47"/>
  <c r="H20" i="47"/>
  <c r="I19" i="47"/>
  <c r="H19" i="47"/>
  <c r="I18" i="47"/>
  <c r="H18" i="47"/>
  <c r="I17" i="47"/>
  <c r="H17" i="47"/>
  <c r="I16" i="47"/>
  <c r="H16" i="47"/>
  <c r="I15" i="47"/>
  <c r="H15" i="47"/>
  <c r="I14" i="47"/>
  <c r="H14" i="47"/>
  <c r="I13" i="47"/>
  <c r="H13" i="47"/>
  <c r="B9" i="47"/>
  <c r="N11" i="50"/>
  <c r="I8" i="47"/>
  <c r="H8" i="47"/>
  <c r="D56" i="47"/>
  <c r="C56" i="47"/>
  <c r="B39" i="30"/>
  <c r="R13" i="50"/>
  <c r="K38" i="30"/>
  <c r="J38" i="30"/>
  <c r="I38" i="30"/>
  <c r="K37" i="30"/>
  <c r="J37" i="30"/>
  <c r="I37" i="30"/>
  <c r="K36" i="30"/>
  <c r="J36" i="30"/>
  <c r="I36" i="30"/>
  <c r="K35" i="30"/>
  <c r="J35" i="30"/>
  <c r="I35" i="30"/>
  <c r="K34" i="30"/>
  <c r="J34" i="30"/>
  <c r="I34" i="30"/>
  <c r="K33" i="30"/>
  <c r="J33" i="30"/>
  <c r="I33" i="30"/>
  <c r="K32" i="30"/>
  <c r="J32" i="30"/>
  <c r="I32" i="30"/>
  <c r="K31" i="30"/>
  <c r="J31" i="30"/>
  <c r="I31" i="30"/>
  <c r="B28" i="30"/>
  <c r="K27" i="30"/>
  <c r="J27" i="30"/>
  <c r="I27" i="30"/>
  <c r="K26" i="30"/>
  <c r="J26" i="30"/>
  <c r="I26" i="30"/>
  <c r="K24" i="30"/>
  <c r="J24" i="30"/>
  <c r="I24" i="30"/>
  <c r="K23" i="30"/>
  <c r="J23" i="30"/>
  <c r="I23" i="30"/>
  <c r="K22" i="30"/>
  <c r="J22" i="30"/>
  <c r="I22" i="30"/>
  <c r="K21" i="30"/>
  <c r="J21" i="30"/>
  <c r="I21" i="30"/>
  <c r="K20" i="30"/>
  <c r="J20" i="30"/>
  <c r="I20" i="30"/>
  <c r="K19" i="30"/>
  <c r="J19" i="30"/>
  <c r="I19" i="30"/>
  <c r="K18" i="30"/>
  <c r="J18" i="30"/>
  <c r="I18" i="30"/>
  <c r="K17" i="30"/>
  <c r="J17" i="30"/>
  <c r="I17" i="30"/>
  <c r="K16" i="30"/>
  <c r="J16" i="30"/>
  <c r="I16" i="30"/>
  <c r="K15" i="30"/>
  <c r="J15" i="30"/>
  <c r="I15" i="30"/>
  <c r="K14" i="30"/>
  <c r="J14" i="30"/>
  <c r="I14" i="30"/>
  <c r="K13" i="30"/>
  <c r="J13" i="30"/>
  <c r="I13" i="30"/>
  <c r="B9" i="30"/>
  <c r="R11" i="50"/>
  <c r="K8" i="30"/>
  <c r="J8" i="30"/>
  <c r="I8" i="30"/>
  <c r="E56" i="30"/>
  <c r="D56" i="30"/>
  <c r="C56" i="30"/>
  <c r="B39" i="29"/>
  <c r="F13" i="50"/>
  <c r="K38" i="29"/>
  <c r="J38" i="29"/>
  <c r="I38" i="29"/>
  <c r="K37" i="29"/>
  <c r="J37" i="29"/>
  <c r="I37" i="29"/>
  <c r="K36" i="29"/>
  <c r="J36" i="29"/>
  <c r="I36" i="29"/>
  <c r="K35" i="29"/>
  <c r="J35" i="29"/>
  <c r="I35" i="29"/>
  <c r="K34" i="29"/>
  <c r="J34" i="29"/>
  <c r="I34" i="29"/>
  <c r="K33" i="29"/>
  <c r="J33" i="29"/>
  <c r="I33" i="29"/>
  <c r="K32" i="29"/>
  <c r="J32" i="29"/>
  <c r="I32" i="29"/>
  <c r="K31" i="29"/>
  <c r="J31" i="29"/>
  <c r="I31" i="29"/>
  <c r="B28" i="29"/>
  <c r="K27" i="29"/>
  <c r="J27" i="29"/>
  <c r="I27" i="29"/>
  <c r="K26" i="29"/>
  <c r="J26" i="29"/>
  <c r="I26" i="29"/>
  <c r="K24" i="29"/>
  <c r="J24" i="29"/>
  <c r="I24" i="29"/>
  <c r="K23" i="29"/>
  <c r="J23" i="29"/>
  <c r="I23" i="29"/>
  <c r="K22" i="29"/>
  <c r="J22" i="29"/>
  <c r="I22" i="29"/>
  <c r="K21" i="29"/>
  <c r="J21" i="29"/>
  <c r="I21" i="29"/>
  <c r="K20" i="29"/>
  <c r="J20" i="29"/>
  <c r="I20" i="29"/>
  <c r="K19" i="29"/>
  <c r="J19" i="29"/>
  <c r="I19" i="29"/>
  <c r="K18" i="29"/>
  <c r="J18" i="29"/>
  <c r="I18" i="29"/>
  <c r="K17" i="29"/>
  <c r="J17" i="29"/>
  <c r="I17" i="29"/>
  <c r="K16" i="29"/>
  <c r="J16" i="29"/>
  <c r="I16" i="29"/>
  <c r="K15" i="29"/>
  <c r="J15" i="29"/>
  <c r="I15" i="29"/>
  <c r="K14" i="29"/>
  <c r="J14" i="29"/>
  <c r="I14" i="29"/>
  <c r="K13" i="29"/>
  <c r="J13" i="29"/>
  <c r="I13" i="29"/>
  <c r="B9" i="29"/>
  <c r="F11" i="50"/>
  <c r="K8" i="29"/>
  <c r="J8" i="29"/>
  <c r="E56" i="29"/>
  <c r="D56" i="29"/>
  <c r="C56" i="29"/>
  <c r="K38" i="28"/>
  <c r="J38" i="28"/>
  <c r="I38" i="28"/>
  <c r="K37" i="28"/>
  <c r="J37" i="28"/>
  <c r="I37" i="28"/>
  <c r="K36" i="28"/>
  <c r="J36" i="28"/>
  <c r="I36" i="28"/>
  <c r="K35" i="28"/>
  <c r="J35" i="28"/>
  <c r="I35" i="28"/>
  <c r="K34" i="28"/>
  <c r="J34" i="28"/>
  <c r="I34" i="28"/>
  <c r="K33" i="28"/>
  <c r="J33" i="28"/>
  <c r="I33" i="28"/>
  <c r="K32" i="28"/>
  <c r="J32" i="28"/>
  <c r="I32" i="28"/>
  <c r="K31" i="28"/>
  <c r="J31" i="28"/>
  <c r="I31" i="28"/>
  <c r="K27" i="28"/>
  <c r="J27" i="28"/>
  <c r="I27" i="28"/>
  <c r="K26" i="28"/>
  <c r="J26" i="28"/>
  <c r="I26" i="28"/>
  <c r="K24" i="28"/>
  <c r="J24" i="28"/>
  <c r="I24" i="28"/>
  <c r="K23" i="28"/>
  <c r="J23" i="28"/>
  <c r="I23" i="28"/>
  <c r="K22" i="28"/>
  <c r="J22" i="28"/>
  <c r="I22" i="28"/>
  <c r="K21" i="28"/>
  <c r="J21" i="28"/>
  <c r="I21" i="28"/>
  <c r="K20" i="28"/>
  <c r="J20" i="28"/>
  <c r="I20" i="28"/>
  <c r="K19" i="28"/>
  <c r="J19" i="28"/>
  <c r="I19" i="28"/>
  <c r="K18" i="28"/>
  <c r="J18" i="28"/>
  <c r="I18" i="28"/>
  <c r="K17" i="28"/>
  <c r="J17" i="28"/>
  <c r="I17" i="28"/>
  <c r="K16" i="28"/>
  <c r="J16" i="28"/>
  <c r="I16" i="28"/>
  <c r="K15" i="28"/>
  <c r="J15" i="28"/>
  <c r="I15" i="28"/>
  <c r="K14" i="28"/>
  <c r="J14" i="28"/>
  <c r="I14" i="28"/>
  <c r="K13" i="28"/>
  <c r="J13" i="28"/>
  <c r="I13" i="28"/>
  <c r="K8" i="28"/>
  <c r="K9" i="28"/>
  <c r="J9" i="28"/>
  <c r="I9" i="28"/>
  <c r="E56" i="28"/>
  <c r="D56" i="28"/>
  <c r="C56" i="28"/>
  <c r="B39" i="27"/>
  <c r="J13" i="50"/>
  <c r="K38" i="27"/>
  <c r="J38" i="27"/>
  <c r="I38" i="27"/>
  <c r="K37" i="27"/>
  <c r="J37" i="27"/>
  <c r="I37" i="27"/>
  <c r="K36" i="27"/>
  <c r="J36" i="27"/>
  <c r="I36" i="27"/>
  <c r="K35" i="27"/>
  <c r="J35" i="27"/>
  <c r="I35" i="27"/>
  <c r="K34" i="27"/>
  <c r="J34" i="27"/>
  <c r="I34" i="27"/>
  <c r="K33" i="27"/>
  <c r="J33" i="27"/>
  <c r="I33" i="27"/>
  <c r="K32" i="27"/>
  <c r="J32" i="27"/>
  <c r="I32" i="27"/>
  <c r="K31" i="27"/>
  <c r="J31" i="27"/>
  <c r="I31" i="27"/>
  <c r="B28" i="27"/>
  <c r="K27" i="27"/>
  <c r="J27" i="27"/>
  <c r="I27" i="27"/>
  <c r="K26" i="27"/>
  <c r="J26" i="27"/>
  <c r="I26" i="27"/>
  <c r="K24" i="27"/>
  <c r="J24" i="27"/>
  <c r="I24" i="27"/>
  <c r="K23" i="27"/>
  <c r="J23" i="27"/>
  <c r="I23" i="27"/>
  <c r="K22" i="27"/>
  <c r="J22" i="27"/>
  <c r="I22" i="27"/>
  <c r="K21" i="27"/>
  <c r="J21" i="27"/>
  <c r="I21" i="27"/>
  <c r="K20" i="27"/>
  <c r="J20" i="27"/>
  <c r="I20" i="27"/>
  <c r="K19" i="27"/>
  <c r="J19" i="27"/>
  <c r="I19" i="27"/>
  <c r="K18" i="27"/>
  <c r="J18" i="27"/>
  <c r="I18" i="27"/>
  <c r="K17" i="27"/>
  <c r="J17" i="27"/>
  <c r="I17" i="27"/>
  <c r="K16" i="27"/>
  <c r="J16" i="27"/>
  <c r="I16" i="27"/>
  <c r="K15" i="27"/>
  <c r="J15" i="27"/>
  <c r="I15" i="27"/>
  <c r="K14" i="27"/>
  <c r="J14" i="27"/>
  <c r="I14" i="27"/>
  <c r="K13" i="27"/>
  <c r="J13" i="27"/>
  <c r="I13" i="27"/>
  <c r="B9" i="27"/>
  <c r="J11" i="50"/>
  <c r="K8" i="27"/>
  <c r="J8" i="27"/>
  <c r="J9" i="27"/>
  <c r="I8" i="27"/>
  <c r="E56" i="27"/>
  <c r="D56" i="27"/>
  <c r="C56" i="27"/>
  <c r="B39" i="26"/>
  <c r="L13" i="50"/>
  <c r="K38" i="26"/>
  <c r="J38" i="26"/>
  <c r="I38" i="26"/>
  <c r="K37" i="26"/>
  <c r="J37" i="26"/>
  <c r="I37" i="26"/>
  <c r="K36" i="26"/>
  <c r="J36" i="26"/>
  <c r="I36" i="26"/>
  <c r="K35" i="26"/>
  <c r="J35" i="26"/>
  <c r="I35" i="26"/>
  <c r="K34" i="26"/>
  <c r="J34" i="26"/>
  <c r="I34" i="26"/>
  <c r="K33" i="26"/>
  <c r="J33" i="26"/>
  <c r="I33" i="26"/>
  <c r="K32" i="26"/>
  <c r="J32" i="26"/>
  <c r="I32" i="26"/>
  <c r="K31" i="26"/>
  <c r="J31" i="26"/>
  <c r="I31" i="26"/>
  <c r="B28" i="26"/>
  <c r="K27" i="26"/>
  <c r="J27" i="26"/>
  <c r="I27" i="26"/>
  <c r="K26" i="26"/>
  <c r="J26" i="26"/>
  <c r="I26" i="26"/>
  <c r="K24" i="26"/>
  <c r="J24" i="26"/>
  <c r="I24" i="26"/>
  <c r="K23" i="26"/>
  <c r="J23" i="26"/>
  <c r="I23" i="26"/>
  <c r="K22" i="26"/>
  <c r="J22" i="26"/>
  <c r="I22" i="26"/>
  <c r="K21" i="26"/>
  <c r="J21" i="26"/>
  <c r="I21" i="26"/>
  <c r="K20" i="26"/>
  <c r="J20" i="26"/>
  <c r="I20" i="26"/>
  <c r="K19" i="26"/>
  <c r="J19" i="26"/>
  <c r="I19" i="26"/>
  <c r="K18" i="26"/>
  <c r="J18" i="26"/>
  <c r="I18" i="26"/>
  <c r="K17" i="26"/>
  <c r="J17" i="26"/>
  <c r="I17" i="26"/>
  <c r="K16" i="26"/>
  <c r="J16" i="26"/>
  <c r="I16" i="26"/>
  <c r="K15" i="26"/>
  <c r="J15" i="26"/>
  <c r="I15" i="26"/>
  <c r="K14" i="26"/>
  <c r="J14" i="26"/>
  <c r="I14" i="26"/>
  <c r="K13" i="26"/>
  <c r="J13" i="26"/>
  <c r="I13" i="26"/>
  <c r="B9" i="26"/>
  <c r="L11" i="50"/>
  <c r="K8" i="26"/>
  <c r="K9" i="26"/>
  <c r="J8" i="26"/>
  <c r="D56" i="26"/>
  <c r="C56" i="26"/>
  <c r="B39" i="25"/>
  <c r="H13" i="50"/>
  <c r="K38" i="25"/>
  <c r="J38" i="25"/>
  <c r="I38" i="25"/>
  <c r="K37" i="25"/>
  <c r="J37" i="25"/>
  <c r="I37" i="25"/>
  <c r="K36" i="25"/>
  <c r="J36" i="25"/>
  <c r="I36" i="25"/>
  <c r="K35" i="25"/>
  <c r="J35" i="25"/>
  <c r="I35" i="25"/>
  <c r="K34" i="25"/>
  <c r="J34" i="25"/>
  <c r="I34" i="25"/>
  <c r="K33" i="25"/>
  <c r="J33" i="25"/>
  <c r="I33" i="25"/>
  <c r="K32" i="25"/>
  <c r="J32" i="25"/>
  <c r="I32" i="25"/>
  <c r="K31" i="25"/>
  <c r="J31" i="25"/>
  <c r="I31" i="25"/>
  <c r="B28" i="25"/>
  <c r="K27" i="25"/>
  <c r="J27" i="25"/>
  <c r="I27" i="25"/>
  <c r="K26" i="25"/>
  <c r="J26" i="25"/>
  <c r="I26" i="25"/>
  <c r="K24" i="25"/>
  <c r="J24" i="25"/>
  <c r="I24" i="25"/>
  <c r="K23" i="25"/>
  <c r="J23" i="25"/>
  <c r="I23" i="25"/>
  <c r="K22" i="25"/>
  <c r="J22" i="25"/>
  <c r="I22" i="25"/>
  <c r="K21" i="25"/>
  <c r="J21" i="25"/>
  <c r="I21" i="25"/>
  <c r="K20" i="25"/>
  <c r="J20" i="25"/>
  <c r="I20" i="25"/>
  <c r="K19" i="25"/>
  <c r="J19" i="25"/>
  <c r="I19" i="25"/>
  <c r="K18" i="25"/>
  <c r="J18" i="25"/>
  <c r="I18" i="25"/>
  <c r="K17" i="25"/>
  <c r="J17" i="25"/>
  <c r="I17" i="25"/>
  <c r="K16" i="25"/>
  <c r="J16" i="25"/>
  <c r="I16" i="25"/>
  <c r="K15" i="25"/>
  <c r="J15" i="25"/>
  <c r="I15" i="25"/>
  <c r="K14" i="25"/>
  <c r="J14" i="25"/>
  <c r="I14" i="25"/>
  <c r="K13" i="25"/>
  <c r="J13" i="25"/>
  <c r="I13" i="25"/>
  <c r="B9" i="25"/>
  <c r="H11" i="50"/>
  <c r="K8" i="25"/>
  <c r="K9" i="25"/>
  <c r="J8" i="25"/>
  <c r="I8" i="25"/>
  <c r="I9" i="25"/>
  <c r="E56" i="25"/>
  <c r="D56" i="25"/>
  <c r="C56" i="25"/>
  <c r="B39" i="24"/>
  <c r="J29" i="50"/>
  <c r="K38" i="24"/>
  <c r="J38" i="24"/>
  <c r="I38" i="24"/>
  <c r="K37" i="24"/>
  <c r="J37" i="24"/>
  <c r="I37" i="24"/>
  <c r="K36" i="24"/>
  <c r="J36" i="24"/>
  <c r="I36" i="24"/>
  <c r="K35" i="24"/>
  <c r="J35" i="24"/>
  <c r="I35" i="24"/>
  <c r="K34" i="24"/>
  <c r="J34" i="24"/>
  <c r="I34" i="24"/>
  <c r="K33" i="24"/>
  <c r="J33" i="24"/>
  <c r="I33" i="24"/>
  <c r="K32" i="24"/>
  <c r="J32" i="24"/>
  <c r="I32" i="24"/>
  <c r="K31" i="24"/>
  <c r="J31" i="24"/>
  <c r="I31" i="24"/>
  <c r="B28" i="24"/>
  <c r="K27" i="24"/>
  <c r="J27" i="24"/>
  <c r="I27" i="24"/>
  <c r="K26" i="24"/>
  <c r="J26" i="24"/>
  <c r="I26" i="24"/>
  <c r="K24" i="24"/>
  <c r="J24" i="24"/>
  <c r="I24" i="24"/>
  <c r="K23" i="24"/>
  <c r="J23" i="24"/>
  <c r="I23" i="24"/>
  <c r="K22" i="24"/>
  <c r="J22" i="24"/>
  <c r="I22" i="24"/>
  <c r="K21" i="24"/>
  <c r="J21" i="24"/>
  <c r="I21" i="24"/>
  <c r="K20" i="24"/>
  <c r="J20" i="24"/>
  <c r="I20" i="24"/>
  <c r="K19" i="24"/>
  <c r="J19" i="24"/>
  <c r="I19" i="24"/>
  <c r="K18" i="24"/>
  <c r="J18" i="24"/>
  <c r="I18" i="24"/>
  <c r="K17" i="24"/>
  <c r="J17" i="24"/>
  <c r="I17" i="24"/>
  <c r="K16" i="24"/>
  <c r="J16" i="24"/>
  <c r="I16" i="24"/>
  <c r="K15" i="24"/>
  <c r="J15" i="24"/>
  <c r="I15" i="24"/>
  <c r="K14" i="24"/>
  <c r="J14" i="24"/>
  <c r="I14" i="24"/>
  <c r="K13" i="24"/>
  <c r="J13" i="24"/>
  <c r="I13" i="24"/>
  <c r="B9" i="24"/>
  <c r="J27" i="50"/>
  <c r="K8" i="24"/>
  <c r="J8" i="24"/>
  <c r="I8" i="24"/>
  <c r="E56" i="24"/>
  <c r="D56" i="24"/>
  <c r="C56" i="24"/>
  <c r="B39" i="23"/>
  <c r="L29" i="50"/>
  <c r="K38" i="23"/>
  <c r="J38" i="23"/>
  <c r="I38" i="23"/>
  <c r="K37" i="23"/>
  <c r="J37" i="23"/>
  <c r="I37" i="23"/>
  <c r="K36" i="23"/>
  <c r="J36" i="23"/>
  <c r="I36" i="23"/>
  <c r="K35" i="23"/>
  <c r="J35" i="23"/>
  <c r="I35" i="23"/>
  <c r="K34" i="23"/>
  <c r="J34" i="23"/>
  <c r="I34" i="23"/>
  <c r="K33" i="23"/>
  <c r="J33" i="23"/>
  <c r="I33" i="23"/>
  <c r="K32" i="23"/>
  <c r="J32" i="23"/>
  <c r="I32" i="23"/>
  <c r="K31" i="23"/>
  <c r="J31" i="23"/>
  <c r="I31" i="23"/>
  <c r="B28" i="23"/>
  <c r="K27" i="23"/>
  <c r="J27" i="23"/>
  <c r="I27" i="23"/>
  <c r="K26" i="23"/>
  <c r="J26" i="23"/>
  <c r="I26" i="23"/>
  <c r="K24" i="23"/>
  <c r="J24" i="23"/>
  <c r="I24" i="23"/>
  <c r="K23" i="23"/>
  <c r="J23" i="23"/>
  <c r="I23" i="23"/>
  <c r="K22" i="23"/>
  <c r="J22" i="23"/>
  <c r="I22" i="23"/>
  <c r="K21" i="23"/>
  <c r="J21" i="23"/>
  <c r="I21" i="23"/>
  <c r="K20" i="23"/>
  <c r="J20" i="23"/>
  <c r="I20" i="23"/>
  <c r="K19" i="23"/>
  <c r="J19" i="23"/>
  <c r="I19" i="23"/>
  <c r="K18" i="23"/>
  <c r="J18" i="23"/>
  <c r="I18" i="23"/>
  <c r="K17" i="23"/>
  <c r="J17" i="23"/>
  <c r="I17" i="23"/>
  <c r="K16" i="23"/>
  <c r="J16" i="23"/>
  <c r="I16" i="23"/>
  <c r="K15" i="23"/>
  <c r="J15" i="23"/>
  <c r="I15" i="23"/>
  <c r="K14" i="23"/>
  <c r="J14" i="23"/>
  <c r="I14" i="23"/>
  <c r="K13" i="23"/>
  <c r="J13" i="23"/>
  <c r="I13" i="23"/>
  <c r="B9" i="23"/>
  <c r="L27" i="50"/>
  <c r="K8" i="23"/>
  <c r="J8" i="23"/>
  <c r="I8" i="23"/>
  <c r="E56" i="23"/>
  <c r="D56" i="23"/>
  <c r="C56" i="23"/>
  <c r="B39" i="22"/>
  <c r="P29" i="50"/>
  <c r="K38" i="22"/>
  <c r="J38" i="22"/>
  <c r="I38" i="22"/>
  <c r="K37" i="22"/>
  <c r="J37" i="22"/>
  <c r="I37" i="22"/>
  <c r="K36" i="22"/>
  <c r="J36" i="22"/>
  <c r="I36" i="22"/>
  <c r="K35" i="22"/>
  <c r="J35" i="22"/>
  <c r="I35" i="22"/>
  <c r="K34" i="22"/>
  <c r="J34" i="22"/>
  <c r="I34" i="22"/>
  <c r="K33" i="22"/>
  <c r="J33" i="22"/>
  <c r="I33" i="22"/>
  <c r="K32" i="22"/>
  <c r="J32" i="22"/>
  <c r="I32" i="22"/>
  <c r="K31" i="22"/>
  <c r="J31" i="22"/>
  <c r="I31" i="22"/>
  <c r="B28" i="22"/>
  <c r="K27" i="22"/>
  <c r="J27" i="22"/>
  <c r="I27" i="22"/>
  <c r="K26" i="22"/>
  <c r="J26" i="22"/>
  <c r="I26" i="22"/>
  <c r="K24" i="22"/>
  <c r="J24" i="22"/>
  <c r="I24" i="22"/>
  <c r="K23" i="22"/>
  <c r="J23" i="22"/>
  <c r="I23"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K13" i="22"/>
  <c r="J13" i="22"/>
  <c r="I13" i="22"/>
  <c r="B9" i="22"/>
  <c r="P27" i="50"/>
  <c r="K8" i="22"/>
  <c r="K9" i="22"/>
  <c r="J8" i="22"/>
  <c r="J9" i="22"/>
  <c r="I8" i="22"/>
  <c r="I9" i="22"/>
  <c r="D56" i="22"/>
  <c r="C56" i="22"/>
  <c r="B39" i="21"/>
  <c r="N29" i="50"/>
  <c r="K38" i="21"/>
  <c r="J38" i="21"/>
  <c r="I38" i="21"/>
  <c r="K37" i="21"/>
  <c r="J37" i="21"/>
  <c r="I37" i="21"/>
  <c r="K36" i="21"/>
  <c r="J36" i="21"/>
  <c r="I36" i="21"/>
  <c r="K35" i="21"/>
  <c r="J35" i="21"/>
  <c r="I35" i="21"/>
  <c r="K34" i="21"/>
  <c r="J34" i="21"/>
  <c r="I34" i="21"/>
  <c r="K33" i="21"/>
  <c r="J33" i="21"/>
  <c r="I33" i="21"/>
  <c r="K32" i="21"/>
  <c r="J32" i="21"/>
  <c r="I32" i="21"/>
  <c r="K31" i="21"/>
  <c r="J31" i="21"/>
  <c r="I31" i="21"/>
  <c r="B28" i="21"/>
  <c r="K27" i="21"/>
  <c r="J27" i="21"/>
  <c r="I27" i="21"/>
  <c r="K26" i="21"/>
  <c r="J26" i="21"/>
  <c r="I26" i="21"/>
  <c r="K24" i="21"/>
  <c r="J24" i="21"/>
  <c r="I24" i="21"/>
  <c r="K23" i="21"/>
  <c r="J23" i="21"/>
  <c r="I23" i="21"/>
  <c r="K22" i="21"/>
  <c r="J22" i="21"/>
  <c r="I22" i="21"/>
  <c r="K21" i="21"/>
  <c r="J21" i="21"/>
  <c r="I21" i="21"/>
  <c r="K20" i="21"/>
  <c r="J20" i="21"/>
  <c r="I20" i="21"/>
  <c r="K19" i="21"/>
  <c r="J19" i="21"/>
  <c r="I19" i="21"/>
  <c r="K18" i="21"/>
  <c r="J18" i="21"/>
  <c r="I18" i="21"/>
  <c r="K17" i="21"/>
  <c r="J17" i="21"/>
  <c r="I17" i="21"/>
  <c r="K16" i="21"/>
  <c r="J16" i="21"/>
  <c r="I16" i="21"/>
  <c r="K15" i="21"/>
  <c r="J15" i="21"/>
  <c r="I15" i="21"/>
  <c r="K14" i="21"/>
  <c r="J14" i="21"/>
  <c r="I14" i="21"/>
  <c r="K13" i="21"/>
  <c r="J13" i="21"/>
  <c r="I13" i="21"/>
  <c r="B9" i="21"/>
  <c r="N27" i="50"/>
  <c r="K8" i="21"/>
  <c r="J8" i="21"/>
  <c r="I8" i="21"/>
  <c r="I9" i="21"/>
  <c r="E56" i="21"/>
  <c r="D56" i="21"/>
  <c r="C56" i="21"/>
  <c r="B39" i="20"/>
  <c r="V29" i="50"/>
  <c r="K38" i="20"/>
  <c r="J38" i="20"/>
  <c r="I38" i="20"/>
  <c r="K37" i="20"/>
  <c r="J37" i="20"/>
  <c r="I37" i="20"/>
  <c r="K36" i="20"/>
  <c r="J36" i="20"/>
  <c r="I36" i="20"/>
  <c r="K35" i="20"/>
  <c r="J35" i="20"/>
  <c r="I35" i="20"/>
  <c r="K34" i="20"/>
  <c r="J34" i="20"/>
  <c r="I34" i="20"/>
  <c r="K33" i="20"/>
  <c r="J33" i="20"/>
  <c r="I33" i="20"/>
  <c r="K32" i="20"/>
  <c r="J32" i="20"/>
  <c r="I32" i="20"/>
  <c r="K31" i="20"/>
  <c r="J31" i="20"/>
  <c r="I31" i="20"/>
  <c r="B28" i="20"/>
  <c r="K27" i="20"/>
  <c r="J27" i="20"/>
  <c r="I27" i="20"/>
  <c r="K26" i="20"/>
  <c r="J26" i="20"/>
  <c r="I26" i="20"/>
  <c r="K24" i="20"/>
  <c r="J24" i="20"/>
  <c r="I24" i="20"/>
  <c r="K23" i="20"/>
  <c r="J23" i="20"/>
  <c r="I23" i="20"/>
  <c r="K22" i="20"/>
  <c r="J22" i="20"/>
  <c r="I22" i="20"/>
  <c r="K21" i="20"/>
  <c r="J21" i="20"/>
  <c r="I21" i="20"/>
  <c r="K20" i="20"/>
  <c r="J20" i="20"/>
  <c r="I20" i="20"/>
  <c r="K19" i="20"/>
  <c r="J19" i="20"/>
  <c r="I19" i="20"/>
  <c r="K18" i="20"/>
  <c r="J18" i="20"/>
  <c r="I18" i="20"/>
  <c r="K17" i="20"/>
  <c r="J17" i="20"/>
  <c r="I17" i="20"/>
  <c r="K16" i="20"/>
  <c r="J16" i="20"/>
  <c r="I16" i="20"/>
  <c r="K15" i="20"/>
  <c r="J15" i="20"/>
  <c r="I15" i="20"/>
  <c r="K14" i="20"/>
  <c r="J14" i="20"/>
  <c r="I14" i="20"/>
  <c r="K13" i="20"/>
  <c r="J13" i="20"/>
  <c r="I13" i="20"/>
  <c r="B9" i="20"/>
  <c r="V27" i="50"/>
  <c r="K8" i="20"/>
  <c r="K9" i="20"/>
  <c r="J8" i="20"/>
  <c r="J9" i="20"/>
  <c r="I8" i="20"/>
  <c r="E56" i="20"/>
  <c r="D56" i="20"/>
  <c r="C56" i="20"/>
  <c r="C39" i="19"/>
  <c r="B39" i="19"/>
  <c r="T29" i="50"/>
  <c r="C29" i="50"/>
  <c r="G38" i="19"/>
  <c r="G37" i="19"/>
  <c r="G36" i="19"/>
  <c r="G35" i="19"/>
  <c r="G34" i="19"/>
  <c r="G33" i="19"/>
  <c r="G32" i="19"/>
  <c r="G31" i="19"/>
  <c r="C28" i="19"/>
  <c r="C48" i="19"/>
  <c r="B28" i="19"/>
  <c r="G27" i="19"/>
  <c r="G26" i="19"/>
  <c r="G24" i="19"/>
  <c r="G23" i="19"/>
  <c r="G22" i="19"/>
  <c r="G21" i="19"/>
  <c r="G20" i="19"/>
  <c r="G19" i="19"/>
  <c r="G18" i="19"/>
  <c r="G17" i="19"/>
  <c r="G16" i="19"/>
  <c r="G15" i="19"/>
  <c r="G14" i="19"/>
  <c r="G13" i="19"/>
  <c r="C9" i="19"/>
  <c r="B9" i="19"/>
  <c r="C56" i="19"/>
  <c r="B39" i="18"/>
  <c r="F21" i="50"/>
  <c r="K38" i="18"/>
  <c r="J38" i="18"/>
  <c r="I38" i="18"/>
  <c r="K37" i="18"/>
  <c r="J37" i="18"/>
  <c r="I37" i="18"/>
  <c r="K36" i="18"/>
  <c r="J36" i="18"/>
  <c r="I36" i="18"/>
  <c r="K35" i="18"/>
  <c r="J35" i="18"/>
  <c r="I35" i="18"/>
  <c r="K34" i="18"/>
  <c r="J34" i="18"/>
  <c r="I34" i="18"/>
  <c r="K33" i="18"/>
  <c r="J33" i="18"/>
  <c r="I33" i="18"/>
  <c r="K32" i="18"/>
  <c r="J32" i="18"/>
  <c r="I32" i="18"/>
  <c r="K31" i="18"/>
  <c r="J31" i="18"/>
  <c r="I31" i="18"/>
  <c r="B28" i="18"/>
  <c r="K27" i="18"/>
  <c r="J27" i="18"/>
  <c r="I27" i="18"/>
  <c r="K26" i="18"/>
  <c r="J26" i="18"/>
  <c r="I26" i="18"/>
  <c r="K24" i="18"/>
  <c r="J24" i="18"/>
  <c r="I24" i="18"/>
  <c r="K23" i="18"/>
  <c r="J23" i="18"/>
  <c r="I23" i="18"/>
  <c r="K22" i="18"/>
  <c r="J22" i="18"/>
  <c r="I22" i="18"/>
  <c r="K21" i="18"/>
  <c r="J21" i="18"/>
  <c r="I21" i="18"/>
  <c r="K20" i="18"/>
  <c r="J20" i="18"/>
  <c r="I20" i="18"/>
  <c r="K19" i="18"/>
  <c r="J19" i="18"/>
  <c r="I19" i="18"/>
  <c r="K18" i="18"/>
  <c r="J18" i="18"/>
  <c r="I18" i="18"/>
  <c r="K17" i="18"/>
  <c r="J17" i="18"/>
  <c r="I17" i="18"/>
  <c r="K16" i="18"/>
  <c r="J16" i="18"/>
  <c r="I16" i="18"/>
  <c r="K15" i="18"/>
  <c r="J15" i="18"/>
  <c r="I15" i="18"/>
  <c r="K14" i="18"/>
  <c r="J14" i="18"/>
  <c r="I14" i="18"/>
  <c r="K13" i="18"/>
  <c r="J13" i="18"/>
  <c r="I13" i="18"/>
  <c r="B9" i="18"/>
  <c r="K8" i="18"/>
  <c r="J8" i="18"/>
  <c r="I8" i="18"/>
  <c r="I9" i="18"/>
  <c r="E56" i="18"/>
  <c r="D56" i="18"/>
  <c r="C56" i="18"/>
  <c r="E39" i="17"/>
  <c r="D39" i="17"/>
  <c r="C39" i="17"/>
  <c r="B39" i="17"/>
  <c r="D21" i="50"/>
  <c r="K38" i="17"/>
  <c r="J38" i="17"/>
  <c r="I38" i="17"/>
  <c r="K37" i="17"/>
  <c r="J37" i="17"/>
  <c r="I37" i="17"/>
  <c r="K36" i="17"/>
  <c r="J36" i="17"/>
  <c r="I36" i="17"/>
  <c r="K35" i="17"/>
  <c r="J35" i="17"/>
  <c r="I35" i="17"/>
  <c r="K34" i="17"/>
  <c r="J34" i="17"/>
  <c r="I34" i="17"/>
  <c r="K33" i="17"/>
  <c r="J33" i="17"/>
  <c r="I33" i="17"/>
  <c r="K32" i="17"/>
  <c r="J32" i="17"/>
  <c r="I32" i="17"/>
  <c r="K31" i="17"/>
  <c r="J31" i="17"/>
  <c r="I31" i="17"/>
  <c r="E28" i="17"/>
  <c r="D28" i="17"/>
  <c r="C28" i="17"/>
  <c r="B28" i="17"/>
  <c r="K27" i="17"/>
  <c r="J27" i="17"/>
  <c r="I27" i="17"/>
  <c r="K26" i="17"/>
  <c r="J26" i="17"/>
  <c r="I26" i="17"/>
  <c r="K24" i="17"/>
  <c r="J24" i="17"/>
  <c r="I24" i="17"/>
  <c r="K23" i="17"/>
  <c r="J23" i="17"/>
  <c r="I23" i="17"/>
  <c r="K22" i="17"/>
  <c r="J22" i="17"/>
  <c r="I22" i="17"/>
  <c r="K21" i="17"/>
  <c r="J21" i="17"/>
  <c r="I21" i="17"/>
  <c r="K20" i="17"/>
  <c r="J20" i="17"/>
  <c r="I20" i="17"/>
  <c r="K19" i="17"/>
  <c r="J19" i="17"/>
  <c r="I19" i="17"/>
  <c r="K18" i="17"/>
  <c r="J18" i="17"/>
  <c r="I18" i="17"/>
  <c r="K17" i="17"/>
  <c r="J17" i="17"/>
  <c r="I17" i="17"/>
  <c r="K16" i="17"/>
  <c r="J16" i="17"/>
  <c r="I16" i="17"/>
  <c r="K15" i="17"/>
  <c r="J15" i="17"/>
  <c r="I15" i="17"/>
  <c r="K14" i="17"/>
  <c r="J14" i="17"/>
  <c r="I14" i="17"/>
  <c r="K13" i="17"/>
  <c r="J13" i="17"/>
  <c r="I13" i="17"/>
  <c r="E9" i="17"/>
  <c r="D9" i="17"/>
  <c r="B9" i="17"/>
  <c r="D19" i="50"/>
  <c r="K8" i="17"/>
  <c r="K9" i="17"/>
  <c r="J8" i="17"/>
  <c r="J9" i="17"/>
  <c r="I8" i="17"/>
  <c r="E56" i="17"/>
  <c r="D56" i="17"/>
  <c r="C56" i="17"/>
  <c r="B48" i="21"/>
  <c r="N28" i="50"/>
  <c r="F20" i="50"/>
  <c r="B48" i="26"/>
  <c r="L12" i="50"/>
  <c r="F12" i="50"/>
  <c r="B52" i="29"/>
  <c r="B48" i="29"/>
  <c r="B48" i="19"/>
  <c r="T28" i="50"/>
  <c r="B48" i="22"/>
  <c r="P28" i="50"/>
  <c r="B48" i="24"/>
  <c r="J28" i="50"/>
  <c r="C13" i="50"/>
  <c r="C44" i="50"/>
  <c r="B48" i="20"/>
  <c r="V28" i="50"/>
  <c r="B48" i="47"/>
  <c r="N12" i="50"/>
  <c r="B48" i="31"/>
  <c r="P12" i="50"/>
  <c r="B48" i="17"/>
  <c r="D20" i="50"/>
  <c r="C22" i="50"/>
  <c r="B44" i="19"/>
  <c r="T27" i="50"/>
  <c r="C27" i="50"/>
  <c r="C11" i="50"/>
  <c r="C42" i="50"/>
  <c r="B48" i="27"/>
  <c r="J12" i="50"/>
  <c r="B48" i="30"/>
  <c r="R12" i="50"/>
  <c r="B48" i="23"/>
  <c r="L28" i="50"/>
  <c r="B48" i="25"/>
  <c r="H12" i="50"/>
  <c r="J28" i="28"/>
  <c r="B44" i="29"/>
  <c r="J39" i="28"/>
  <c r="D44" i="17"/>
  <c r="D52" i="17"/>
  <c r="D48" i="17"/>
  <c r="C41" i="17"/>
  <c r="C49" i="17"/>
  <c r="J9" i="29"/>
  <c r="J9" i="31"/>
  <c r="K9" i="31"/>
  <c r="G39" i="19"/>
  <c r="K39" i="22"/>
  <c r="J39" i="23"/>
  <c r="J39" i="26"/>
  <c r="K39" i="17"/>
  <c r="E41" i="17"/>
  <c r="E53" i="17"/>
  <c r="B44" i="17"/>
  <c r="B44" i="21"/>
  <c r="B44" i="30"/>
  <c r="B44" i="27"/>
  <c r="K28" i="28"/>
  <c r="I28" i="24"/>
  <c r="I39" i="17"/>
  <c r="B41" i="17"/>
  <c r="B49" i="17"/>
  <c r="J39" i="17"/>
  <c r="I39" i="18"/>
  <c r="K39" i="23"/>
  <c r="B44" i="23"/>
  <c r="J39" i="25"/>
  <c r="J39" i="29"/>
  <c r="J39" i="30"/>
  <c r="K39" i="31"/>
  <c r="K28" i="17"/>
  <c r="E48" i="17"/>
  <c r="I28" i="17"/>
  <c r="C52" i="17"/>
  <c r="K28" i="18"/>
  <c r="K52" i="18"/>
  <c r="J28" i="18"/>
  <c r="J52" i="18"/>
  <c r="J28" i="27"/>
  <c r="K9" i="29"/>
  <c r="I28" i="31"/>
  <c r="J28" i="17"/>
  <c r="C44" i="17"/>
  <c r="C52" i="19"/>
  <c r="C44" i="19"/>
  <c r="J28" i="25"/>
  <c r="K28" i="27"/>
  <c r="I9" i="17"/>
  <c r="J9" i="18"/>
  <c r="G9" i="19"/>
  <c r="G28" i="19"/>
  <c r="I9" i="20"/>
  <c r="K9" i="21"/>
  <c r="J9" i="21"/>
  <c r="J9" i="23"/>
  <c r="K9" i="24"/>
  <c r="J9" i="24"/>
  <c r="J9" i="25"/>
  <c r="E56" i="26"/>
  <c r="J9" i="26"/>
  <c r="K9" i="30"/>
  <c r="H9" i="47"/>
  <c r="I28" i="18"/>
  <c r="J39" i="18"/>
  <c r="K39" i="18"/>
  <c r="K9" i="18"/>
  <c r="K28" i="20"/>
  <c r="K39" i="20"/>
  <c r="J39" i="20"/>
  <c r="J28" i="20"/>
  <c r="I28" i="20"/>
  <c r="I39" i="20"/>
  <c r="I39" i="21"/>
  <c r="I28" i="21"/>
  <c r="J39" i="21"/>
  <c r="J28" i="21"/>
  <c r="K39" i="21"/>
  <c r="K28" i="21"/>
  <c r="E56" i="22"/>
  <c r="K28" i="22"/>
  <c r="J39" i="22"/>
  <c r="J28" i="22"/>
  <c r="I39" i="22"/>
  <c r="I28" i="22"/>
  <c r="I9" i="23"/>
  <c r="I39" i="23"/>
  <c r="I28" i="23"/>
  <c r="J28" i="23"/>
  <c r="J52" i="23"/>
  <c r="K28" i="23"/>
  <c r="K52" i="23"/>
  <c r="K9" i="23"/>
  <c r="K28" i="24"/>
  <c r="K39" i="24"/>
  <c r="J39" i="24"/>
  <c r="J28" i="24"/>
  <c r="I9" i="24"/>
  <c r="I39" i="24"/>
  <c r="I39" i="25"/>
  <c r="I28" i="25"/>
  <c r="K28" i="25"/>
  <c r="K39" i="25"/>
  <c r="K28" i="26"/>
  <c r="K39" i="26"/>
  <c r="J28" i="26"/>
  <c r="I39" i="26"/>
  <c r="I28" i="26"/>
  <c r="I9" i="26"/>
  <c r="I9" i="27"/>
  <c r="I39" i="27"/>
  <c r="I28" i="27"/>
  <c r="J39" i="27"/>
  <c r="K9" i="27"/>
  <c r="K39" i="27"/>
  <c r="K39" i="28"/>
  <c r="I28" i="28"/>
  <c r="I44" i="28"/>
  <c r="C57" i="28"/>
  <c r="I39" i="29"/>
  <c r="I9" i="29"/>
  <c r="I28" i="29"/>
  <c r="J28" i="29"/>
  <c r="J52" i="29"/>
  <c r="K39" i="29"/>
  <c r="K28" i="29"/>
  <c r="K52" i="29"/>
  <c r="B44" i="47"/>
  <c r="I9" i="47"/>
  <c r="I39" i="47"/>
  <c r="K28" i="30"/>
  <c r="K52" i="30"/>
  <c r="K39" i="30"/>
  <c r="J9" i="30"/>
  <c r="J28" i="30"/>
  <c r="J52" i="30"/>
  <c r="I9" i="30"/>
  <c r="I39" i="30"/>
  <c r="I28" i="30"/>
  <c r="H39" i="47"/>
  <c r="H28" i="47"/>
  <c r="H52" i="47"/>
  <c r="I28" i="47"/>
  <c r="I52" i="47"/>
  <c r="K28" i="31"/>
  <c r="K52" i="31"/>
  <c r="J39" i="31"/>
  <c r="J28" i="31"/>
  <c r="J52" i="31"/>
  <c r="I39" i="31"/>
  <c r="B44" i="31"/>
  <c r="B52" i="31"/>
  <c r="B41" i="31"/>
  <c r="H49" i="47"/>
  <c r="I48" i="47"/>
  <c r="B52" i="47"/>
  <c r="I49" i="47"/>
  <c r="B41" i="47"/>
  <c r="B52" i="30"/>
  <c r="B41" i="30"/>
  <c r="B41" i="29"/>
  <c r="B52" i="27"/>
  <c r="B41" i="27"/>
  <c r="B44" i="26"/>
  <c r="B41" i="26"/>
  <c r="B52" i="26"/>
  <c r="B44" i="25"/>
  <c r="B52" i="25"/>
  <c r="B41" i="25"/>
  <c r="B44" i="24"/>
  <c r="B52" i="24"/>
  <c r="B41" i="24"/>
  <c r="B52" i="23"/>
  <c r="B41" i="23"/>
  <c r="B44" i="22"/>
  <c r="B52" i="22"/>
  <c r="B41" i="22"/>
  <c r="B52" i="21"/>
  <c r="B41" i="21"/>
  <c r="B52" i="20"/>
  <c r="B44" i="20"/>
  <c r="B41" i="20"/>
  <c r="C41" i="19"/>
  <c r="C45" i="19"/>
  <c r="B52" i="19"/>
  <c r="B41" i="19"/>
  <c r="B44" i="18"/>
  <c r="B52" i="18"/>
  <c r="B41" i="18"/>
  <c r="D41" i="17"/>
  <c r="E44" i="17"/>
  <c r="C48" i="17"/>
  <c r="E52" i="17"/>
  <c r="B52" i="17"/>
  <c r="B49" i="29"/>
  <c r="B53" i="29"/>
  <c r="C28" i="50"/>
  <c r="C30" i="50"/>
  <c r="C12" i="50"/>
  <c r="I44" i="26"/>
  <c r="C57" i="26"/>
  <c r="J44" i="25"/>
  <c r="D57" i="25"/>
  <c r="I44" i="17"/>
  <c r="C57" i="17"/>
  <c r="J44" i="26"/>
  <c r="D57" i="26"/>
  <c r="J44" i="29"/>
  <c r="D57" i="29"/>
  <c r="J48" i="29"/>
  <c r="K41" i="28"/>
  <c r="K45" i="28"/>
  <c r="E58" i="28"/>
  <c r="J48" i="30"/>
  <c r="K44" i="31"/>
  <c r="E57" i="31"/>
  <c r="K48" i="31"/>
  <c r="I48" i="31"/>
  <c r="I52" i="31"/>
  <c r="J44" i="31"/>
  <c r="D57" i="31"/>
  <c r="J48" i="31"/>
  <c r="I44" i="31"/>
  <c r="C57" i="31"/>
  <c r="I44" i="20"/>
  <c r="C57" i="20"/>
  <c r="I48" i="20"/>
  <c r="I52" i="20"/>
  <c r="I52" i="26"/>
  <c r="I48" i="26"/>
  <c r="J48" i="26"/>
  <c r="J52" i="26"/>
  <c r="I41" i="24"/>
  <c r="I49" i="24"/>
  <c r="J48" i="18"/>
  <c r="G44" i="19"/>
  <c r="C57" i="19"/>
  <c r="J48" i="25"/>
  <c r="J52" i="25"/>
  <c r="I52" i="25"/>
  <c r="I48" i="25"/>
  <c r="I44" i="25"/>
  <c r="C57" i="25"/>
  <c r="I52" i="17"/>
  <c r="I48" i="17"/>
  <c r="J48" i="28"/>
  <c r="J52" i="28"/>
  <c r="K52" i="28"/>
  <c r="K48" i="28"/>
  <c r="K44" i="28"/>
  <c r="E57" i="28"/>
  <c r="I48" i="28"/>
  <c r="I52" i="28"/>
  <c r="J44" i="28"/>
  <c r="D57" i="28"/>
  <c r="I52" i="29"/>
  <c r="I48" i="29"/>
  <c r="K48" i="29"/>
  <c r="C53" i="17"/>
  <c r="C45" i="17"/>
  <c r="K52" i="17"/>
  <c r="K48" i="17"/>
  <c r="K44" i="17"/>
  <c r="E57" i="17"/>
  <c r="J48" i="17"/>
  <c r="J52" i="17"/>
  <c r="J44" i="17"/>
  <c r="D57" i="17"/>
  <c r="K48" i="18"/>
  <c r="K41" i="18"/>
  <c r="K53" i="18"/>
  <c r="I52" i="18"/>
  <c r="I48" i="18"/>
  <c r="I44" i="18"/>
  <c r="C57" i="18"/>
  <c r="G48" i="19"/>
  <c r="G52" i="19"/>
  <c r="K44" i="21"/>
  <c r="E57" i="21"/>
  <c r="I52" i="23"/>
  <c r="I48" i="23"/>
  <c r="I44" i="23"/>
  <c r="C57" i="23"/>
  <c r="I52" i="24"/>
  <c r="I48" i="24"/>
  <c r="I44" i="24"/>
  <c r="C57" i="24"/>
  <c r="K52" i="25"/>
  <c r="K48" i="25"/>
  <c r="K44" i="25"/>
  <c r="E57" i="25"/>
  <c r="K48" i="21"/>
  <c r="K52" i="21"/>
  <c r="I48" i="21"/>
  <c r="I52" i="21"/>
  <c r="J44" i="21"/>
  <c r="D57" i="21"/>
  <c r="J52" i="21"/>
  <c r="J48" i="21"/>
  <c r="I44" i="21"/>
  <c r="C57" i="21"/>
  <c r="J48" i="22"/>
  <c r="J52" i="22"/>
  <c r="J44" i="22"/>
  <c r="D57" i="22"/>
  <c r="I48" i="22"/>
  <c r="I52" i="22"/>
  <c r="K41" i="22"/>
  <c r="K45" i="22"/>
  <c r="E58" i="22"/>
  <c r="K52" i="22"/>
  <c r="K48" i="22"/>
  <c r="K44" i="22"/>
  <c r="E57" i="22"/>
  <c r="I44" i="22"/>
  <c r="C57" i="22"/>
  <c r="K48" i="26"/>
  <c r="K52" i="26"/>
  <c r="K44" i="26"/>
  <c r="E57" i="26"/>
  <c r="H44" i="47"/>
  <c r="C57" i="47"/>
  <c r="K48" i="30"/>
  <c r="I48" i="30"/>
  <c r="I44" i="30"/>
  <c r="C57" i="30"/>
  <c r="I52" i="30"/>
  <c r="K48" i="27"/>
  <c r="K44" i="27"/>
  <c r="E57" i="27"/>
  <c r="K52" i="27"/>
  <c r="K41" i="27"/>
  <c r="K49" i="27"/>
  <c r="J52" i="27"/>
  <c r="J44" i="27"/>
  <c r="D57" i="27"/>
  <c r="J48" i="27"/>
  <c r="I48" i="27"/>
  <c r="I52" i="27"/>
  <c r="I44" i="27"/>
  <c r="C57" i="27"/>
  <c r="K48" i="20"/>
  <c r="K44" i="20"/>
  <c r="E57" i="20"/>
  <c r="K52" i="20"/>
  <c r="J44" i="20"/>
  <c r="D57" i="20"/>
  <c r="J48" i="20"/>
  <c r="J52" i="20"/>
  <c r="J48" i="23"/>
  <c r="K48" i="23"/>
  <c r="J44" i="24"/>
  <c r="D57" i="24"/>
  <c r="J48" i="24"/>
  <c r="J52" i="24"/>
  <c r="K48" i="24"/>
  <c r="K52" i="24"/>
  <c r="K44" i="24"/>
  <c r="E57" i="24"/>
  <c r="D53" i="17"/>
  <c r="D49" i="17"/>
  <c r="J41" i="30"/>
  <c r="J45" i="30"/>
  <c r="D58" i="30"/>
  <c r="K44" i="30"/>
  <c r="E57" i="30"/>
  <c r="J44" i="30"/>
  <c r="D57" i="30"/>
  <c r="K44" i="18"/>
  <c r="E57" i="18"/>
  <c r="J44" i="18"/>
  <c r="D57" i="18"/>
  <c r="K44" i="23"/>
  <c r="E57" i="23"/>
  <c r="J44" i="23"/>
  <c r="D57" i="23"/>
  <c r="K44" i="29"/>
  <c r="E57" i="29"/>
  <c r="I44" i="29"/>
  <c r="C57" i="29"/>
  <c r="I44" i="47"/>
  <c r="D57" i="47"/>
  <c r="J41" i="26"/>
  <c r="J41" i="23"/>
  <c r="E49" i="17"/>
  <c r="J41" i="29"/>
  <c r="K41" i="31"/>
  <c r="K53" i="31"/>
  <c r="K41" i="17"/>
  <c r="J41" i="25"/>
  <c r="K41" i="30"/>
  <c r="E45" i="17"/>
  <c r="I41" i="18"/>
  <c r="K41" i="29"/>
  <c r="K45" i="29"/>
  <c r="E58" i="29"/>
  <c r="J41" i="21"/>
  <c r="K41" i="23"/>
  <c r="K45" i="23"/>
  <c r="E58" i="23"/>
  <c r="I41" i="25"/>
  <c r="I41" i="26"/>
  <c r="K41" i="26"/>
  <c r="I41" i="29"/>
  <c r="B45" i="17"/>
  <c r="B53" i="17"/>
  <c r="J41" i="27"/>
  <c r="J41" i="18"/>
  <c r="I41" i="31"/>
  <c r="I41" i="17"/>
  <c r="J41" i="17"/>
  <c r="I41" i="20"/>
  <c r="J41" i="20"/>
  <c r="K41" i="21"/>
  <c r="I41" i="21"/>
  <c r="K41" i="25"/>
  <c r="J41" i="28"/>
  <c r="J45" i="28"/>
  <c r="G41" i="19"/>
  <c r="K41" i="20"/>
  <c r="J41" i="22"/>
  <c r="I41" i="22"/>
  <c r="I41" i="23"/>
  <c r="K41" i="24"/>
  <c r="J41" i="24"/>
  <c r="I41" i="27"/>
  <c r="I41" i="28"/>
  <c r="I41" i="47"/>
  <c r="I53" i="47"/>
  <c r="I41" i="30"/>
  <c r="H41" i="47"/>
  <c r="H53" i="47"/>
  <c r="J41" i="31"/>
  <c r="B49" i="31"/>
  <c r="B53" i="31"/>
  <c r="B45" i="31"/>
  <c r="B49" i="47"/>
  <c r="B53" i="47"/>
  <c r="B45" i="47"/>
  <c r="B53" i="30"/>
  <c r="B49" i="30"/>
  <c r="B45" i="30"/>
  <c r="B45" i="29"/>
  <c r="B49" i="27"/>
  <c r="B45" i="27"/>
  <c r="B53" i="27"/>
  <c r="B45" i="26"/>
  <c r="B49" i="26"/>
  <c r="B53" i="26"/>
  <c r="B45" i="25"/>
  <c r="B49" i="25"/>
  <c r="B53" i="25"/>
  <c r="B53" i="24"/>
  <c r="B49" i="24"/>
  <c r="B45" i="24"/>
  <c r="B45" i="23"/>
  <c r="B49" i="23"/>
  <c r="B53" i="23"/>
  <c r="B53" i="22"/>
  <c r="B45" i="22"/>
  <c r="B49" i="22"/>
  <c r="B45" i="21"/>
  <c r="B49" i="21"/>
  <c r="B53" i="21"/>
  <c r="B49" i="20"/>
  <c r="B53" i="20"/>
  <c r="B45" i="20"/>
  <c r="B49" i="19"/>
  <c r="B45" i="19"/>
  <c r="B53" i="19"/>
  <c r="C53" i="19"/>
  <c r="C49" i="19"/>
  <c r="B49" i="18"/>
  <c r="B53" i="18"/>
  <c r="B45" i="18"/>
  <c r="D45" i="17"/>
  <c r="C14" i="50"/>
  <c r="C45" i="50"/>
  <c r="C47" i="50"/>
  <c r="C43" i="50"/>
  <c r="C46" i="50"/>
  <c r="K49" i="28"/>
  <c r="K53" i="28"/>
  <c r="I45" i="24"/>
  <c r="C58" i="24"/>
  <c r="I53" i="24"/>
  <c r="I45" i="47"/>
  <c r="D58" i="47"/>
  <c r="K53" i="22"/>
  <c r="K49" i="22"/>
  <c r="K45" i="18"/>
  <c r="E58" i="18"/>
  <c r="K49" i="18"/>
  <c r="H45" i="47"/>
  <c r="C58" i="47"/>
  <c r="K53" i="27"/>
  <c r="K45" i="27"/>
  <c r="E58" i="27"/>
  <c r="G53" i="19"/>
  <c r="G49" i="19"/>
  <c r="G45" i="19"/>
  <c r="C58" i="19"/>
  <c r="I49" i="17"/>
  <c r="I45" i="17"/>
  <c r="C58" i="17"/>
  <c r="I53" i="17"/>
  <c r="K45" i="17"/>
  <c r="E58" i="17"/>
  <c r="K53" i="17"/>
  <c r="K49" i="17"/>
  <c r="J45" i="17"/>
  <c r="D58" i="17"/>
  <c r="J53" i="17"/>
  <c r="J49" i="17"/>
  <c r="I53" i="18"/>
  <c r="I45" i="18"/>
  <c r="C58" i="18"/>
  <c r="I49" i="18"/>
  <c r="J45" i="18"/>
  <c r="D58" i="18"/>
  <c r="J53" i="18"/>
  <c r="J49" i="18"/>
  <c r="J53" i="20"/>
  <c r="J45" i="20"/>
  <c r="D58" i="20"/>
  <c r="J49" i="20"/>
  <c r="I49" i="20"/>
  <c r="I53" i="20"/>
  <c r="I45" i="20"/>
  <c r="C58" i="20"/>
  <c r="K53" i="20"/>
  <c r="K45" i="20"/>
  <c r="E58" i="20"/>
  <c r="K49" i="20"/>
  <c r="I49" i="21"/>
  <c r="I45" i="21"/>
  <c r="C58" i="21"/>
  <c r="I53" i="21"/>
  <c r="J49" i="21"/>
  <c r="J53" i="21"/>
  <c r="J45" i="21"/>
  <c r="D58" i="21"/>
  <c r="K53" i="21"/>
  <c r="K45" i="21"/>
  <c r="E58" i="21"/>
  <c r="K49" i="21"/>
  <c r="J49" i="22"/>
  <c r="J53" i="22"/>
  <c r="J45" i="22"/>
  <c r="D58" i="22"/>
  <c r="I49" i="22"/>
  <c r="I45" i="22"/>
  <c r="C58" i="22"/>
  <c r="I53" i="22"/>
  <c r="I53" i="23"/>
  <c r="I49" i="23"/>
  <c r="I45" i="23"/>
  <c r="C58" i="23"/>
  <c r="J53" i="23"/>
  <c r="J49" i="23"/>
  <c r="K53" i="23"/>
  <c r="K49" i="23"/>
  <c r="J45" i="23"/>
  <c r="D58" i="23"/>
  <c r="J53" i="24"/>
  <c r="J45" i="24"/>
  <c r="D58" i="24"/>
  <c r="J49" i="24"/>
  <c r="K53" i="24"/>
  <c r="K45" i="24"/>
  <c r="E58" i="24"/>
  <c r="K49" i="24"/>
  <c r="I45" i="25"/>
  <c r="C58" i="25"/>
  <c r="I49" i="25"/>
  <c r="I53" i="25"/>
  <c r="K53" i="25"/>
  <c r="K45" i="25"/>
  <c r="E58" i="25"/>
  <c r="K49" i="25"/>
  <c r="J49" i="25"/>
  <c r="J53" i="25"/>
  <c r="J45" i="25"/>
  <c r="D58" i="25"/>
  <c r="J53" i="26"/>
  <c r="J45" i="26"/>
  <c r="D58" i="26"/>
  <c r="J49" i="26"/>
  <c r="K53" i="26"/>
  <c r="K45" i="26"/>
  <c r="E58" i="26"/>
  <c r="K49" i="26"/>
  <c r="I49" i="26"/>
  <c r="I53" i="26"/>
  <c r="I45" i="26"/>
  <c r="C58" i="26"/>
  <c r="I53" i="27"/>
  <c r="I49" i="27"/>
  <c r="I45" i="27"/>
  <c r="C58" i="27"/>
  <c r="J45" i="27"/>
  <c r="D58" i="27"/>
  <c r="J53" i="27"/>
  <c r="J49" i="27"/>
  <c r="I45" i="28"/>
  <c r="C58" i="28"/>
  <c r="I49" i="28"/>
  <c r="I53" i="28"/>
  <c r="I53" i="29"/>
  <c r="I49" i="29"/>
  <c r="I45" i="29"/>
  <c r="C58" i="29"/>
  <c r="J53" i="29"/>
  <c r="J49" i="29"/>
  <c r="K53" i="29"/>
  <c r="K49" i="29"/>
  <c r="J45" i="29"/>
  <c r="D58" i="29"/>
  <c r="K53" i="30"/>
  <c r="K49" i="30"/>
  <c r="K45" i="30"/>
  <c r="E58" i="30"/>
  <c r="I49" i="30"/>
  <c r="I53" i="30"/>
  <c r="I45" i="30"/>
  <c r="C58" i="30"/>
  <c r="J53" i="30"/>
  <c r="J49" i="30"/>
  <c r="J49" i="28"/>
  <c r="J53" i="28"/>
  <c r="D58" i="28"/>
  <c r="K49" i="31"/>
  <c r="K45" i="31"/>
  <c r="E58" i="31"/>
  <c r="I49" i="31"/>
  <c r="I45" i="31"/>
  <c r="C58" i="31"/>
  <c r="I53" i="31"/>
  <c r="J45" i="31"/>
  <c r="D58" i="31"/>
  <c r="J49" i="31"/>
  <c r="J53" i="31"/>
</calcChain>
</file>

<file path=xl/sharedStrings.xml><?xml version="1.0" encoding="utf-8"?>
<sst xmlns="http://schemas.openxmlformats.org/spreadsheetml/2006/main" count="2076" uniqueCount="258">
  <si>
    <t>Crop Planner (January 2026)</t>
  </si>
  <si>
    <t>An Excel version of the Ministry's Crop Planning Guides. </t>
  </si>
  <si>
    <t>COPYRIGHT:</t>
  </si>
  <si>
    <t>Government of Saskatchewan, 2026</t>
  </si>
  <si>
    <t>NOTICE:</t>
  </si>
  <si>
    <t xml:space="preserve">All rights reserved. Copyright and all other intellectual property rights for the Crop Planner, and </t>
  </si>
  <si>
    <t xml:space="preserve">all manuals, documentation and other material pertaining to this software, belong exclusively to the </t>
  </si>
  <si>
    <t xml:space="preserve">Government of Saskatchewan.  This software is provided solely for the personal use of the </t>
  </si>
  <si>
    <t>purchaser under a non-exclusive license, and may not be copied, modified, published, sold or</t>
  </si>
  <si>
    <t xml:space="preserve">distributed to any third party, or transmitted in any form or by any mean whether electronic, </t>
  </si>
  <si>
    <t xml:space="preserve">mechanical, photocopying, recording or otherwise, in whole or in part, without the express </t>
  </si>
  <si>
    <t>written permission of the Saskatchewan Ministry of Agriculture.</t>
  </si>
  <si>
    <t>DISCLAIMER:</t>
  </si>
  <si>
    <t xml:space="preserve">This software is provided without warranty on an "as is" basis.  The Government of </t>
  </si>
  <si>
    <t xml:space="preserve">Saskatchewan and its agents assume no liability or responsibility whatsoever with respect to </t>
  </si>
  <si>
    <t>loss or damage caused by or alleged to be caused by the use or operation of this software.</t>
  </si>
  <si>
    <t xml:space="preserve"> Please do this page</t>
  </si>
  <si>
    <t>General Assumptions for All Soil Zones</t>
  </si>
  <si>
    <t xml:space="preserve">1. Crop prices are the average annual crop year farm gate price adopted from Agriculture and Agri-Food Canada’s most recent winter farm income forecast data or from reports of local grain buyers, vetted through regional crop specialists. The farm gate price represents the actual payment received by farmers. This includes crops sold through forward contracts and at spot prices. Crop prices can shift quickly and drastically due to market conditions, making information outdated within this guide. Producers should always check current prices and adjust figures as needed.
</t>
  </si>
  <si>
    <t>2. Targeted crop yields represent the five-year average of the 80th percentile of production for each crop in each soil zone. That is, for each of the past five years the point where 80 percent of producers would have attained a lower yield for that crop is determined (see the image below for an example).That value for each of the five years is then averaged. The calculation uses producer data submitted to Saskatchewan Crop Insurance Corporation and released each spring. These target yields reflect a higher level of management, improvements in plant genetics and enhanced nutrient and crop protection management. Producers should adjust the target yield to meet their goals and management style.</t>
  </si>
  <si>
    <t xml:space="preserve">3. Seeding rates are determined by seed size, expected mortality, germination and desired plant population. </t>
  </si>
  <si>
    <t>4. Seed costs are based on the use of certified seed and low disturbance direct seeding, collected from producers and vetted through regional crop experts.</t>
  </si>
  <si>
    <t>5. Variety selection should be made to best suit the agro-climatic conditions. More information can be found by searching for Varieties of Grain Crops at saskatchewan.ca/crops.</t>
  </si>
  <si>
    <t xml:space="preserve">6. Fertilizer needs are highly variable and must be adjusted to meet conditions. The calculations in this guide are based on most-recent prices from a selection of dealers throughout the province and the estimated amount of nutrients removed from the soil in order for the crop to attain the target yield. These are not recommended application rates for specific operations. The ministry encourages producers to soil test on a consistent basis in order to measure residual soil fertility and calculate the total crop nutrient application required to achieve targeted crop yields. This is consistent with 4R Nutrient Stewardship management practices. It is recommended to follow the guidelines for safe rates of fertilizer placed with the seed when determining the right rate of all nutrients. For pulse crops, producers should focus on applying the correct inoculant. Producers are reminded to adjust both the volume of nutrients applied and the price of each nutrient. </t>
  </si>
  <si>
    <t>7. Crop protection efforts must be adjusted to meet each producer’s conditions. The assumptions in this guide cover common applications to demonstrate potential costs. These are not recommended crop protection applications for specific operations. Producers must cost their individual responses to weed, insect and disease pressures. Please refer to the Guide to Crop Protection available at saskatchewan.ca/crops for registered pest control products. 
The costs of crop protection products are calculated using the full registered rate of application and suggested retail prices from a selection of dealers across the province. Prices can vary significantly by vendor.  
Insect and disease control efforts will be aided by extended crop rotations, which reduce yield losses due to disease. Extended crop rotations also help ensure that management tools, such as resistant varieties and fungicides, remain effective by reducing selection pressure on the pathogen population. This guide assumes that commonly encountered insects or crop diseases are controlled through the use of the appropriate product given the crop and insect or disease combinations.
Weed control efforts presented reflect the practice of herbicide layering as much as possible. Herbicide layering helps prevent and manage herbicide-resistant weed populations. Layering may involve the use of two or more modes of action for control of some weeds. The timing and number of applications used to estimate herbicide costs are indicated in a chart on each crop’s specific page. Below are the descriptions to the applications in the chart:
• Pre-harvest:  Pre-harvest glyphosate treatment to the previous crop. The benefit of perennial weed control from this application accrues to the crop that is planted after the application.
• Fall application: Post-harvest fall application. Typically for winter annual weeds. The benefit of this application will also accrue to the crop that is planted after the application. 
• Pre-seed: Pre-seed burn off that replaces tillage in a low-disturbance direct seeding system. There are two windows of application presented in the chart which represent one or two herbicides used at the pre-seed timing where the primary activity is on emerged weeds. Soil-active herbicides that may be mixed with the burn off applications are treated separately below. Typically, the first application will be glyphosate. When glyphosate is applied alone, it is assumed that this is done at 360 grams of acid equivalent (active) per acre. If a second application is indicated, this will be a tank mix partnered with glyphosate for burn off purposes and has limited residual impact, if any. In a tank mix, the rate of glyphosate is assumed to be 180 grams acid equivalent (active) per acre.
• Soil application: Soil-active herbicide that provides residual soil activity for control of emerging weeds beyond emergence and into the crop growth period. These are typically added for herbicide resistance management but also to contribute to increased crop yields by eliminating early weeds. Rates of some soil-active herbicides are adjusted for typical organic matter levels in the different soil zones.
• In-crop: In-crop foliar application opportunities are provided for up to three herbicides. These are applied either in a mix or as separate sequential applications where tank mixing is not compatible. There are three windows of application allotted as indicated by each column in the chart.          
• Desiccation: Harvest aid application prior to harvest. This is done for the purpose of rapid dry down of the crop to facilitate timely harvest. This does not include glyphosate, which may be included as a mix with some harvest aid options.</t>
  </si>
  <si>
    <t xml:space="preserve">8. Machinery operating costs include fuel usage and repair. Fuel costs are based on estimated fuel consumptions for the various farming operations with diesel fuel priced at $1.181/litre. Machinery repair rates are based on the Ministry’s 2024-25 Farm Machinery Custom and Rental Rate Guide and are set at 2.6 per cent of the yearly machinery investment cost.
</t>
  </si>
  <si>
    <t xml:space="preserve">9. Custom work and hired labour is made up of costs for custom farm operations, such as custom trucking and custom spraying. Skilled labour is assumed to be $28.00 per hour for 2026.
</t>
  </si>
  <si>
    <t xml:space="preserve">10. Crop insurance premiums are the five-year average of the premiums paid by producers who attain the targeted yield for the soil zone. The premiums used in this guide do not reflect actual producers’ costs given surcharges and taxes. </t>
  </si>
  <si>
    <t>11. Hail Insurance premiums are based on the 2025 estimated average coverage per acre of $400 multiplied by a rate of 3.5 percent = $14.00/acre.</t>
  </si>
  <si>
    <t>12. Utilities include the costs of electricity, natural gas, water and telephone expenses based on the standard farm business rates of major utility providers.</t>
  </si>
  <si>
    <t xml:space="preserve">
13. Interest on variable expenses is calculated using a rate of 5.68 per cent on all variable expenses. The interest is applied for eight months for all crops except hybrid fall rye and winter wheat. For these two crops, the interest costs are calculated for 18 months. 
</t>
  </si>
  <si>
    <t xml:space="preserve">14. Building repair rates are 2.6 per cent of building investment per acre.
</t>
  </si>
  <si>
    <t>15. Business overhead is made up of legal, accounting, insurance, licenses and miscellaneous. Business overhead costs are indexed by applying the farm input price index to Statistics Canada’s 2021 Census of Agriculture.</t>
  </si>
  <si>
    <t xml:space="preserve">16. Machinery investment is calculated by applying an interest rate to 75 per cent of machinery investment and an opportunity cost to the remaining 25 per cent that would have been provided as a down payment on machinery.  This is a new approach to calculating these costs and is consistent with the Ministry of Agriculture's Custom Rate and Rental Guide assumptions.  An interest rate at 8.5 per cent and an opportunity cost rate of 1.5 per cent are utilized.  These calculations are applied to the average investment in machinery by soil zone. Based on Statistics Canada data, it is estimated that a brown soil zone farm has $444.74 per cultivated acre invested in machinery, a dark brown soil zone farm has $501.52 per cultivated acre invested and a black soil zone farm has $567.61 invested per cultivated acre. Machinery costs are substantial and these are average rates per soil zone. Producers are reminded to adjust these figures to meet their unique circumstances. 
</t>
  </si>
  <si>
    <t xml:space="preserve">17. Machinery depreciation is calculated using a straight-line formula at 10.7 percent annual depreciation rate.
</t>
  </si>
  <si>
    <t xml:space="preserve">18. Building investment cost is calculated at 4.57 per cent of annual building investment. Based on data provided by Statistics Canada, it is estimated that a brown soil zone farm has $29 per cultivated acre invested in buildings, a dark brown soil zone farm has $38 per cultivated acre invested and a black soil zone farm has $52 per cultivated acre invested. </t>
  </si>
  <si>
    <t>19. Building depreciation is calculated at five percent per year on a straight-line basis of building investment.</t>
  </si>
  <si>
    <t>20. Land investment cost is calculated by applying 85 per cent of owned land equity to 1.5 per cent land opportunity cost. The remaining 15 per cent is applied to the principle and interest cost at 4.57 per cent mortgage rate over 25 years.  These two amounts are added up to come up with total land investment cost.  Land valuation is $3,136 per cultivated acre in the brown soil zone, $3,606 per cultivated acre in the dark brown soil zone and $3,371 per cultivated acre in the black soil zone. Producers should adjust this figure to reflect payments they make towards land.  This is where any land rental rates should be accounted for.</t>
  </si>
  <si>
    <t xml:space="preserve">21. Labour and management refers to owner/operator labour and management and is not included in these estimates. 
</t>
  </si>
  <si>
    <t>22. Specialty crops can have limited market access due to demand. Growers wishing to add specialty crops to their rotation are encouraged to consider production contracts for the crop they grow. Contracts can help manage the risks associated with growing and marketing specialty crops.</t>
  </si>
  <si>
    <t>Summary of "My Farm"</t>
  </si>
  <si>
    <t>Instructions on using this sheet</t>
  </si>
  <si>
    <t>This sheet provides a summary of your total projected farm financial situation.</t>
  </si>
  <si>
    <t xml:space="preserve">Please go to the sheets for the crops you grow or you plan to grow and input your numbers in the "my farm" column. The data from those sheets will automatically appear in this summary calculator. </t>
  </si>
  <si>
    <t xml:space="preserve">In this summary calcaulator, please input the total acres of each crop you grow or plan to grow. </t>
  </si>
  <si>
    <t xml:space="preserve">The total colum will update automatically and provide your summary picture. </t>
  </si>
  <si>
    <t>Coarse Grains</t>
  </si>
  <si>
    <t>Total</t>
  </si>
  <si>
    <t>Feed Barley</t>
  </si>
  <si>
    <t>Acres</t>
  </si>
  <si>
    <t>Malt Barley</t>
  </si>
  <si>
    <t>Corn</t>
  </si>
  <si>
    <t xml:space="preserve"> Fall Rye</t>
  </si>
  <si>
    <t>Oats</t>
  </si>
  <si>
    <t>Durum</t>
  </si>
  <si>
    <t>Spring Wheat</t>
  </si>
  <si>
    <t>Winter Wheat</t>
  </si>
  <si>
    <t>Total Revenue ($)</t>
  </si>
  <si>
    <t>Total Variable Expenses ($)</t>
  </si>
  <si>
    <t>Total Other Expenses* ($)</t>
  </si>
  <si>
    <t>Total Expenses ($)</t>
  </si>
  <si>
    <t>Total Acres</t>
  </si>
  <si>
    <t>Oilseeds</t>
  </si>
  <si>
    <t>Canola</t>
  </si>
  <si>
    <t>Flax</t>
  </si>
  <si>
    <t>Brown Mustard</t>
  </si>
  <si>
    <t>Oriental Mustard</t>
  </si>
  <si>
    <t>Yellow Mustard</t>
  </si>
  <si>
    <t>Hybrid Mustard</t>
  </si>
  <si>
    <t>Sunflower</t>
  </si>
  <si>
    <t>Pulses</t>
  </si>
  <si>
    <t>Desi Chickpeas</t>
  </si>
  <si>
    <t>Large Chickpeas</t>
  </si>
  <si>
    <t>Small Chickpeas</t>
  </si>
  <si>
    <t>Large Green Lentil</t>
  </si>
  <si>
    <t>Red Lentil</t>
  </si>
  <si>
    <t>Green Peas</t>
  </si>
  <si>
    <t>Yellow Peas</t>
  </si>
  <si>
    <t>Black Bean</t>
  </si>
  <si>
    <t>Fababean</t>
  </si>
  <si>
    <t>Soybean</t>
  </si>
  <si>
    <t>Total Expenses($)</t>
  </si>
  <si>
    <t>Specialty Crops</t>
  </si>
  <si>
    <t>Camelina</t>
  </si>
  <si>
    <t>Canary</t>
  </si>
  <si>
    <t>Caraway**</t>
  </si>
  <si>
    <t>Coriander</t>
  </si>
  <si>
    <t>Fenugreek</t>
  </si>
  <si>
    <t>Quinoa</t>
  </si>
  <si>
    <t>Farm Total</t>
  </si>
  <si>
    <t>Return over variable expenses ($)</t>
  </si>
  <si>
    <t>Return over total expenses ($)</t>
  </si>
  <si>
    <t>*This includes labour and management costs if entered.  Be sure these are entered as a per acres cost on the crop-specific pages.</t>
  </si>
  <si>
    <t>**See crop specific sheet on caraway for important cost assumptions of this biennal crop.  If you are growing caraway, these assumptions must be considered when looking at the summary of your farm.</t>
  </si>
  <si>
    <t>MALT BARLEY PRODUCTION COSTS ($/ACRE) FOR SASKATCHEWAN 2026</t>
  </si>
  <si>
    <t>Economics</t>
  </si>
  <si>
    <t>Agronomics</t>
  </si>
  <si>
    <t>CROP</t>
  </si>
  <si>
    <t>MALT BARLEY</t>
  </si>
  <si>
    <r>
      <rPr>
        <b/>
        <sz val="10"/>
        <rFont val="Arial"/>
        <family val="2"/>
      </rPr>
      <t>Seeding:</t>
    </r>
    <r>
      <rPr>
        <sz val="10"/>
        <rFont val="Arial"/>
        <family val="2"/>
      </rPr>
      <t xml:space="preserve"> Seeding rates are based on a target plant stand in plants per square foot. This guide assumes a producer will seed to achieve 25 plants per square foot in the black soil zone, 22 in the dark brown soil zone and 20 in the brown soil zone, with a thousand kernel weight of 45 grams and 85 per cent emergence.
</t>
    </r>
    <r>
      <rPr>
        <b/>
        <sz val="10"/>
        <rFont val="Arial"/>
        <family val="2"/>
      </rPr>
      <t>Fertilization:</t>
    </r>
    <r>
      <rPr>
        <sz val="10"/>
        <rFont val="Arial"/>
        <family val="2"/>
      </rPr>
      <t xml:space="preserve"> Fertility costs are based on nutrient removal rates given the targeted crop yield. These are: 78 lb./ac. N and 34 lb./ac. P2O5 for the black soil zone, 66 lb./ac. N and 29 lb./ac. P2O5 for the dark brown soil zone and 50 lb./ac. N and 22 lb./ac. P2O5 for the brown soil zone. Producers are encouraged to use their own rates based on soil tests. Producers may fertilize malting barley less trying to avoid protein being too high. 
</t>
    </r>
    <r>
      <rPr>
        <b/>
        <sz val="10"/>
        <rFont val="Arial"/>
        <family val="2"/>
      </rPr>
      <t>Crop Rotation:</t>
    </r>
    <r>
      <rPr>
        <sz val="10"/>
        <rFont val="Arial"/>
        <family val="2"/>
      </rPr>
      <t xml:space="preserve"> Diverse crop rotations are recommended to help reduce disease pressure and suppress weeds to manage herbicide resistance. Barley is a very competitive crop that will suppress growth of weeds.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Cutworms, aphids, thrips, mites, grasshoppers, armyworm, slugs and wireworms might require control. Seed treatments are available for wireworm control.
</t>
    </r>
    <r>
      <rPr>
        <b/>
        <sz val="10"/>
        <rFont val="Arial"/>
        <family val="2"/>
      </rPr>
      <t>Disease control:</t>
    </r>
    <r>
      <rPr>
        <sz val="10"/>
        <rFont val="Arial"/>
        <family val="2"/>
      </rPr>
      <t xml:space="preserve"> Cereal crops can be affected by both leaf diseases and fusarium head blight (FHB). When disease pressure is moderate, a single application at FHB timing can be effective in managing both types of diseases. This estimation includes the cost of a single fungicide application. When disease pressure is high, an additional fungicide application for leaf diseases may be required. Fungicide applications should be made based on field history and disease risk during the growing season. 
</t>
    </r>
    <r>
      <rPr>
        <b/>
        <sz val="10"/>
        <rFont val="Arial"/>
        <family val="2"/>
      </rPr>
      <t>Weed control:</t>
    </r>
    <r>
      <rPr>
        <sz val="10"/>
        <rFont val="Arial"/>
        <family val="2"/>
      </rPr>
      <t xml:space="preserve"> Because barley is competitive, growers can often reduce the number of herbicide applications from those listed. A soil-applied herbicide was used to manage Group 1 resistant wild oats. Refer to the Guide to Crop Protection available at saskatchewan.ca/crops for more information about Group 1 resistance. Herbicide costs are based on the following herbicide timings. Please refer to general assumptions for details. P</t>
    </r>
    <r>
      <rPr>
        <sz val="10"/>
        <color rgb="FFFF0000"/>
        <rFont val="Arial"/>
        <family val="2"/>
      </rPr>
      <t>lease insert herbicide application window.</t>
    </r>
    <r>
      <rPr>
        <sz val="10"/>
        <rFont val="Arial"/>
        <family val="2"/>
      </rPr>
      <t xml:space="preserve">
</t>
    </r>
  </si>
  <si>
    <t>My Farm</t>
  </si>
  <si>
    <t>80th percentile</t>
  </si>
  <si>
    <t xml:space="preserve">Average Yield </t>
  </si>
  <si>
    <t>Soil Zone</t>
  </si>
  <si>
    <t>Brown</t>
  </si>
  <si>
    <t>Dark Brown</t>
  </si>
  <si>
    <t>Black</t>
  </si>
  <si>
    <t>REVENUE PER ACRE</t>
  </si>
  <si>
    <t>Estimated Yield (bu./ac) (A)</t>
  </si>
  <si>
    <t>Est. On Farm Market Price $/bu. (B)</t>
  </si>
  <si>
    <t>Estimated Gross Revenue/ac (AxB)=C</t>
  </si>
  <si>
    <t>EXPENSES PER ACRE</t>
  </si>
  <si>
    <t>Variable Expenses/acre</t>
  </si>
  <si>
    <t>Seed</t>
  </si>
  <si>
    <t xml:space="preserve">                     -Seed Treatments/Inoculants</t>
  </si>
  <si>
    <t>Fertilizer -Nitrogen (N)</t>
  </si>
  <si>
    <t xml:space="preserve">               -Phosphorous (P2O5)</t>
  </si>
  <si>
    <t xml:space="preserve">               -Sulphur and Other</t>
  </si>
  <si>
    <t>Plant Protection -Herbicides</t>
  </si>
  <si>
    <t xml:space="preserve">                     -Insecticides</t>
  </si>
  <si>
    <t xml:space="preserve">                     -Fungicides</t>
  </si>
  <si>
    <t>Machinery Operating -Fuel</t>
  </si>
  <si>
    <t xml:space="preserve">                                  -Repair</t>
  </si>
  <si>
    <t>Custom Work and Hired Labour</t>
  </si>
  <si>
    <t>Crop Insurance Premium</t>
  </si>
  <si>
    <t>Hail Insurance Premium</t>
  </si>
  <si>
    <t>Utilities and Miscellaneous</t>
  </si>
  <si>
    <t>Interest on Variable Expenses</t>
  </si>
  <si>
    <t>Total Variable Expenses (D)</t>
  </si>
  <si>
    <t>Other Expenses/acre</t>
  </si>
  <si>
    <t>Building Repair</t>
  </si>
  <si>
    <t>Property Taxes</t>
  </si>
  <si>
    <t>Business Overhead</t>
  </si>
  <si>
    <t>Machinery Depreciation</t>
  </si>
  <si>
    <t>Building Depreciation</t>
  </si>
  <si>
    <t>Machinery Investment</t>
  </si>
  <si>
    <t>Building Investment</t>
  </si>
  <si>
    <t>Land Investment</t>
  </si>
  <si>
    <t>Total Other Expenses (E)</t>
  </si>
  <si>
    <t>Labour and Management (F)*</t>
  </si>
  <si>
    <t xml:space="preserve">Total Expenses (D+E+F)=(G) </t>
  </si>
  <si>
    <t>RETURNS PER ACRE</t>
  </si>
  <si>
    <t xml:space="preserve"> Return over Variable Expenses (C-D) </t>
  </si>
  <si>
    <t xml:space="preserve"> Return over Total Expenses (C-G)</t>
  </si>
  <si>
    <t>BREAK-EVEN YIELD (bu./ac.)</t>
  </si>
  <si>
    <t>To Cover Variable Expenses</t>
  </si>
  <si>
    <t>To Cover Total Expenses</t>
  </si>
  <si>
    <t>BREAK-EVEN PRICE ($ per bu.)</t>
  </si>
  <si>
    <t>YIELD SENSITIVITY (same expenses but average yield)</t>
  </si>
  <si>
    <t>Provincial Average Yield (bu./ac)</t>
  </si>
  <si>
    <t xml:space="preserve"> Return over Variable Expenses </t>
  </si>
  <si>
    <t xml:space="preserve"> Return over Total Expenses </t>
  </si>
  <si>
    <t>*Farm managers need to determine their own actual labour and management costs and add it to total expenses.</t>
  </si>
  <si>
    <t>FEED BARLEY PRODUCTION COSTS ($/ACRE) FOR SASKATCHEWAN 2026</t>
  </si>
  <si>
    <t>FEED BARLEY</t>
  </si>
  <si>
    <r>
      <rPr>
        <b/>
        <sz val="10"/>
        <rFont val="Arial"/>
        <family val="2"/>
      </rPr>
      <t>Seeding:</t>
    </r>
    <r>
      <rPr>
        <sz val="10"/>
        <rFont val="Arial"/>
        <family val="2"/>
      </rPr>
      <t xml:space="preserve"> Seeding rates are based on a target plant stand in plants per square foot. This guide assumes a producer will seed to achieve 25 plants per square foot in the black soil zone, 22 in the dark brown soil zone and 20 in the brown soil zone, with a thousand kernel weight of 45 grams and 85 per cent emergence.
</t>
    </r>
    <r>
      <rPr>
        <b/>
        <sz val="10"/>
        <rFont val="Arial"/>
        <family val="2"/>
      </rPr>
      <t>Fertilization:</t>
    </r>
    <r>
      <rPr>
        <sz val="10"/>
        <rFont val="Arial"/>
        <family val="2"/>
      </rPr>
      <t xml:space="preserve"> Fertility costs are based on nutrient removal rates given the targeted crop yield. These are: 96 lb./ac. N and 42 lb./ac. P2O5 for the black soil zone, 80 lb./ac. N and 35 lb./ac. P2O5 for the dark brown soil zone and 61 lb./ac. N and 26 lb./ac. P2O5 for the brown soil zone.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weeds to manage herbicide resistance. Barley is a very competitive crop that will suppress growth of weeds. Feed barley markets may be more tolerant of weed escapes than malt barley.
</t>
    </r>
    <r>
      <rPr>
        <b/>
        <sz val="10"/>
        <rFont val="Arial"/>
        <family val="2"/>
      </rPr>
      <t>Crop Protection</t>
    </r>
    <r>
      <rPr>
        <sz val="10"/>
        <rFont val="Arial"/>
        <family val="2"/>
      </rPr>
      <t xml:space="preserve">                                                                </t>
    </r>
    <r>
      <rPr>
        <b/>
        <sz val="10"/>
        <rFont val="Arial"/>
        <family val="2"/>
      </rPr>
      <t>Insect control:</t>
    </r>
    <r>
      <rPr>
        <sz val="10"/>
        <rFont val="Arial"/>
        <family val="2"/>
      </rPr>
      <t xml:space="preserve"> Cutworms, aphids, thrips, mites, grasshoppers, armyworm, slugs and wireworms might require control. Seed treatments are available for wireworm control.
</t>
    </r>
    <r>
      <rPr>
        <b/>
        <sz val="10"/>
        <rFont val="Arial"/>
        <family val="2"/>
      </rPr>
      <t>Disease control:</t>
    </r>
    <r>
      <rPr>
        <sz val="10"/>
        <rFont val="Arial"/>
        <family val="2"/>
      </rPr>
      <t xml:space="preserve"> Cereal crops can be affected by both leaf diseases and fusarium head blight (FHB). When disease pressure is moderate, a single application at FHB timing can be effective in managing both types of diseases. This estimation includes the cost of a single fungicide application in the black soil zone. When disease pressure is high, an additional fungicide application for leaf diseases may be required. Fungicide applications should be made based on field history and disease risk during the growing season. 
</t>
    </r>
    <r>
      <rPr>
        <b/>
        <sz val="10"/>
        <rFont val="Arial"/>
        <family val="2"/>
      </rPr>
      <t>Weed control</t>
    </r>
    <r>
      <rPr>
        <sz val="10"/>
        <rFont val="Arial"/>
        <family val="2"/>
      </rPr>
      <t xml:space="preserve">: Because barley is competitive, growers can often reduce the number of herbicide applications from those listed. Herbicide costs are based on the following herbicide timings. Please refer to general assumptions for details.
</t>
    </r>
    <r>
      <rPr>
        <sz val="10"/>
        <color rgb="FFFF0000"/>
        <rFont val="Arial"/>
        <family val="2"/>
      </rPr>
      <t>Please insert herbicide application window.</t>
    </r>
  </si>
  <si>
    <t>CORN PRODUCTION COSTS ($/ACRE) FOR SASKATCHEWAN 2026</t>
  </si>
  <si>
    <t>CORN</t>
  </si>
  <si>
    <r>
      <rPr>
        <b/>
        <sz val="10"/>
        <rFont val="Arial"/>
        <family val="2"/>
      </rPr>
      <t>Variety Selection:</t>
    </r>
    <r>
      <rPr>
        <sz val="10"/>
        <rFont val="Arial"/>
        <family val="2"/>
      </rPr>
      <t xml:space="preserve"> Corn varieties are not listed in the Varieties of Grain Crops found on saskatchewan.ca/crops. Please contact your retailer for more information.
</t>
    </r>
    <r>
      <rPr>
        <b/>
        <sz val="10"/>
        <rFont val="Arial"/>
        <family val="2"/>
      </rPr>
      <t>Seeding:</t>
    </r>
    <r>
      <rPr>
        <sz val="10"/>
        <rFont val="Arial"/>
        <family val="2"/>
      </rPr>
      <t xml:space="preserve"> A plant population of 30,000 plants/ac. is used for all three soil zones.
</t>
    </r>
    <r>
      <rPr>
        <b/>
        <sz val="10"/>
        <rFont val="Arial"/>
        <family val="2"/>
      </rPr>
      <t>Fertilization:</t>
    </r>
    <r>
      <rPr>
        <sz val="10"/>
        <rFont val="Arial"/>
        <family val="2"/>
      </rPr>
      <t xml:space="preserve"> Fertility costs are based on nutrient removal rates given the targeted crop yield. These are: 107 lb./ac. N and 48 lb./ac. P2O5 for the black soil zone and 87 lb./ac. N and 31 lb./ac. P2O5 in the dark brown soil zone and 57 lb./ac. N and 25 lb./ac. P2O5 in the brown soil zone.  Producers are encouraged to use their own rates based on soil tests.
</t>
    </r>
    <r>
      <rPr>
        <b/>
        <sz val="10"/>
        <rFont val="Arial"/>
        <family val="2"/>
      </rPr>
      <t>Crop Rotation:</t>
    </r>
    <r>
      <rPr>
        <sz val="10"/>
        <rFont val="Arial"/>
        <family val="2"/>
      </rPr>
      <t xml:space="preserve"> Extended crop rotations can be used to reduce disease pressure by allowing infected residue to decompose between host crops. This is particularly important for residue- borne diseases caused by bacteria, such as Goss’s Wilt, as fungicides will not protect against this disease. Corn is not competitive with weeds. Some herbicide choices in corn can significantly restrict cropping options the following year.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Cutworms, wireworms, seedcorn maggot, corn rootworm, aphids, spider mite, grasshoppers, European corn borer, corn earworm and armyworms might require control. Seed treatments are available for wireworm and seedcorn maggot control. Varieties resistant to European corn borer, corn earworm, and corn rootworm are available.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Corn must be kept free of weeds until 10 leaf tips are visible to prevent significant yield losses. Herbicide costs are based on the following herbicide timings. Please refer to general assumptions for details.</t>
    </r>
    <r>
      <rPr>
        <sz val="10"/>
        <color rgb="FFFF0000"/>
        <rFont val="Arial"/>
        <family val="2"/>
      </rPr>
      <t xml:space="preserve"> Please insert herbicide application window.</t>
    </r>
  </si>
  <si>
    <t>HYBRID FALL RYE PRODUCTION COSTS ($/ACRE) FOR SASKATCHEWAN 2026</t>
  </si>
  <si>
    <t>HYBRID FALL RYE</t>
  </si>
  <si>
    <r>
      <rPr>
        <b/>
        <sz val="10"/>
        <rFont val="Arial"/>
        <family val="2"/>
      </rPr>
      <t>Seeding:</t>
    </r>
    <r>
      <rPr>
        <sz val="10"/>
        <rFont val="Arial"/>
        <family val="2"/>
      </rPr>
      <t xml:space="preserve"> Certified seed is needed every year for hybrids. A seeding rate of 0.8 units/ac. is used for all soil zones. One unit is equal to one million viable seeds. 
</t>
    </r>
    <r>
      <rPr>
        <b/>
        <sz val="10"/>
        <rFont val="Arial"/>
        <family val="2"/>
      </rPr>
      <t>Fertilization:</t>
    </r>
    <r>
      <rPr>
        <sz val="10"/>
        <rFont val="Arial"/>
        <family val="2"/>
      </rPr>
      <t xml:space="preserve"> Fertility costs are based on nutrient removal rates given the targeted crop yield. These are: 91 lb./ac N and 38 lb./ac. P2O5 for the black soil zone, 74lb./ac. N and 31 lb./ac. P2O5 for the dark brown soil zone and 47 lb./ac. N and 20 lb./ac. P2O5 for the brown soil zone.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weeds to manage herbicide resistance. Fall rye is a very competitive crop that will suppress growth of spring germinating weeds. 
</t>
    </r>
    <r>
      <rPr>
        <b/>
        <sz val="10"/>
        <rFont val="Arial"/>
        <family val="2"/>
      </rPr>
      <t>Crop Protection</t>
    </r>
    <r>
      <rPr>
        <sz val="10"/>
        <rFont val="Arial"/>
        <family val="2"/>
      </rPr>
      <t xml:space="preserve">                                                           </t>
    </r>
    <r>
      <rPr>
        <b/>
        <sz val="10"/>
        <rFont val="Arial"/>
        <family val="2"/>
      </rPr>
      <t>Insect control:</t>
    </r>
    <r>
      <rPr>
        <sz val="10"/>
        <rFont val="Arial"/>
        <family val="2"/>
      </rPr>
      <t xml:space="preserve"> Cutworms, aphids, thrips, mites, grasshoppers, armyworm, slugs and wireworms might require control. Seed treatments are available for wireworm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Rye has very few herbicide options. Herbicide costs are based on the following herbicide timings. Please refer to general assumptions for details.
</t>
    </r>
    <r>
      <rPr>
        <sz val="10"/>
        <color rgb="FFFF0000"/>
        <rFont val="Arial"/>
        <family val="2"/>
      </rPr>
      <t>Please insert herbicide application window.</t>
    </r>
  </si>
  <si>
    <t>OATS PRODUCTION COSTS ($/ACRE) FOR SASKATCHEWAN 2026</t>
  </si>
  <si>
    <t>OATS</t>
  </si>
  <si>
    <r>
      <rPr>
        <b/>
        <sz val="10"/>
        <rFont val="Arial"/>
        <family val="2"/>
      </rPr>
      <t>Seeding:</t>
    </r>
    <r>
      <rPr>
        <sz val="10"/>
        <rFont val="Arial"/>
        <family val="2"/>
      </rPr>
      <t xml:space="preserve"> A seed rate of 127 lb./ac. is used in the black soil zone, 106 lb./ac. in the dark brown soil zone and 85 lb./ac. in the brown soil zone. Seeding rates are based on a target plant stand in plants per square foot. This guide assumes a producer will seed to achieve 20 plants per square meter in the brown soil zone, 25 plants per square meter in the dark brown soil zone and 30 plants per square meter in the black soil zone, 37.5 thousand kernel weight and 85 percent emergence.                                                                     </t>
    </r>
    <r>
      <rPr>
        <b/>
        <sz val="10"/>
        <rFont val="Arial"/>
        <family val="2"/>
      </rPr>
      <t>Fertilization:</t>
    </r>
    <r>
      <rPr>
        <sz val="10"/>
        <rFont val="Arial"/>
        <family val="2"/>
      </rPr>
      <t xml:space="preserve"> Fertility costs are based on nutrient removal rates given the targeted crop yield. These are: 89 lb./ac. N and 36 lb./ac. P2O5 for the black soil zone, 58 lb./ac. N and 24 lb./ac. P2O5 for the dark brown soil zone and 33 lb./ac. N and 13 lb./ac. P2O5 for the brown soil zone. Producers are encouraged to use their own rates based on soil tests.
</t>
    </r>
    <r>
      <rPr>
        <b/>
        <sz val="10"/>
        <rFont val="Arial"/>
        <family val="2"/>
      </rPr>
      <t>Crop Rotation:</t>
    </r>
    <r>
      <rPr>
        <sz val="10"/>
        <rFont val="Arial"/>
        <family val="2"/>
      </rPr>
      <t xml:space="preserve"> Diverse crop rotations are recommended to help reduce disease pressure as well as suppress weeds to manage herbicide resistance. Oats are a very competitive crop that will suppress growth of spring germinating weeds. Wild oats cannot be controlled in tame oats with herbicides.
</t>
    </r>
    <r>
      <rPr>
        <b/>
        <sz val="10"/>
        <rFont val="Arial"/>
        <family val="2"/>
      </rPr>
      <t>Crop Protection</t>
    </r>
    <r>
      <rPr>
        <sz val="10"/>
        <rFont val="Arial"/>
        <family val="2"/>
      </rPr>
      <t xml:space="preserve">                                                           </t>
    </r>
    <r>
      <rPr>
        <b/>
        <sz val="10"/>
        <rFont val="Arial"/>
        <family val="2"/>
      </rPr>
      <t>Insect control:</t>
    </r>
    <r>
      <rPr>
        <sz val="10"/>
        <rFont val="Arial"/>
        <family val="2"/>
      </rPr>
      <t xml:space="preserve"> Cutworms, aphids, thrips, mites, grasshoppers, armyworm, slugs and wireworms might require control. Seed treatments are available for wireworm control.
</t>
    </r>
    <r>
      <rPr>
        <b/>
        <sz val="10"/>
        <rFont val="Arial"/>
        <family val="2"/>
      </rPr>
      <t>Disease control:</t>
    </r>
    <r>
      <rPr>
        <sz val="10"/>
        <rFont val="Arial"/>
        <family val="2"/>
      </rPr>
      <t xml:space="preserve"> Leaf diseases may result in yield losses in oat crops. Fungicide application can be used to protect leaf tissue from disease infection. This estimation includes the cost of a single fungicide application in the black soil zone. Fungicide application should be based on disease pressure in the field. 
</t>
    </r>
    <r>
      <rPr>
        <b/>
        <sz val="10"/>
        <rFont val="Arial"/>
        <family val="2"/>
      </rPr>
      <t>Weed control:</t>
    </r>
    <r>
      <rPr>
        <sz val="10"/>
        <rFont val="Arial"/>
        <family val="2"/>
      </rPr>
      <t xml:space="preserve"> Because oats are very competitive, growers can often reduce the number of herbicide applications from those listed. Some buyers of milling oats do not allow use of pre-harvest glyphosate in their contracts. Herbicide costs are based on the following herbicide timings. Please refer to general assumptions for details. </t>
    </r>
    <r>
      <rPr>
        <sz val="10"/>
        <color rgb="FFFF0000"/>
        <rFont val="Arial"/>
        <family val="2"/>
      </rPr>
      <t>Please insert herbicide application window.</t>
    </r>
  </si>
  <si>
    <t>Labour and Management (F)**</t>
  </si>
  <si>
    <t>DURUM PRODUCTION COSTS ($/ACRE) FOR SASKATCHEWAN 2026</t>
  </si>
  <si>
    <t>DURUM</t>
  </si>
  <si>
    <r>
      <rPr>
        <b/>
        <sz val="10"/>
        <rFont val="Arial"/>
        <family val="2"/>
      </rPr>
      <t>Seeding:</t>
    </r>
    <r>
      <rPr>
        <sz val="10"/>
        <rFont val="Arial"/>
        <family val="2"/>
      </rPr>
      <t xml:space="preserve"> Seeding rates are based on a target plant stand in plants per square foot. This guide assumes a producer will seed to achieve 22 plants per square foot in the dark brown soil zone and 20 in the brown soil zone, with a thousand kernel weight of 42.1 grams and 85 per cent emergence. Durum is recommended in the brown and dark brown soil zones. 
</t>
    </r>
    <r>
      <rPr>
        <b/>
        <sz val="10"/>
        <rFont val="Arial"/>
        <family val="2"/>
      </rPr>
      <t>Fertilization:</t>
    </r>
    <r>
      <rPr>
        <sz val="10"/>
        <rFont val="Arial"/>
        <family val="2"/>
      </rPr>
      <t xml:space="preserve"> Fertility costs are based on nutrient removal rates given the targeted crop yield. These are: 95 lb./ac. N and 37 lb./ac. P2O5 for the dark brown soil zone and 67 lb./ac. N and 27 lb./ac. P2O5 for the brown soil zone.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 growth. Like all cereals, durum is a relatively competitive crop against weeds.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Wheat midge, cutworms, aphids, thrips, mite, grasshoppers, armyworms, slugs, wheat stem sawfly and wireworms might require control. Varietal blends with resistance are available if heavy wheat midge pressures are anticipated. Wheat stem sawfly resistant varieties are available. Seed treatments are available for wireworm control. An insecticide application to control wheat midge is assumed, but in practice should be made based on scouting to determine economic risk. No insecticide applications for wheat midge would be required for midge tolerant varieties.
</t>
    </r>
    <r>
      <rPr>
        <b/>
        <sz val="10"/>
        <rFont val="Arial"/>
        <family val="2"/>
      </rPr>
      <t xml:space="preserve">Disease control: </t>
    </r>
    <r>
      <rPr>
        <sz val="10"/>
        <rFont val="Arial"/>
        <family val="2"/>
      </rPr>
      <t xml:space="preserve">Cereal crops can be affected by both leaf diseases and fusarium head blight (FHB). When disease pressure is moderate, a single application at FHB timing can be effective in managing both types of diseases. This estimation includes the cost of a single fungicide application. When disease pressure is high an additional fungicide application for leaf diseases might be required. Fungicide applications should be made based on field history and disease risk during the growing season. 
</t>
    </r>
    <r>
      <rPr>
        <b/>
        <sz val="10"/>
        <rFont val="Arial"/>
        <family val="2"/>
      </rPr>
      <t>Weed control:</t>
    </r>
    <r>
      <rPr>
        <sz val="10"/>
        <rFont val="Arial"/>
        <family val="2"/>
      </rPr>
      <t xml:space="preserve"> Durum lacks many options for soil-applied herbicides for herbicide layering programs. Herbicide costs are based on the following herbicide timings. Please refer to general assumptions for details. </t>
    </r>
    <r>
      <rPr>
        <sz val="10"/>
        <color rgb="FFFF0000"/>
        <rFont val="Arial"/>
        <family val="2"/>
      </rPr>
      <t>Please insert herbicide application window.</t>
    </r>
  </si>
  <si>
    <t>HARD RED SPRING WHEAT PRODUCTION COSTS ($/ACRE) FOR SASKATCHEWAN 2026</t>
  </si>
  <si>
    <t>HARD RED SPRING WHEAT</t>
  </si>
  <si>
    <r>
      <rPr>
        <b/>
        <sz val="10"/>
        <rFont val="Arial"/>
        <family val="2"/>
      </rPr>
      <t>Seeding:</t>
    </r>
    <r>
      <rPr>
        <sz val="10"/>
        <rFont val="Arial"/>
        <family val="2"/>
      </rPr>
      <t xml:space="preserve"> Seeding rates are based on a target plant stand in plants per square foot. This guide assumes a producer will seed to achieve 25 plants per square foot in the black soil zone, 22 in the dark brown soil zone and 20 in the brown soil zone, with a thousand kernel weight of 34.5 grams and 85 per cent emergence.
</t>
    </r>
    <r>
      <rPr>
        <b/>
        <sz val="10"/>
        <rFont val="Arial"/>
        <family val="2"/>
      </rPr>
      <t>Fertilization:</t>
    </r>
    <r>
      <rPr>
        <sz val="10"/>
        <rFont val="Arial"/>
        <family val="2"/>
      </rPr>
      <t xml:space="preserve"> Fertility costs are based on nutrient removal rates given the target yield. These are: 110 lb./ac. N and 43 lb./ac. P2O5 for the black soil zone, 91 lb./ac. N and 36 lb./ac. P2O5 for the dark brown soil zone and 73 lb./ac. N and 29 lb./ac. P2O5 for the brown soil zone. Producers are encouraged to use their own rates based on soil tests.
</t>
    </r>
    <r>
      <rPr>
        <b/>
        <sz val="10"/>
        <rFont val="Arial"/>
        <family val="2"/>
      </rPr>
      <t>Crop Rotation:</t>
    </r>
    <r>
      <rPr>
        <sz val="10"/>
        <rFont val="Arial"/>
        <family val="2"/>
      </rPr>
      <t xml:space="preserve"> Rotation plays an important role in the suppression of weed growth. A break between cereal crops will help reduce disease pressure by allowing infested crop residue to decompose. 
</t>
    </r>
    <r>
      <rPr>
        <b/>
        <sz val="10"/>
        <rFont val="Arial"/>
        <family val="2"/>
      </rPr>
      <t>Crop Protection</t>
    </r>
    <r>
      <rPr>
        <sz val="10"/>
        <rFont val="Arial"/>
        <family val="2"/>
      </rPr>
      <t xml:space="preserve">                                                             </t>
    </r>
    <r>
      <rPr>
        <b/>
        <sz val="10"/>
        <rFont val="Arial"/>
        <family val="2"/>
      </rPr>
      <t>Insect control:</t>
    </r>
    <r>
      <rPr>
        <sz val="10"/>
        <rFont val="Arial"/>
        <family val="2"/>
      </rPr>
      <t xml:space="preserve"> Wheat midge, cutworms, aphids, thrips, mites, grasshoppers, armyworms, slugs, wheat stem sawfly and wireworms might require control. An insecticide application to control wheat midge is assumed, but in practice should be made based on scouting to determine economic risk. No insecticide application for wheat midge would be required for midge tolerant varieties. Please refer to the Guide to Crop Protection available at saskatchewan.ca/crops for registered pest control products for specific pests.
</t>
    </r>
    <r>
      <rPr>
        <b/>
        <sz val="10"/>
        <rFont val="Arial"/>
        <family val="2"/>
      </rPr>
      <t>Disease control:</t>
    </r>
    <r>
      <rPr>
        <sz val="10"/>
        <rFont val="Arial"/>
        <family val="2"/>
      </rPr>
      <t xml:space="preserve"> Cereal crops can be affected by both leaf diseases and fusarium head blight (FHB). When disease pressure is moderate, a single application at FHB timing can be effective in managing both types of diseases. This estimation includes the cost of a single fungicide application. When disease pressure is high, an additional fungicide application for leaf diseases may be required. Fungicide applications should be made based on field history and disease risk during the growing season. 
</t>
    </r>
    <r>
      <rPr>
        <b/>
        <sz val="10"/>
        <rFont val="Arial"/>
        <family val="2"/>
      </rPr>
      <t xml:space="preserve">Weed control: </t>
    </r>
    <r>
      <rPr>
        <sz val="10"/>
        <rFont val="Arial"/>
        <family val="2"/>
      </rPr>
      <t xml:space="preserve">Spring wheat has many herbicide options to choose from. Herbicide costs are based on the following herbicide timings. Please refer to general assumptions for details. </t>
    </r>
    <r>
      <rPr>
        <sz val="10"/>
        <color rgb="FFFF0000"/>
        <rFont val="Arial"/>
        <family val="2"/>
      </rPr>
      <t>Please insert herbicide application window.</t>
    </r>
    <r>
      <rPr>
        <sz val="10"/>
        <rFont val="Arial"/>
        <family val="2"/>
      </rPr>
      <t xml:space="preserve">
</t>
    </r>
  </si>
  <si>
    <t>WINTER WHEAT PRODUCTION COSTS ($/ACRE) FOR SASKATCHEWAN 2026</t>
  </si>
  <si>
    <t>WINTER WHEAT</t>
  </si>
  <si>
    <r>
      <rPr>
        <b/>
        <sz val="10"/>
        <rFont val="Arial"/>
        <family val="2"/>
      </rPr>
      <t>Seeding:</t>
    </r>
    <r>
      <rPr>
        <sz val="10"/>
        <rFont val="Arial"/>
        <family val="2"/>
      </rPr>
      <t xml:space="preserve"> Seeding rates are based on a target plant stand in plants per square foot. This guide assumes a producer will seed to achieve 30 plants per square foot in the black soil zone, 28 in the dark brown soil zone and 25 in the brown soil zone, with a thousand kernel weight of 36 grams and 85 per cent emergence.
</t>
    </r>
    <r>
      <rPr>
        <b/>
        <sz val="10"/>
        <rFont val="Arial"/>
        <family val="2"/>
      </rPr>
      <t>Fertilization</t>
    </r>
    <r>
      <rPr>
        <sz val="10"/>
        <rFont val="Arial"/>
        <family val="2"/>
      </rPr>
      <t xml:space="preserve">: Fertility costs are based on nutrient removal rates given the targeted crop yield. These are: 75 lb./ac. N and 37lb./ac. P2O5 for the black soil zone, 68 lb./ac. N and 34 lb./ac. P2O5 for the dark brown soil zone and 55 lb./ac. N and 27 lb./ac. P2O5 for the brown soil zone.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weeds to manage herbicide resistance. Winter wheat is a very competitive crop that will suppress growth of spring germinating weeds.
</t>
    </r>
    <r>
      <rPr>
        <b/>
        <sz val="10"/>
        <rFont val="Arial"/>
        <family val="2"/>
      </rPr>
      <t xml:space="preserve">Crop Protection </t>
    </r>
    <r>
      <rPr>
        <sz val="10"/>
        <rFont val="Arial"/>
        <family val="2"/>
      </rPr>
      <t xml:space="preserve">                                                          </t>
    </r>
    <r>
      <rPr>
        <b/>
        <sz val="10"/>
        <rFont val="Arial"/>
        <family val="2"/>
      </rPr>
      <t xml:space="preserve">Insect control: </t>
    </r>
    <r>
      <rPr>
        <sz val="10"/>
        <rFont val="Arial"/>
        <family val="2"/>
      </rPr>
      <t xml:space="preserve">Wheat midge, cutworms, aphids, thrips, mites, grasshoppers, armyworms, slugs and wireworms might require control. Seed treatments are available for wireworm control. 
</t>
    </r>
    <r>
      <rPr>
        <b/>
        <sz val="10"/>
        <rFont val="Arial"/>
        <family val="2"/>
      </rPr>
      <t>Disease control:</t>
    </r>
    <r>
      <rPr>
        <sz val="10"/>
        <rFont val="Arial"/>
        <family val="2"/>
      </rPr>
      <t xml:space="preserve"> Fungicide applications in winter wheat typically target leaf diseases. This estimation includes the cost of a single fungicide application for leaf diseases in the black and dark brown soil zones. Fungicide applications should be made based on field history and disease risk during the growing season.  Winter wheat can be affected by both leaf diseases and fusarium head blight (FHB). However, winter wheat crops typically pass the susceptible growth stage when conditions favor FHB development. 
</t>
    </r>
    <r>
      <rPr>
        <b/>
        <sz val="10"/>
        <rFont val="Arial"/>
        <family val="2"/>
      </rPr>
      <t>Weed control:</t>
    </r>
    <r>
      <rPr>
        <sz val="10"/>
        <rFont val="Arial"/>
        <family val="2"/>
      </rPr>
      <t xml:space="preserve"> Winter wheat is prone to infestation with winter annual weeds, particularly downy and Japanese brome. Herbicide choices were made with this weed in mind, but should be adjusted on individual farms based on the weeds present. Herbicide costs are based on the following herbicide timings. Please refer to general assumptions for details. </t>
    </r>
    <r>
      <rPr>
        <sz val="10"/>
        <color rgb="FFFF0000"/>
        <rFont val="Arial"/>
        <family val="2"/>
      </rPr>
      <t>Please insert herbicide application window.</t>
    </r>
  </si>
  <si>
    <t>CANOLA PRODUCTION COSTS ($/ACRE) FOR SASKATCHEWAN 2026</t>
  </si>
  <si>
    <r>
      <rPr>
        <b/>
        <sz val="10"/>
        <rFont val="Arial"/>
        <family val="2"/>
      </rPr>
      <t>Seeding:</t>
    </r>
    <r>
      <rPr>
        <sz val="10"/>
        <rFont val="Arial"/>
        <family val="2"/>
      </rPr>
      <t xml:space="preserve"> A seeding rate of 5 lb./ac. is used for each soil zone. 
</t>
    </r>
    <r>
      <rPr>
        <b/>
        <sz val="10"/>
        <rFont val="Arial"/>
        <family val="2"/>
      </rPr>
      <t>Fertilization:</t>
    </r>
    <r>
      <rPr>
        <sz val="10"/>
        <rFont val="Arial"/>
        <family val="2"/>
      </rPr>
      <t xml:space="preserve"> Fertility costs are based on nutrient removal rates given the targeted crop yield. These are: 94 lb./ac. N and 39 lb./ac. P2O5 and 11 lb./ac. S for the black soil zone, 81 lb./ ac. N and 34 lb./ac. P2O5 and 9 lb./ac. S for the dark brown soil zone and 66 lb./ac. N and 28 lb./ac. P2O5 and 8 lb./ac. S for the brown soil zone. Producers are encouraged to use their own rates based on soil tests. 
</t>
    </r>
    <r>
      <rPr>
        <b/>
        <sz val="10"/>
        <rFont val="Arial"/>
        <family val="2"/>
      </rPr>
      <t xml:space="preserve">Crop Rotation: </t>
    </r>
    <r>
      <rPr>
        <sz val="10"/>
        <rFont val="Arial"/>
        <family val="2"/>
      </rPr>
      <t xml:space="preserve">Crop rotation will help to reduce root maggot and pressure from diseases, such as clubroot, by reducing or maintaining low pathogen levels in the field. 
</t>
    </r>
    <r>
      <rPr>
        <b/>
        <sz val="10"/>
        <rFont val="Arial"/>
        <family val="2"/>
      </rPr>
      <t xml:space="preserve">Crop Protection </t>
    </r>
    <r>
      <rPr>
        <sz val="10"/>
        <rFont val="Arial"/>
        <family val="2"/>
      </rPr>
      <t xml:space="preserve">                                                                     </t>
    </r>
    <r>
      <rPr>
        <b/>
        <sz val="10"/>
        <rFont val="Arial"/>
        <family val="2"/>
      </rPr>
      <t xml:space="preserve">Insect control: </t>
    </r>
    <r>
      <rPr>
        <sz val="10"/>
        <rFont val="Arial"/>
        <family val="2"/>
      </rPr>
      <t xml:space="preserve">Flea beetles, cutworms, lygus bugs, cabbage seedpod weevil, diamondback moth, bertha armyworm, alfalfa looper, cabbage looper, and occasionally imported cabbageworm, grasshoppers and slugs might require control. Seed treatments are available for flea beetle and cutworm control.
</t>
    </r>
    <r>
      <rPr>
        <b/>
        <sz val="10"/>
        <rFont val="Arial"/>
        <family val="2"/>
      </rPr>
      <t xml:space="preserve">Disease control: </t>
    </r>
    <r>
      <rPr>
        <sz val="10"/>
        <rFont val="Arial"/>
        <family val="2"/>
      </rPr>
      <t xml:space="preserve">Sclerotinia stem rot is the main disease managed with the application of foliar fungicides. This estimation includes the cost of a single fungicide application in the dark brown and black soil zones. Disease pressure will vary from year to year and field to field and is influenced by environmental conditions. Fungicide application decisions should be made based on disease risk when the crop is susceptible to infection. 
</t>
    </r>
    <r>
      <rPr>
        <b/>
        <sz val="10"/>
        <rFont val="Arial"/>
        <family val="2"/>
      </rPr>
      <t>Weed control:</t>
    </r>
    <r>
      <rPr>
        <sz val="10"/>
        <rFont val="Arial"/>
        <family val="2"/>
      </rPr>
      <t xml:space="preserve"> A soil-active herbicide to reduce competition from cleavers was included in brown and dark brown soils. This was exchanged for a foliar tank mix option in the black soils. Herbicide costs are based on the following herbicide timings. Please refer to general assumptions for details. P</t>
    </r>
    <r>
      <rPr>
        <sz val="10"/>
        <color rgb="FFFF0000"/>
        <rFont val="Arial"/>
        <family val="2"/>
      </rPr>
      <t>lease insert herbicide application window.</t>
    </r>
  </si>
  <si>
    <t>FLAX PRODUCTION COSTS ($/ACRE) FOR SASKATCHEWAN 2026</t>
  </si>
  <si>
    <t>FLAX</t>
  </si>
  <si>
    <r>
      <rPr>
        <b/>
        <sz val="10"/>
        <rFont val="Arial"/>
        <family val="2"/>
      </rPr>
      <t>Seeding:</t>
    </r>
    <r>
      <rPr>
        <sz val="10"/>
        <rFont val="Arial"/>
        <family val="2"/>
      </rPr>
      <t xml:space="preserve"> Seeding rates used are 50 lb./ac. in the black soil zone, 45 lb./ac. in the dark brown soil zone and 40 lb./ac. in the brown soil zone.
F</t>
    </r>
    <r>
      <rPr>
        <b/>
        <sz val="10"/>
        <rFont val="Arial"/>
        <family val="2"/>
      </rPr>
      <t>ertilization:</t>
    </r>
    <r>
      <rPr>
        <sz val="10"/>
        <rFont val="Arial"/>
        <family val="2"/>
      </rPr>
      <t xml:space="preserve"> Fertility costs are based on nutrient removal rates given the targeted crop yield. These are: 71 lb./ac. N and 23 lb./ac. P2O5 for the black soil zone, 60 lb./ac. N and 20 lb./ac. P2O5 for the dark brown soil zone and 48 lb./ac. N and 16 lb./ac. P2O5 for the brown soil zone. Producers are encouraged to use their own rates based on soil tests. 
</t>
    </r>
    <r>
      <rPr>
        <b/>
        <sz val="10"/>
        <rFont val="Arial"/>
        <family val="2"/>
      </rPr>
      <t>Crop Rotation:</t>
    </r>
    <r>
      <rPr>
        <sz val="10"/>
        <rFont val="Arial"/>
        <family val="2"/>
      </rPr>
      <t xml:space="preserve"> Crop rotation can be used to reduce disease pressure by allowing infected crop residue to decompose between susceptible crops. Flax is not competitive against weeds and very sensitive to herbicide residues in the soil.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Wireworms, cutworms, lygus bugs, potato aphid, grasshoppers, bertha armyworm, armyworm and beet webworm might require control. 
</t>
    </r>
    <r>
      <rPr>
        <b/>
        <sz val="10"/>
        <rFont val="Arial"/>
        <family val="2"/>
      </rPr>
      <t>Disease control:</t>
    </r>
    <r>
      <rPr>
        <sz val="10"/>
        <rFont val="Arial"/>
        <family val="2"/>
      </rPr>
      <t xml:space="preserve"> A single fungicide application for pasmo management has been included in this estimate. Early pasmo infection can result in losses of yield and quality. Fungicide application should be based on disease risk when the crop is susceptible to disease infection. 
</t>
    </r>
    <r>
      <rPr>
        <b/>
        <sz val="10"/>
        <rFont val="Arial"/>
        <family val="2"/>
      </rPr>
      <t>Weed control:</t>
    </r>
    <r>
      <rPr>
        <sz val="10"/>
        <rFont val="Arial"/>
        <family val="2"/>
      </rPr>
      <t xml:space="preserve"> Flax has limited herbicide options. Herbicide costs are based on the following herbicide timings. Please refer to general assumptions for details. </t>
    </r>
    <r>
      <rPr>
        <sz val="10"/>
        <color rgb="FFFF0000"/>
        <rFont val="Arial"/>
        <family val="2"/>
      </rPr>
      <t>Please insert herbicide application window.</t>
    </r>
  </si>
  <si>
    <t>BROWN MUSTARD PRODUCTION COSTS ($/ACRE) FOR SASKATCHEWAN 2026</t>
  </si>
  <si>
    <r>
      <rPr>
        <b/>
        <sz val="10"/>
        <rFont val="Arial"/>
        <family val="2"/>
      </rPr>
      <t>Seeding:</t>
    </r>
    <r>
      <rPr>
        <sz val="10"/>
        <rFont val="Arial"/>
        <family val="2"/>
      </rPr>
      <t xml:space="preserve"> A seed rate of 6 lb./ac. is used. The brown soil zone is recommended.
</t>
    </r>
    <r>
      <rPr>
        <b/>
        <sz val="10"/>
        <rFont val="Arial"/>
        <family val="2"/>
      </rPr>
      <t>Fertilization:</t>
    </r>
    <r>
      <rPr>
        <sz val="10"/>
        <rFont val="Arial"/>
        <family val="2"/>
      </rPr>
      <t xml:space="preserve"> Fertility costs are based on nutrient removal rates given the targeted crop yield. These are: 46 lb./ac. N, 15 lb./ac. P2O5 and 15 lb./ac. S.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 growth. 
</t>
    </r>
    <r>
      <rPr>
        <b/>
        <sz val="10"/>
        <rFont val="Arial"/>
        <family val="2"/>
      </rPr>
      <t xml:space="preserve">Crop Protection                                                            Insect control: </t>
    </r>
    <r>
      <rPr>
        <sz val="10"/>
        <rFont val="Arial"/>
        <family val="2"/>
      </rPr>
      <t xml:space="preserve">Flea beetles, cutworms, lygus bugs, cabbage seedpod weevil, diamondback moth, bertha armyworm, cabbage looper and occasionally imported cabbageworm, grasshoppers and slugs might require control. Seed treatments are available for flea beetle and cutworm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 Please insert Herbicide application window. </t>
    </r>
  </si>
  <si>
    <t>Average Yield</t>
  </si>
  <si>
    <t>Target Yield (lb./ac.) (A)</t>
  </si>
  <si>
    <t>Est. Farm Gate Price $/lb. (B)</t>
  </si>
  <si>
    <t>BREAK-EVEN YIELD (lbs./ac.)</t>
  </si>
  <si>
    <t>BREAK-EVEN PRICE ($/lb.)</t>
  </si>
  <si>
    <t>Provincial average yield (lb./ac)</t>
  </si>
  <si>
    <t>ORIENTAL MUSTARD PRODUCTION COSTS ($/ACRE) FOR SASKATCHEWAN 2026</t>
  </si>
  <si>
    <r>
      <rPr>
        <b/>
        <sz val="10"/>
        <rFont val="Arial"/>
        <family val="2"/>
      </rPr>
      <t>Seeding:</t>
    </r>
    <r>
      <rPr>
        <sz val="10"/>
        <rFont val="Arial"/>
        <family val="2"/>
      </rPr>
      <t xml:space="preserve"> A seed rate of 6 lb./ac. is used. The brown soil zone is recommended.
</t>
    </r>
    <r>
      <rPr>
        <b/>
        <sz val="10"/>
        <rFont val="Arial"/>
        <family val="2"/>
      </rPr>
      <t>Fertilization:</t>
    </r>
    <r>
      <rPr>
        <sz val="10"/>
        <rFont val="Arial"/>
        <family val="2"/>
      </rPr>
      <t xml:space="preserve"> Fertility costs are based on nutrient removal rates given the targeted crop yield. These are: 44 lb./ac. N, 15 lb./ac. P2O5 and 15 lb./ac. S. Producers are encouraged to use their own rates based on soil tests. 
</t>
    </r>
    <r>
      <rPr>
        <b/>
        <sz val="10"/>
        <rFont val="Arial"/>
        <family val="2"/>
      </rPr>
      <t>Crop Rotation:</t>
    </r>
    <r>
      <rPr>
        <sz val="10"/>
        <rFont val="Arial"/>
        <family val="2"/>
      </rPr>
      <t xml:space="preserve"> Crop rotation can be used to reduce disease pressure and pathogen levels in the field. 
</t>
    </r>
    <r>
      <rPr>
        <b/>
        <sz val="10"/>
        <rFont val="Arial"/>
        <family val="2"/>
      </rPr>
      <t>Crop Protection                                                          Insect control:</t>
    </r>
    <r>
      <rPr>
        <sz val="10"/>
        <rFont val="Arial"/>
        <family val="2"/>
      </rPr>
      <t xml:space="preserve"> Flea beetles, cutworms, lygus bugs, cabbage seedpod weevil, diamondback moth, bertha armyworm, cabbage looper and occasionally imported cabbageworm, grasshoppers and slugs might require control. Seed treatments are available for flea beetle and cutworm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Mustards are relatively resilient to weed competition. Herbicide costs are based on the following herbicide timings. Please refer to general assumptions for details. </t>
    </r>
    <r>
      <rPr>
        <sz val="10"/>
        <color rgb="FFFF0000"/>
        <rFont val="Arial"/>
        <family val="2"/>
      </rPr>
      <t xml:space="preserve"> Please insert Herbicide application window.</t>
    </r>
    <r>
      <rPr>
        <sz val="10"/>
        <rFont val="Arial"/>
        <family val="2"/>
      </rPr>
      <t xml:space="preserve"> 
</t>
    </r>
  </si>
  <si>
    <t>YELLOW MUSTARD PRODUCTION COSTS ($/ACRE) FOR SASKATCHEWAN 2026</t>
  </si>
  <si>
    <r>
      <rPr>
        <b/>
        <sz val="10"/>
        <rFont val="Arial"/>
        <family val="2"/>
      </rPr>
      <t xml:space="preserve">Seeding: </t>
    </r>
    <r>
      <rPr>
        <sz val="10"/>
        <rFont val="Arial"/>
        <family val="2"/>
      </rPr>
      <t xml:space="preserve">A seed rate of 10 lb./ac. is used. The brown soil zone is recommended.
</t>
    </r>
    <r>
      <rPr>
        <b/>
        <sz val="10"/>
        <rFont val="Arial"/>
        <family val="2"/>
      </rPr>
      <t>Fertilization:</t>
    </r>
    <r>
      <rPr>
        <sz val="10"/>
        <rFont val="Arial"/>
        <family val="2"/>
      </rPr>
      <t xml:space="preserve"> Fertility costs are based on nutrient removal rates given the targeted crop yield. These are: 39 lb./ac. N, 13 lb./ac. P2O5 and 15 lb./ac. S. Producers are encouraged to use their own rates based on soil tests. 
</t>
    </r>
    <r>
      <rPr>
        <b/>
        <sz val="10"/>
        <rFont val="Arial"/>
        <family val="2"/>
      </rPr>
      <t>Crop Rotation:</t>
    </r>
    <r>
      <rPr>
        <sz val="10"/>
        <rFont val="Arial"/>
        <family val="2"/>
      </rPr>
      <t xml:space="preserve"> Crop rotation can be used to reduce disease pressure and pathogen levels in the field.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Cutworms, lygus bugs, diamondback moth, bertha armyworm, cabbage looper and occasionally imported cabbageworm, grasshoppers and slugs might require control. Seed treatments are available for cutworm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Yellow mustard has limited herbicide options. Herbicide costs are based on the following herbicide timings. Please refer to general assumptions for details. </t>
    </r>
    <r>
      <rPr>
        <sz val="10"/>
        <color rgb="FFFF0000"/>
        <rFont val="Arial"/>
        <family val="2"/>
      </rPr>
      <t>Please insert Herbicide application window.</t>
    </r>
    <r>
      <rPr>
        <sz val="10"/>
        <rFont val="Arial"/>
        <family val="2"/>
      </rPr>
      <t xml:space="preserve"> 
</t>
    </r>
  </si>
  <si>
    <t>HYBRID BROWN MUSTARD PRODUCTION COSTS ($/ACRE) FOR SASKATCHEWAN 2026</t>
  </si>
  <si>
    <t>Hybrid Brown Mustard</t>
  </si>
  <si>
    <r>
      <rPr>
        <b/>
        <sz val="10"/>
        <rFont val="Arial"/>
        <family val="2"/>
      </rPr>
      <t>Seeding:</t>
    </r>
    <r>
      <rPr>
        <sz val="10"/>
        <rFont val="Arial"/>
        <family val="2"/>
      </rPr>
      <t xml:space="preserve"> A seed rate of 6 lb./ac. is used. The brown soil zone is recommended.
</t>
    </r>
    <r>
      <rPr>
        <b/>
        <sz val="10"/>
        <rFont val="Arial"/>
        <family val="2"/>
      </rPr>
      <t>Fertilization:</t>
    </r>
    <r>
      <rPr>
        <sz val="10"/>
        <rFont val="Arial"/>
        <family val="2"/>
      </rPr>
      <t xml:space="preserve"> Fertility costs are based on nutrient removal rates given the targeted crop yield. These are: 56 lb./ac. N, 18 lb./ac. P2O5 and 15 lb./ac. S.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 growth. 
</t>
    </r>
    <r>
      <rPr>
        <b/>
        <sz val="10"/>
        <rFont val="Arial"/>
        <family val="2"/>
      </rPr>
      <t xml:space="preserve">Crop Protection                                                            Insect control: </t>
    </r>
    <r>
      <rPr>
        <sz val="10"/>
        <rFont val="Arial"/>
        <family val="2"/>
      </rPr>
      <t xml:space="preserve">Flea beetles, cutworms, lygus bugs, cabbage seedpod weevil, diamondback moth, bertha armyworm, cabbage looper and occasionally imported cabbageworm, grasshoppers and slugs might require control. Seed treatments are available for flea beetle and cutworm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Herbicide costs are based on the following herbicide timings. Please refer to general assumptions for details.</t>
    </r>
    <r>
      <rPr>
        <sz val="10"/>
        <color rgb="FFFF0000"/>
        <rFont val="Arial"/>
        <family val="2"/>
      </rPr>
      <t xml:space="preserve"> Please insert Herbicide application window. </t>
    </r>
  </si>
  <si>
    <t>SUNFLOWER OILSEED PRODUCTION COSTS ($/ACRE) FOR SASKATCHEWAN 2026</t>
  </si>
  <si>
    <t>SUNFLOWER OILSEED</t>
  </si>
  <si>
    <t>My farm</t>
  </si>
  <si>
    <r>
      <rPr>
        <b/>
        <sz val="10"/>
        <rFont val="Arial"/>
        <family val="2"/>
      </rPr>
      <t>Seeding:</t>
    </r>
    <r>
      <rPr>
        <sz val="10"/>
        <rFont val="Arial"/>
        <family val="2"/>
      </rPr>
      <t xml:space="preserve"> This guide assumes a producer will seed to achieve a plant population of 26,000/ac. This estimation is for the moist long season area with both dark brown and black soil, located in the south-east of the province. 
</t>
    </r>
    <r>
      <rPr>
        <b/>
        <sz val="10"/>
        <rFont val="Arial"/>
        <family val="2"/>
      </rPr>
      <t>Fertilization:</t>
    </r>
    <r>
      <rPr>
        <sz val="10"/>
        <rFont val="Arial"/>
        <family val="2"/>
      </rPr>
      <t xml:space="preserve"> Fertility costs are based on nutrient removal rates given the targeted crop yield. These are: 75 lb./ac. N, 30 lb./ac. P2O5, 50 lb./ac. K and 26 lb./ac. S.  Producers are encouraged to use their own rates based on soil tests. 
</t>
    </r>
    <r>
      <rPr>
        <b/>
        <sz val="10"/>
        <rFont val="Arial"/>
        <family val="2"/>
      </rPr>
      <t>Crop Rotation:</t>
    </r>
    <r>
      <rPr>
        <sz val="10"/>
        <rFont val="Arial"/>
        <family val="2"/>
      </rPr>
      <t xml:space="preserve"> If a sunflower midge infestation is anticipated, new fields should be established away from fields damaged the previous season. Crop rotation can be used to reduce insects, disease pressure, and pathogen levels. 
</t>
    </r>
    <r>
      <rPr>
        <b/>
        <sz val="10"/>
        <rFont val="Arial"/>
        <family val="2"/>
      </rPr>
      <t>Crop Protection                                                      Insect control:</t>
    </r>
    <r>
      <rPr>
        <sz val="10"/>
        <rFont val="Arial"/>
        <family val="2"/>
      </rPr>
      <t xml:space="preserve"> Wireworms, cutworms, sunflower beetle, grasshoppers, lygus bugs, sunflower seed weevil, banded sunflower moth and sunflower moth might require control. Seed treatments are available for wireworm and sunflower beetle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Please insert Herbicide application window. </t>
    </r>
  </si>
  <si>
    <t>DkBrown</t>
  </si>
  <si>
    <t>SOYBEAN PRODUCTION COSTS ($/ACRE) FOR SASKATCHEWAN 2026</t>
  </si>
  <si>
    <t>SOYBEAN</t>
  </si>
  <si>
    <r>
      <rPr>
        <b/>
        <sz val="10"/>
        <rFont val="Arial"/>
        <family val="2"/>
      </rPr>
      <t>Seeding:</t>
    </r>
    <r>
      <rPr>
        <sz val="10"/>
        <rFont val="Arial"/>
        <family val="2"/>
      </rPr>
      <t xml:space="preserve"> A plant population of four to five plants per square foot is recommended. This corresponds to 150,000 to 200,000 plants per acre. Seed survivability averages 75 per cent, which is usually achieved when using a drill. Solid seeded soybeans with narrow rows (eight to 10 in.) improve crop yields, raise the height of bottom pods and reduce the need for multiple in-crop herbicide applications for weed control.
</t>
    </r>
    <r>
      <rPr>
        <b/>
        <sz val="10"/>
        <rFont val="Arial"/>
        <family val="2"/>
      </rPr>
      <t>Fertilization:</t>
    </r>
    <r>
      <rPr>
        <sz val="10"/>
        <rFont val="Arial"/>
        <family val="2"/>
      </rPr>
      <t xml:space="preserve"> Fertility costs are based on nutrient removal rates given the targeted crop yield. These are: 5.3 lb./ac. N and 25 lb./ ac. P2O5 for the black soil zone, 4.9 lb./ac. N and 23 lb./ac. P2O5 for the dark brown soil zone and 4 lb./ac. N and 19 lb./ac. P2O5 for the brown soil zone. Producers are encouraged to use their own rates based on soil tests. Soybean requires a specific species of rhizobia not native to Saskatchewan soil. Double inoculation is recommended on new fields. Most varieties come pre-treated and pre-liquid inoculated. Addition of a second inoculant of granular or peat is recommended. 
</t>
    </r>
    <r>
      <rPr>
        <b/>
        <sz val="10"/>
        <rFont val="Arial"/>
        <family val="2"/>
      </rPr>
      <t>Crop Rotation:</t>
    </r>
    <r>
      <rPr>
        <sz val="10"/>
        <rFont val="Arial"/>
        <family val="2"/>
      </rPr>
      <t xml:space="preserve"> Crop rotation will help to reduce disease pressure by reducing or maintaining low pathogen levels in the field. Soybeans are not competitive with weeds.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Wireworms, seedcorn maggot, cutworms, soybean aphid, leafhoppers, lygus bugs, spider mites, armyworms, corn earworm and grasshoppers might require control. Seed treatments are available for wireworm and seedcorn maggot control.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Soybeans need to be kept free of weeds from the first trifoliate leaf to the third trifoliate leaf to minimize yield losses. Herbicide costs are based on the following herbicide timings. Please refer to general assumptions for details. </t>
    </r>
    <r>
      <rPr>
        <sz val="10"/>
        <color rgb="FFFF0000"/>
        <rFont val="Arial"/>
        <family val="2"/>
      </rPr>
      <t>Please insert herbicide application window.</t>
    </r>
    <r>
      <rPr>
        <sz val="10"/>
        <rFont val="Arial"/>
        <family val="2"/>
      </rPr>
      <t xml:space="preserve">
</t>
    </r>
  </si>
  <si>
    <t>CHICKPEAS PRODUCTION COSTS ($/ACRE) FOR SASKATCHEWAN 2026</t>
  </si>
  <si>
    <t>#1 Desi Chickpea</t>
  </si>
  <si>
    <r>
      <rPr>
        <b/>
        <sz val="10"/>
        <rFont val="Arial"/>
        <family val="2"/>
      </rPr>
      <t>Seeding:</t>
    </r>
    <r>
      <rPr>
        <sz val="10"/>
        <rFont val="Arial"/>
        <family val="2"/>
      </rPr>
      <t xml:space="preserve"> Seed rates for the Desi Chickpea is 93 lb./ac. The brown soil zone is recommended. 
</t>
    </r>
    <r>
      <rPr>
        <b/>
        <sz val="10"/>
        <rFont val="Arial"/>
        <family val="2"/>
      </rPr>
      <t>Fertilization:</t>
    </r>
    <r>
      <rPr>
        <sz val="10"/>
        <rFont val="Arial"/>
        <family val="2"/>
      </rPr>
      <t xml:space="preserve"> Inoculant with the correct strains of rhizobium should be applied. Fertility cost is based on nutrient removal rates given the targeted crop yield. These are 7 lb./ac. N and 36 lb./ac. P2O5. Producers are encouraged to use their own rates based on soil tests. 
</t>
    </r>
    <r>
      <rPr>
        <b/>
        <sz val="10"/>
        <rFont val="Arial"/>
        <family val="2"/>
      </rPr>
      <t>Crop Rotation:</t>
    </r>
    <r>
      <rPr>
        <sz val="10"/>
        <rFont val="Arial"/>
        <family val="2"/>
      </rPr>
      <t xml:space="preserve"> Diverse crop rotations are recommended to help reduce disease pressure and suppress weed growth. 
</t>
    </r>
    <r>
      <rPr>
        <b/>
        <sz val="10"/>
        <rFont val="Arial"/>
        <family val="2"/>
      </rPr>
      <t>Crop Protection                                                            Insect control:</t>
    </r>
    <r>
      <rPr>
        <sz val="10"/>
        <rFont val="Arial"/>
        <family val="2"/>
      </rPr>
      <t xml:space="preserve"> Wireworms, cutworms, pea aphid, potato leafhopper and grasshoppers might require control. Seed treatments are available for wireworm control. 
</t>
    </r>
    <r>
      <rPr>
        <b/>
        <sz val="10"/>
        <rFont val="Arial"/>
        <family val="2"/>
      </rPr>
      <t>Disease control:</t>
    </r>
    <r>
      <rPr>
        <sz val="10"/>
        <rFont val="Arial"/>
        <family val="2"/>
      </rPr>
      <t xml:space="preserve"> Ascochyta blight is a foliar disease that can result in yield losses when environmental conditions favour disease development. When disease pressure is high more than one fungicide application may be required. One fungicide application is included in this estimate. Fungicide application decisions should be based on disease risk during the growing season.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 Please insert Herbicide application window.</t>
    </r>
    <r>
      <rPr>
        <sz val="10"/>
        <rFont val="Arial"/>
        <family val="2"/>
      </rPr>
      <t xml:space="preserve"> </t>
    </r>
  </si>
  <si>
    <t>#1-9mm Kabuli Chickpea</t>
  </si>
  <si>
    <r>
      <rPr>
        <b/>
        <sz val="10"/>
        <rFont val="Arial"/>
        <family val="2"/>
      </rPr>
      <t>Seeding:</t>
    </r>
    <r>
      <rPr>
        <sz val="10"/>
        <rFont val="Arial"/>
        <family val="2"/>
      </rPr>
      <t xml:space="preserve"> A seed rate of 145 lb./ac. is used. The brown soil zone is recommended.
</t>
    </r>
    <r>
      <rPr>
        <b/>
        <sz val="10"/>
        <rFont val="Arial"/>
        <family val="2"/>
      </rPr>
      <t>Fertilization</t>
    </r>
    <r>
      <rPr>
        <sz val="10"/>
        <rFont val="Arial"/>
        <family val="2"/>
      </rPr>
      <t xml:space="preserve">: Inoculant with the correct strains of rhizobium should be applied. Fertility cost is based on nutrient removal rates given the targeted crop yield. These are 6 lb./ac. N and 31 lb./ac. P2O5. Producers are encouraged to use their own rates based on soil tests. 
</t>
    </r>
    <r>
      <rPr>
        <b/>
        <sz val="10"/>
        <rFont val="Arial"/>
        <family val="2"/>
      </rPr>
      <t>Crop Rotation:</t>
    </r>
    <r>
      <rPr>
        <sz val="10"/>
        <rFont val="Arial"/>
        <family val="2"/>
      </rPr>
      <t xml:space="preserve"> Crop rotation can be used to reduce disease pressure. 
</t>
    </r>
    <r>
      <rPr>
        <b/>
        <sz val="10"/>
        <rFont val="Arial"/>
        <family val="2"/>
      </rPr>
      <t>Crop Protection</t>
    </r>
    <r>
      <rPr>
        <sz val="10"/>
        <rFont val="Arial"/>
        <family val="2"/>
      </rPr>
      <t xml:space="preserve">                                                            </t>
    </r>
    <r>
      <rPr>
        <b/>
        <sz val="10"/>
        <rFont val="Arial"/>
        <family val="2"/>
      </rPr>
      <t xml:space="preserve">Insect control: </t>
    </r>
    <r>
      <rPr>
        <sz val="10"/>
        <rFont val="Arial"/>
        <family val="2"/>
      </rPr>
      <t xml:space="preserve">Wireworms, cutworms, pea aphid, potato leafhopper and grasshoppers might require control. Seed treatments are available for wireworm control. 
</t>
    </r>
    <r>
      <rPr>
        <b/>
        <sz val="10"/>
        <rFont val="Arial"/>
        <family val="2"/>
      </rPr>
      <t>Disease control:</t>
    </r>
    <r>
      <rPr>
        <sz val="10"/>
        <rFont val="Arial"/>
        <family val="2"/>
      </rPr>
      <t xml:space="preserve"> Ascochyta blight is a foliar disease that can result in yield losses when environmental conditions favor disease development. When disease pressure is high more than one fungicide application may be required. Two fungicide applications are included in this estimate. Fungicide application decisions should be based on disease risk during the growing season.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 Please insert Herbicide application window. </t>
    </r>
  </si>
  <si>
    <t>#1-7mm Kabuli Chickpea</t>
  </si>
  <si>
    <r>
      <rPr>
        <b/>
        <sz val="10"/>
        <rFont val="Arial"/>
        <family val="2"/>
      </rPr>
      <t>Seeding:</t>
    </r>
    <r>
      <rPr>
        <sz val="10"/>
        <rFont val="Arial"/>
        <family val="2"/>
      </rPr>
      <t xml:space="preserve"> A seed rate of 109 lb./ac. is used. The brown soil zone is recommended.
</t>
    </r>
    <r>
      <rPr>
        <b/>
        <sz val="10"/>
        <rFont val="Arial"/>
        <family val="2"/>
      </rPr>
      <t>Fertilization:</t>
    </r>
    <r>
      <rPr>
        <sz val="10"/>
        <rFont val="Arial"/>
        <family val="2"/>
      </rPr>
      <t xml:space="preserve"> Inoculant with the correct strains of rhizobium should be applied. Fertility cost is based on nutrient removal rates given the targeted crop yield. These are 6 lb./ac. N and 28 lb./ac. P2O5. Producers are encouraged to use their own rates based on soil tests. 
</t>
    </r>
    <r>
      <rPr>
        <b/>
        <sz val="10"/>
        <rFont val="Arial"/>
        <family val="2"/>
      </rPr>
      <t>Crop Rotation:</t>
    </r>
    <r>
      <rPr>
        <sz val="10"/>
        <rFont val="Arial"/>
        <family val="2"/>
      </rPr>
      <t xml:space="preserve"> Crop rotation can be used to reduce disease pressure. 
</t>
    </r>
    <r>
      <rPr>
        <b/>
        <sz val="10"/>
        <rFont val="Arial"/>
        <family val="2"/>
      </rPr>
      <t>Crop Protection                                                      Insect control:</t>
    </r>
    <r>
      <rPr>
        <sz val="10"/>
        <rFont val="Arial"/>
        <family val="2"/>
      </rPr>
      <t xml:space="preserve"> Wireworms, cutworms, pea aphid, potato leafhopper and grasshoppers might require control. Seed treatments are available for wireworm control. 
</t>
    </r>
    <r>
      <rPr>
        <b/>
        <sz val="10"/>
        <rFont val="Arial"/>
        <family val="2"/>
      </rPr>
      <t>Disease control:</t>
    </r>
    <r>
      <rPr>
        <sz val="10"/>
        <rFont val="Arial"/>
        <family val="2"/>
      </rPr>
      <t xml:space="preserve"> Ascochyta blight is a foliar disease that can result in yield losses when environmental conditions favour disease development. When disease pressure is high, more than one fungicide application may be required. Two fungicide applications are included in this estimate. Fungicide application decisions should be based on disease risk during the growing season.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 Please insert Herbicide application window. </t>
    </r>
    <r>
      <rPr>
        <sz val="10"/>
        <rFont val="Arial"/>
        <family val="2"/>
      </rPr>
      <t xml:space="preserve">
</t>
    </r>
  </si>
  <si>
    <t>LARGE GREEN LENTILS PRODUCTION COSTS ($/ACRE) FOR SASKATCHEWAN 2026</t>
  </si>
  <si>
    <t>LARGE GREEN LENTILS</t>
  </si>
  <si>
    <r>
      <rPr>
        <b/>
        <sz val="10"/>
        <rFont val="Arial"/>
        <family val="2"/>
      </rPr>
      <t>Seeding:</t>
    </r>
    <r>
      <rPr>
        <sz val="10"/>
        <rFont val="Arial"/>
        <family val="2"/>
      </rPr>
      <t xml:space="preserve"> A seed rate of 91 lb./ac. is used for all soil zones. 
</t>
    </r>
    <r>
      <rPr>
        <b/>
        <sz val="10"/>
        <rFont val="Arial"/>
        <family val="2"/>
      </rPr>
      <t>Fertilization:</t>
    </r>
    <r>
      <rPr>
        <sz val="10"/>
        <rFont val="Arial"/>
        <family val="2"/>
      </rPr>
      <t xml:space="preserve"> Inoculant with the correct strains of rhizobium should be applied. Fertility costs are based on nutrient removal rates given the targeted crop yield. These are: 4.2 lb./ac. N and 20 lb./ac. P2O5 for the black soil zone, 3.8 lb./ac. N and 18 lb./ac. P2O5 for the dark brown soil zone and 3.2 lb./ac. N and 15 lb./ac. P2O5 for the brown soil zone. Producers are encouraged to use their own rates based on soil tests. 
</t>
    </r>
    <r>
      <rPr>
        <b/>
        <sz val="10"/>
        <rFont val="Arial"/>
        <family val="2"/>
      </rPr>
      <t>Crop Rotation:</t>
    </r>
    <r>
      <rPr>
        <sz val="10"/>
        <rFont val="Arial"/>
        <family val="2"/>
      </rPr>
      <t xml:space="preserve"> Crop rotation will help to reduce disease pressure by reducing pathogen levels in the field. Extended rotations are essential in fields with risk of aphanomyces root rot. Lentils are not competitive with weeds.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Wireworms, cutworms lygus bugs, potato leafhopper, pea aphid and grasshoppers might require control. Seed treatments are available for wireworm control. 
</t>
    </r>
    <r>
      <rPr>
        <b/>
        <sz val="10"/>
        <rFont val="Arial"/>
        <family val="2"/>
      </rPr>
      <t>Disease control:</t>
    </r>
    <r>
      <rPr>
        <sz val="10"/>
        <rFont val="Arial"/>
        <family val="2"/>
      </rPr>
      <t xml:space="preserve"> Fungicides will offer protection against foliar diseases such as anthracnose. Fungicide application should be based on disease risk. This estimation includes the cost of a single fungicide application. In years with high disease pressure and extended periods of favorable environmental conditions, more than one fungicide application may be required. 
</t>
    </r>
    <r>
      <rPr>
        <b/>
        <sz val="10"/>
        <rFont val="Arial"/>
        <family val="2"/>
      </rPr>
      <t>Weed control:</t>
    </r>
    <r>
      <rPr>
        <sz val="10"/>
        <rFont val="Arial"/>
        <family val="2"/>
      </rPr>
      <t xml:space="preserve"> Lentils need to be kept weed-free until the 10 node stage to minimize yield losses. Herbicide costs are based on the following herbicide timings. Please refer to general assumptions for details.
</t>
    </r>
    <r>
      <rPr>
        <sz val="10"/>
        <color rgb="FFFF0000"/>
        <rFont val="Arial"/>
        <family val="2"/>
      </rPr>
      <t>Please insert herbicide application window.</t>
    </r>
  </si>
  <si>
    <t>**Black</t>
  </si>
  <si>
    <t>Estimated Yield (lb./ac) (A)</t>
  </si>
  <si>
    <t>Est. On Farm Market Price $/lb. (B)</t>
  </si>
  <si>
    <t xml:space="preserve">BREAK-EVEN YIELD (lb./ac.) </t>
  </si>
  <si>
    <t>BREAK-EVEN PRICE ($ per lb.)</t>
  </si>
  <si>
    <t>Provincial Average Yield (lb./ac)</t>
  </si>
  <si>
    <t>**Lentils are grown in the thin black soil zone that is transitional with the dark brown soil zone.  Here, the right amount of moisture coupled with good growing conditions are fitting to obtain higher yields.</t>
  </si>
  <si>
    <t>RED LENTILS PRODUCTION COSTS ($/ACRE) FOR SASKATCHEWAN 2026</t>
  </si>
  <si>
    <t>RED LENTILS</t>
  </si>
  <si>
    <r>
      <rPr>
        <b/>
        <sz val="10"/>
        <rFont val="Arial"/>
        <family val="2"/>
      </rPr>
      <t>Seeding:</t>
    </r>
    <r>
      <rPr>
        <sz val="10"/>
        <rFont val="Arial"/>
        <family val="2"/>
      </rPr>
      <t xml:space="preserve"> A seed rate of 60 lb./ac. is used for all soil zones. 
</t>
    </r>
    <r>
      <rPr>
        <b/>
        <sz val="10"/>
        <rFont val="Arial"/>
        <family val="2"/>
      </rPr>
      <t>Fertilization:</t>
    </r>
    <r>
      <rPr>
        <sz val="10"/>
        <rFont val="Arial"/>
        <family val="2"/>
      </rPr>
      <t xml:space="preserve"> Inoculant with the correct strains of rhizobium should be applied. Fertility costs are based on nutrient removal rates given the targeted crop yield. These are: 5.3 lb./ac. N and 25 lb./ac. P2O5 for the black soil zone, 4.2 lb./ac. N and 20 lb./ac. P2O5 for the dark brown soil zone and 3.4 lb./ac. N and 16 lb./ac. P2O5 for the brown soil zone. Producers are encouraged to use their own rates based on soil tests.
</t>
    </r>
    <r>
      <rPr>
        <b/>
        <sz val="10"/>
        <rFont val="Arial"/>
        <family val="2"/>
      </rPr>
      <t>Crop Rotation:</t>
    </r>
    <r>
      <rPr>
        <sz val="10"/>
        <rFont val="Arial"/>
        <family val="2"/>
      </rPr>
      <t xml:space="preserve"> Crop rotation will help to reduce disease pressure by reducing pathogen levels in the field. Extended rotations are essential in fields with risk of aphanomyces root rot. Lentils are not competitive with weeds. 
</t>
    </r>
    <r>
      <rPr>
        <b/>
        <sz val="10"/>
        <rFont val="Arial"/>
        <family val="2"/>
      </rPr>
      <t>Crop Protection</t>
    </r>
    <r>
      <rPr>
        <sz val="10"/>
        <rFont val="Arial"/>
        <family val="2"/>
      </rPr>
      <t xml:space="preserve">                                                          </t>
    </r>
    <r>
      <rPr>
        <b/>
        <sz val="10"/>
        <rFont val="Arial"/>
        <family val="2"/>
      </rPr>
      <t>Insect control:</t>
    </r>
    <r>
      <rPr>
        <sz val="10"/>
        <rFont val="Arial"/>
        <family val="2"/>
      </rPr>
      <t xml:space="preserve"> Wireworms, cutworms, lygus bugs, potato leafhopper, pea aphid and grasshoppers might require control. Seed treatments are available for wireworm control. 
</t>
    </r>
    <r>
      <rPr>
        <b/>
        <sz val="10"/>
        <rFont val="Arial"/>
        <family val="2"/>
      </rPr>
      <t>Disease control:</t>
    </r>
    <r>
      <rPr>
        <sz val="10"/>
        <rFont val="Arial"/>
        <family val="2"/>
      </rPr>
      <t xml:space="preserve"> Fungicides will offer protection again foliar diseases such as anthracnose. Fungicide application should be based on disease risk. This estimation includes the cost of a single fungicide application. In years with high disease pressure and extended periods of favorable environmental conditions, more than one fungicide application may be required. 
</t>
    </r>
    <r>
      <rPr>
        <b/>
        <sz val="10"/>
        <rFont val="Arial"/>
        <family val="2"/>
      </rPr>
      <t>Weed control:</t>
    </r>
    <r>
      <rPr>
        <sz val="10"/>
        <rFont val="Arial"/>
        <family val="2"/>
      </rPr>
      <t xml:space="preserve"> Lentils need to be kept weed free until the 10 node stage to minimize yield losses. Herbicide costs are based on the following herbicide timings. Please refer to general assumptions for details.
</t>
    </r>
    <r>
      <rPr>
        <sz val="10"/>
        <color rgb="FFFF0000"/>
        <rFont val="Arial"/>
        <family val="2"/>
      </rPr>
      <t>Please insert herbicide application window.</t>
    </r>
  </si>
  <si>
    <t>GREEN PEAS PRODUCTION COSTS ($/ACRE) FOR SASKATCHEWAN 2026</t>
  </si>
  <si>
    <t>GREEN PEAS</t>
  </si>
  <si>
    <r>
      <rPr>
        <b/>
        <sz val="10"/>
        <rFont val="Arial"/>
        <family val="2"/>
      </rPr>
      <t>Seeding:</t>
    </r>
    <r>
      <rPr>
        <sz val="10"/>
        <rFont val="Arial"/>
        <family val="2"/>
      </rPr>
      <t xml:space="preserve"> A seed rate of 176 lb./ac. is used in the black soil zone, 156 lb./ac. in the dark brown soil zone and 137 lb./ac. in the brown soil zone. 
</t>
    </r>
    <r>
      <rPr>
        <b/>
        <sz val="10"/>
        <rFont val="Arial"/>
        <family val="2"/>
      </rPr>
      <t>Fertilization:</t>
    </r>
    <r>
      <rPr>
        <sz val="10"/>
        <rFont val="Arial"/>
        <family val="2"/>
      </rPr>
      <t xml:space="preserve"> Inoculant with the correct strains of rhizobium should be applied. Fertility costs are based on nutrient removal rates given the targeted crop yield. These are: 8.5 lb./ac. N and 40 lb./ac. P2O5 for the black soil zone, 7.2 lb./ac. N and 34 lb./ac. P2O5 for the dark brown soil zone and 5.5 lb./ac. N and 26 lb./ac. P2O5 for the brown soil zone. Producers are encouraged to use their own rates based on soil tests.
</t>
    </r>
    <r>
      <rPr>
        <b/>
        <sz val="10"/>
        <rFont val="Arial"/>
        <family val="2"/>
      </rPr>
      <t>Crop Rotation:</t>
    </r>
    <r>
      <rPr>
        <sz val="10"/>
        <rFont val="Arial"/>
        <family val="2"/>
      </rPr>
      <t xml:space="preserve"> Crop rotation will help to reduce pea leaf weevil and disease pressure by reducing pathogen levels in the field. Extended rotations are essential in fields with risk of aphanomyces root rot. 
</t>
    </r>
    <r>
      <rPr>
        <b/>
        <sz val="10"/>
        <rFont val="Arial"/>
        <family val="2"/>
      </rPr>
      <t>Crop Protection</t>
    </r>
    <r>
      <rPr>
        <sz val="10"/>
        <rFont val="Arial"/>
        <family val="2"/>
      </rPr>
      <t xml:space="preserve">                                                             </t>
    </r>
    <r>
      <rPr>
        <b/>
        <sz val="10"/>
        <rFont val="Arial"/>
        <family val="2"/>
      </rPr>
      <t>Insect control:</t>
    </r>
    <r>
      <rPr>
        <sz val="10"/>
        <rFont val="Arial"/>
        <family val="2"/>
      </rPr>
      <t xml:space="preserve"> Wireworms, cutworms, lygus bugs, leafhoppers, pea aphid, grasshoppers, alfalfa looper and pea leaf weevil might require control. Seed treatments are available for wireworm and pea leaf weevil control. Refer to the ministry’s forecasts of local pea leaf weevil pressures at saskatchewan.ca/crops. 
</t>
    </r>
    <r>
      <rPr>
        <b/>
        <sz val="10"/>
        <rFont val="Arial"/>
        <family val="2"/>
      </rPr>
      <t>Disease control:</t>
    </r>
    <r>
      <rPr>
        <sz val="10"/>
        <rFont val="Arial"/>
        <family val="2"/>
      </rPr>
      <t xml:space="preserve"> Fungicides will offer protection against foliar diseases such as mycosphaerella blight. This estimation includes the cost of a single fungicide application. Fungicide application should be based on disease risk. 
</t>
    </r>
    <r>
      <rPr>
        <b/>
        <sz val="10"/>
        <rFont val="Arial"/>
        <family val="2"/>
      </rPr>
      <t>Weed control:</t>
    </r>
    <r>
      <rPr>
        <sz val="10"/>
        <rFont val="Arial"/>
        <family val="2"/>
      </rPr>
      <t xml:space="preserve"> Weeds in peas need to be controlled until 10 to 14 days after emergence to minimize yield losses. Herbicide costs are based on the following herbicide timings. Please refer to general assumptions for details.
</t>
    </r>
    <r>
      <rPr>
        <sz val="10"/>
        <color rgb="FFFF0000"/>
        <rFont val="Arial"/>
        <family val="2"/>
      </rPr>
      <t>Please insert herbicide application window.</t>
    </r>
  </si>
  <si>
    <t>YELLOW PEAS PRODUCTION COSTS ($/ACRE) FOR SASKATCHEWAN 2026</t>
  </si>
  <si>
    <t>YELLOW PEAS</t>
  </si>
  <si>
    <r>
      <rPr>
        <b/>
        <sz val="10"/>
        <rFont val="Arial"/>
        <family val="2"/>
      </rPr>
      <t>Seeding</t>
    </r>
    <r>
      <rPr>
        <sz val="10"/>
        <rFont val="Arial"/>
        <family val="2"/>
      </rPr>
      <t xml:space="preserve">: A seed rate of 178 lb./ac. is used in the black soil zone, 158 lb./ac. in the dark brown soil zone and 138 lb./ac. in the brown soil zone. 
</t>
    </r>
    <r>
      <rPr>
        <b/>
        <sz val="10"/>
        <rFont val="Arial"/>
        <family val="2"/>
      </rPr>
      <t>Fertilization:</t>
    </r>
    <r>
      <rPr>
        <sz val="10"/>
        <rFont val="Arial"/>
        <family val="2"/>
      </rPr>
      <t xml:space="preserve"> Inoculant with the correct strains of rhizobium should be applied. Fertility costs are based on nutrient removal rates given the targeted crop yield. These are: 8.5 lb./ac. N and 40 lb./ac. P2O5 for the black soil zone, 7.2 lb./ac. N and 34 lb./ac. P2O5 for the dark brown soil zone and 5.5 lb./ac. N and 26 lb./ac. P2O5 for the brown soil zone. Producers are encouraged to use their own rates based on soil tests.
</t>
    </r>
    <r>
      <rPr>
        <b/>
        <sz val="10"/>
        <rFont val="Arial"/>
        <family val="2"/>
      </rPr>
      <t>Crop Rotation:</t>
    </r>
    <r>
      <rPr>
        <sz val="10"/>
        <rFont val="Arial"/>
        <family val="2"/>
      </rPr>
      <t xml:space="preserve"> Crop rotation will help to reduce pea leaf weevil and disease pressure by reducing pathogen levels in the field. Extended rotations are essential in fields with risk of aphanomyces root rot. 
</t>
    </r>
    <r>
      <rPr>
        <b/>
        <sz val="10"/>
        <rFont val="Arial"/>
        <family val="2"/>
      </rPr>
      <t>Crop Protection</t>
    </r>
    <r>
      <rPr>
        <sz val="10"/>
        <rFont val="Arial"/>
        <family val="2"/>
      </rPr>
      <t xml:space="preserve">                                                           </t>
    </r>
    <r>
      <rPr>
        <b/>
        <sz val="10"/>
        <rFont val="Arial"/>
        <family val="2"/>
      </rPr>
      <t>Insect control:</t>
    </r>
    <r>
      <rPr>
        <sz val="10"/>
        <rFont val="Arial"/>
        <family val="2"/>
      </rPr>
      <t xml:space="preserve"> Wireworms, cutworms, lygus bugs, leafhoppers, pea aphid, grasshoppers, alfalfa looper and pea leaf weevil might require control. Seed treatments are available for wireworm and pea leaf weevil control. Refer to the ministry’s forecasts of local pea leaf weevil pressures at saskatchewan.ca/crops. 
</t>
    </r>
    <r>
      <rPr>
        <b/>
        <sz val="10"/>
        <rFont val="Arial"/>
        <family val="2"/>
      </rPr>
      <t>Disease control:</t>
    </r>
    <r>
      <rPr>
        <sz val="10"/>
        <rFont val="Arial"/>
        <family val="2"/>
      </rPr>
      <t xml:space="preserve"> Fungicides will offer protection against foliar diseases, such as mycosphaerella blight. This estimation includes the cost of a single fungicide application. Fungicide application should be based on disease risk. 
</t>
    </r>
    <r>
      <rPr>
        <b/>
        <sz val="10"/>
        <rFont val="Arial"/>
        <family val="2"/>
      </rPr>
      <t>Weed control:</t>
    </r>
    <r>
      <rPr>
        <sz val="10"/>
        <rFont val="Arial"/>
        <family val="2"/>
      </rPr>
      <t xml:space="preserve"> Weeds in peas need to be controlled until 10 to 14 days after emergence to minimize yield losses. Herbicide costs are based on the following herbicide timings. Please refer to general assumptions for details.
P</t>
    </r>
    <r>
      <rPr>
        <sz val="10"/>
        <color rgb="FFFF0000"/>
        <rFont val="Arial"/>
        <family val="2"/>
      </rPr>
      <t>lease insert herbicide application window.</t>
    </r>
  </si>
  <si>
    <t>BLACK BEAN PRODUCTION COSTS ($/ACRE) FOR SASKATCHEWAN 2026</t>
  </si>
  <si>
    <t>BLACK BEANS**</t>
  </si>
  <si>
    <r>
      <rPr>
        <b/>
        <sz val="10"/>
        <rFont val="Arial"/>
        <family val="2"/>
      </rPr>
      <t>Seeding:</t>
    </r>
    <r>
      <rPr>
        <sz val="10"/>
        <rFont val="Arial"/>
        <family val="2"/>
      </rPr>
      <t xml:space="preserve"> A seed rate of 55 lb./ac. is used. The dark brown soil zone is recommended.
</t>
    </r>
    <r>
      <rPr>
        <b/>
        <sz val="10"/>
        <rFont val="Arial"/>
        <family val="2"/>
      </rPr>
      <t>Fertilization:</t>
    </r>
    <r>
      <rPr>
        <sz val="10"/>
        <rFont val="Arial"/>
        <family val="2"/>
      </rPr>
      <t xml:space="preserve"> Fertility costs are based on nutrient removal rates given the targeted crop yield. These are: 20 lb./ac. N and 15 lb./ac. P2O5. Producers are encouraged to use their own rates based on soil tests. Dry beans do not respond well to inoculant. 
Crop Rotation: Crop rotation can be used to reduce disease pressure and pathogen levels in the field. 
</t>
    </r>
    <r>
      <rPr>
        <b/>
        <sz val="10"/>
        <rFont val="Arial"/>
        <family val="2"/>
      </rPr>
      <t>Crop Protection                                                     Insect control:</t>
    </r>
    <r>
      <rPr>
        <sz val="10"/>
        <rFont val="Arial"/>
        <family val="2"/>
      </rPr>
      <t xml:space="preserve"> Aphids, leafhoppers, cutworms, corn borer and lygus bugs might require control. 
</t>
    </r>
    <r>
      <rPr>
        <b/>
        <sz val="10"/>
        <rFont val="Arial"/>
        <family val="2"/>
      </rPr>
      <t xml:space="preserve">Disease control: </t>
    </r>
    <r>
      <rPr>
        <sz val="10"/>
        <rFont val="Arial"/>
        <family val="2"/>
      </rPr>
      <t xml:space="preserve">White mould and common bacterial blight are the most common diseases of dry bean. This estimate includes a single fungicide application for white mould management.
</t>
    </r>
    <r>
      <rPr>
        <b/>
        <sz val="10"/>
        <rFont val="Arial"/>
        <family val="2"/>
      </rPr>
      <t xml:space="preserve">Weed control: </t>
    </r>
    <r>
      <rPr>
        <sz val="10"/>
        <rFont val="Arial"/>
        <family val="2"/>
      </rPr>
      <t xml:space="preserve">Dry beans need to be maintained weed free between the second trifoliate stage and the onset of flowering (three weeks to five or six weeks after emergence) to minimize yield loss. Herbicide costs are based on the following herbicide timings. Please refer to general assumptions for details. </t>
    </r>
    <r>
      <rPr>
        <sz val="10"/>
        <color rgb="FFFF0000"/>
        <rFont val="Arial"/>
        <family val="2"/>
      </rPr>
      <t xml:space="preserve"> Please insert Herbicide application window. 
</t>
    </r>
  </si>
  <si>
    <t>** Yield and costs are for dryland beans only.</t>
  </si>
  <si>
    <t>FABABEANS PRODUCTION COSTS ($/ACRE) FOR SASKATCHEWAN 2026</t>
  </si>
  <si>
    <t>FABABEANS</t>
  </si>
  <si>
    <r>
      <rPr>
        <b/>
        <sz val="10"/>
        <rFont val="Arial"/>
        <family val="2"/>
      </rPr>
      <t>Seeding:</t>
    </r>
    <r>
      <rPr>
        <sz val="10"/>
        <rFont val="Arial"/>
        <family val="2"/>
      </rPr>
      <t xml:space="preserve"> A seed rate of 181 lb./ac. is used. Faba beans are recommended for the black soil zone.
</t>
    </r>
    <r>
      <rPr>
        <b/>
        <sz val="10"/>
        <rFont val="Arial"/>
        <family val="2"/>
      </rPr>
      <t>Fertilization:</t>
    </r>
    <r>
      <rPr>
        <sz val="10"/>
        <rFont val="Arial"/>
        <family val="2"/>
      </rPr>
      <t xml:space="preserve"> Inoculant with correct strain of rhizobium should be applied. Fertility costs are based on nutrient removal rates given the targeted crop yield. These are: 16.1 lb./ac. N and 74 lb./ac. P2O5. Producers are encouraged to use their own rates based on soil tests. 
</t>
    </r>
    <r>
      <rPr>
        <b/>
        <sz val="10"/>
        <rFont val="Arial"/>
        <family val="2"/>
      </rPr>
      <t>Crop Rotation:</t>
    </r>
    <r>
      <rPr>
        <sz val="10"/>
        <rFont val="Arial"/>
        <family val="2"/>
      </rPr>
      <t xml:space="preserve"> Crop rotation can be used to reduce disease pressure by allowing infected crop residue to decompose between susceptible crops. 
</t>
    </r>
    <r>
      <rPr>
        <b/>
        <sz val="10"/>
        <rFont val="Arial"/>
        <family val="2"/>
      </rPr>
      <t xml:space="preserve">Crop Protection  </t>
    </r>
    <r>
      <rPr>
        <sz val="10"/>
        <rFont val="Arial"/>
        <family val="2"/>
      </rPr>
      <t xml:space="preserve">                                                          </t>
    </r>
    <r>
      <rPr>
        <b/>
        <sz val="10"/>
        <rFont val="Arial"/>
        <family val="2"/>
      </rPr>
      <t>Insect control:</t>
    </r>
    <r>
      <rPr>
        <sz val="10"/>
        <rFont val="Arial"/>
        <family val="2"/>
      </rPr>
      <t xml:space="preserve"> Wireworms, cutworms, lygus bugs, potato leafhopper, pea aphid, grasshoppers, and pea leaf weevil might require control. Seed treatments are available for wireworm and pea leaf weevil control. Refer to ministry forecasts of local pea leaf weevil pressures at saskatchewan.ca/crops. 
</t>
    </r>
    <r>
      <rPr>
        <b/>
        <sz val="10"/>
        <rFont val="Arial"/>
        <family val="2"/>
      </rPr>
      <t>Disease control:</t>
    </r>
    <r>
      <rPr>
        <sz val="10"/>
        <rFont val="Arial"/>
        <family val="2"/>
      </rPr>
      <t xml:space="preserve"> Chocolate spot is a foliar disease that can result in poor seed set and flower abortion. A single application of fungicides for the management of chocolate spot has been included in this estimate. Fungicide application should be based on disease risk within the growing season.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Please insert herbicide application window.</t>
    </r>
    <r>
      <rPr>
        <sz val="10"/>
        <rFont val="Arial"/>
        <family val="2"/>
      </rPr>
      <t xml:space="preserve">
</t>
    </r>
  </si>
  <si>
    <t>BREAK-EVEN YIELD (lb./ac.)</t>
  </si>
  <si>
    <t>CAMELINA PRODUCTION COSTS ($/ACRE) FOR SASKATCHEWAN 2026</t>
  </si>
  <si>
    <t>CAMELINA</t>
  </si>
  <si>
    <r>
      <rPr>
        <b/>
        <sz val="10"/>
        <rFont val="Arial"/>
        <family val="2"/>
      </rPr>
      <t>Seeding:</t>
    </r>
    <r>
      <rPr>
        <sz val="10"/>
        <rFont val="Arial"/>
        <family val="2"/>
      </rPr>
      <t xml:space="preserve"> A seed rate of 6 lb./ac. is used. Camelina is commonly grown in the brown soil zone.
</t>
    </r>
    <r>
      <rPr>
        <b/>
        <sz val="10"/>
        <rFont val="Arial"/>
        <family val="2"/>
      </rPr>
      <t>Fertilization:</t>
    </r>
    <r>
      <rPr>
        <sz val="10"/>
        <rFont val="Arial"/>
        <family val="2"/>
      </rPr>
      <t xml:space="preserve"> Fertility costs are based on nutrient removal rates given the targeted crop yield. These are: 69 lb./ac. N, 20 lb./ac. P2O5 and 15 lb./ac. S. Producers are encouraged to use their own rates based on soil tests. 
</t>
    </r>
    <r>
      <rPr>
        <b/>
        <sz val="10"/>
        <rFont val="Arial"/>
        <family val="2"/>
      </rPr>
      <t>Crop Rotation:</t>
    </r>
    <r>
      <rPr>
        <sz val="10"/>
        <rFont val="Arial"/>
        <family val="2"/>
      </rPr>
      <t xml:space="preserve"> Crop rotation can be used to reduce disease pressure by allowing infected crop residue to decomposse between susceptible crops. 
</t>
    </r>
    <r>
      <rPr>
        <b/>
        <sz val="10"/>
        <rFont val="Arial"/>
        <family val="2"/>
      </rPr>
      <t>Crop Protection                                                          Insect control:</t>
    </r>
    <r>
      <rPr>
        <sz val="10"/>
        <rFont val="Arial"/>
        <family val="2"/>
      </rPr>
      <t xml:space="preserve"> Only one biological insecticide, with efficacy against bertha armyworm and diamondback moth, is registered for this crop.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A pre-harvest application of glyphosate in the previous crop to manage perrenial weeds as well as a glyphosate burn off prior to seeding.  Camelina has registered soil applied and in-crop herbicide options.  Herbicide costs are based on the following herbicide timings. Please refer to general assumptions for details.</t>
    </r>
    <r>
      <rPr>
        <sz val="10"/>
        <color rgb="FFFF0000"/>
        <rFont val="Arial"/>
        <family val="2"/>
      </rPr>
      <t xml:space="preserve">Please insert Herbicide application window. </t>
    </r>
    <r>
      <rPr>
        <sz val="10"/>
        <rFont val="Arial"/>
        <family val="2"/>
      </rPr>
      <t xml:space="preserve">
</t>
    </r>
  </si>
  <si>
    <t>CANARYSEED PRODUCTION COSTS ($/ACRE) FOR SASKATCHEWAN 2026</t>
  </si>
  <si>
    <t>CANARY SEED</t>
  </si>
  <si>
    <r>
      <rPr>
        <b/>
        <sz val="10"/>
        <rFont val="Arial"/>
        <family val="2"/>
      </rPr>
      <t>Seeding:</t>
    </r>
    <r>
      <rPr>
        <sz val="10"/>
        <rFont val="Arial"/>
        <family val="2"/>
      </rPr>
      <t xml:space="preserve"> A seeding rate of 35 lb./ac. is assumed. Canary Seed is grown in all soil zones, but heavy clay soil is preferred.
</t>
    </r>
    <r>
      <rPr>
        <b/>
        <sz val="10"/>
        <rFont val="Arial"/>
        <family val="2"/>
      </rPr>
      <t>Fertilization:</t>
    </r>
    <r>
      <rPr>
        <sz val="10"/>
        <rFont val="Arial"/>
        <family val="2"/>
      </rPr>
      <t xml:space="preserve"> Fertility costs are based on nutrient removal rates given the targeted crop yield. These are: 57 lb./ac. N, 48 lb./ac. P2O5, 29 lb./ac. K2O and 15 lb./ac. S. Producers are encouraged to use their own rates based on soil tests. 
</t>
    </r>
    <r>
      <rPr>
        <b/>
        <sz val="10"/>
        <rFont val="Arial"/>
        <family val="2"/>
      </rPr>
      <t>Crop Rotation:</t>
    </r>
    <r>
      <rPr>
        <sz val="10"/>
        <rFont val="Arial"/>
        <family val="2"/>
      </rPr>
      <t xml:space="preserve"> Crop rotation can be used to reduce disease pressure by allowing infected crop residue to decompose between susceptible crops. 
</t>
    </r>
    <r>
      <rPr>
        <b/>
        <sz val="10"/>
        <rFont val="Arial"/>
        <family val="2"/>
      </rPr>
      <t>Crop Protection                                                         Insect control:</t>
    </r>
    <r>
      <rPr>
        <sz val="10"/>
        <rFont val="Arial"/>
        <family val="2"/>
      </rPr>
      <t xml:space="preserve"> Canary Seed is susceptible to aphids, so an insecticide application to manage for aphids is assumed.
</t>
    </r>
    <r>
      <rPr>
        <b/>
        <sz val="10"/>
        <rFont val="Arial"/>
        <family val="2"/>
      </rPr>
      <t>Disease control:</t>
    </r>
    <r>
      <rPr>
        <sz val="10"/>
        <rFont val="Arial"/>
        <family val="2"/>
      </rPr>
      <t xml:space="preserve"> Septoria leaf mottle is a foliar disease of canaryseed that can result in yield losses when environmental conditions favor disease development. A single fungicide application for septoria leaf mottle has been included in this estimate.  Fungicide application decisions should be made based on disease risk during the growing season.
</t>
    </r>
    <r>
      <rPr>
        <b/>
        <sz val="10"/>
        <rFont val="Arial"/>
        <family val="2"/>
      </rPr>
      <t>Weed control:</t>
    </r>
    <r>
      <rPr>
        <sz val="10"/>
        <rFont val="Arial"/>
        <family val="2"/>
      </rPr>
      <t xml:space="preserve"> Canary Seed has limited herbicide options for grass control making application of a soil-active for wild oat control a necessity.  Herbicide costs are based on the following herbicide timings.  Please refer to general assumptions for details. </t>
    </r>
    <r>
      <rPr>
        <sz val="10"/>
        <color rgb="FFFF0000"/>
        <rFont val="Arial"/>
        <family val="2"/>
      </rPr>
      <t xml:space="preserve"> Please insert Herbicide application window. </t>
    </r>
    <r>
      <rPr>
        <sz val="10"/>
        <rFont val="Arial"/>
        <family val="2"/>
      </rPr>
      <t xml:space="preserve">
</t>
    </r>
  </si>
  <si>
    <t>CARAWAY PRODUCTION COSTS ($/ACRE) FOR SASKATCHEWAN 2026</t>
  </si>
  <si>
    <t>CARAWAY</t>
  </si>
  <si>
    <r>
      <rPr>
        <b/>
        <sz val="10"/>
        <rFont val="Arial"/>
        <family val="2"/>
      </rPr>
      <t xml:space="preserve">Seeding: </t>
    </r>
    <r>
      <rPr>
        <sz val="10"/>
        <rFont val="Arial"/>
        <family val="2"/>
      </rPr>
      <t xml:space="preserve">Seed rate of 12 lb./ac. is used. Caraway is primarily a biennial crop and typically seeded with a companion crop so that the field provides a return in both crop years. Caraway and Coriander have the same management cost. Therefore, if no companion crop is sown, include production costs used for coriander, with the exception of seeding, harvest and handling, to account for management costs of caraway in the first year. Recommended soil is black.
</t>
    </r>
    <r>
      <rPr>
        <b/>
        <sz val="10"/>
        <rFont val="Arial"/>
        <family val="2"/>
      </rPr>
      <t>Fertilization:</t>
    </r>
    <r>
      <rPr>
        <sz val="10"/>
        <rFont val="Arial"/>
        <family val="2"/>
      </rPr>
      <t xml:space="preserve"> Fertility costs are based on nutrient removal rates given the targeted crop yield. These are: 34 lb./ac. N, 27 lb./ac. P2O5 and 16 lb./ac. K2O. Producers are encouraged to use their own rates based on soil tests. 
</t>
    </r>
    <r>
      <rPr>
        <b/>
        <sz val="10"/>
        <rFont val="Arial"/>
        <family val="2"/>
      </rPr>
      <t>Crop Rotation:</t>
    </r>
    <r>
      <rPr>
        <sz val="10"/>
        <rFont val="Arial"/>
        <family val="2"/>
      </rPr>
      <t xml:space="preserve"> Crop rotation can be used to reduce disease pressure by allowing infected crop residue to decompose between susceptible crops. Crops in the carrot family are very sensitive to Group 2 residues in the soil. Please refer to the ministry’s Guide to Crop Protection available at saskatchewan.ca/crops for more information.
</t>
    </r>
    <r>
      <rPr>
        <b/>
        <sz val="10"/>
        <rFont val="Arial"/>
        <family val="2"/>
      </rPr>
      <t>Crop Protection                                                  Insect control:</t>
    </r>
    <r>
      <rPr>
        <sz val="10"/>
        <rFont val="Arial"/>
        <family val="2"/>
      </rPr>
      <t xml:space="preserve"> A limited number of registered products is available for slugs in field crops. 
</t>
    </r>
    <r>
      <rPr>
        <b/>
        <sz val="10"/>
        <rFont val="Arial"/>
        <family val="2"/>
      </rPr>
      <t>Disease control:</t>
    </r>
    <r>
      <rPr>
        <sz val="10"/>
        <rFont val="Arial"/>
        <family val="2"/>
      </rPr>
      <t xml:space="preserve">  Blossom blight can result in yield losses when conditions favor disease development. The cost of fungicide is not included in this estimate. 
</t>
    </r>
    <r>
      <rPr>
        <b/>
        <sz val="10"/>
        <rFont val="Arial"/>
        <family val="2"/>
      </rPr>
      <t>Weed control:</t>
    </r>
    <r>
      <rPr>
        <sz val="10"/>
        <rFont val="Arial"/>
        <family val="2"/>
      </rPr>
      <t xml:space="preserve"> Herbicide costs below are only for the second year of production. If caraway is not companion cropped in the first year, it requires the same weed control as coriander. Refer to the coriander section for more information. Herbicide costs are based on the following herbicide timings. Please refer to general assumptions for details. </t>
    </r>
    <r>
      <rPr>
        <sz val="10"/>
        <color rgb="FFFF0000"/>
        <rFont val="Arial"/>
        <family val="2"/>
      </rPr>
      <t xml:space="preserve">Please insert Herbicide application window. </t>
    </r>
  </si>
  <si>
    <t>Total Other Expenses *</t>
  </si>
  <si>
    <t>*These other costs are carried for two years because caraway is a biennial crop. If a cover crop is grown and harvested in the first year, these costs could be halved.</t>
  </si>
  <si>
    <t>**Farm managers need to determine their own actual labour and management costs and add it to total expenses.</t>
  </si>
  <si>
    <t>CORIANDER PRODUCTION COSTS ($/ACRE) FOR SASKATCHEWAN 2026</t>
  </si>
  <si>
    <t>CORIANDER</t>
  </si>
  <si>
    <r>
      <rPr>
        <b/>
        <sz val="10"/>
        <rFont val="Arial"/>
        <family val="2"/>
      </rPr>
      <t>Seeding:</t>
    </r>
    <r>
      <rPr>
        <sz val="10"/>
        <rFont val="Arial"/>
        <family val="2"/>
      </rPr>
      <t xml:space="preserve"> A seed rate of 25 lb./ac. is used. The dark brown soil zone is recommended.
</t>
    </r>
    <r>
      <rPr>
        <b/>
        <sz val="10"/>
        <rFont val="Arial"/>
        <family val="2"/>
      </rPr>
      <t>Fertilization</t>
    </r>
    <r>
      <rPr>
        <sz val="10"/>
        <rFont val="Arial"/>
        <family val="2"/>
      </rPr>
      <t xml:space="preserve">: Fertility costs are based on nutrient removal rates given the targeted crop yield. These are: 49 lb./ac. N and 28 lb./ac. P2O5. Producers are encouraged to use their own rates based on soil tests. 
</t>
    </r>
    <r>
      <rPr>
        <b/>
        <sz val="10"/>
        <rFont val="Arial"/>
        <family val="2"/>
      </rPr>
      <t>Crop Rotation:</t>
    </r>
    <r>
      <rPr>
        <sz val="10"/>
        <rFont val="Arial"/>
        <family val="2"/>
      </rPr>
      <t xml:space="preserve"> Crop rotation can be used to reduce disease pressure. Crops in the carrot family are very sensitive to Group 2 residues in the soil. Please refer to the Ministry’s Guide to Crop Protection available at saskatchewan.ca/crops for more information.
</t>
    </r>
    <r>
      <rPr>
        <b/>
        <sz val="10"/>
        <rFont val="Arial"/>
        <family val="2"/>
      </rPr>
      <t>Crop Protection</t>
    </r>
    <r>
      <rPr>
        <sz val="10"/>
        <rFont val="Arial"/>
        <family val="2"/>
      </rPr>
      <t xml:space="preserve">                                                   </t>
    </r>
    <r>
      <rPr>
        <b/>
        <sz val="10"/>
        <rFont val="Arial"/>
        <family val="2"/>
      </rPr>
      <t>Insect control:</t>
    </r>
    <r>
      <rPr>
        <sz val="10"/>
        <rFont val="Arial"/>
        <family val="2"/>
      </rPr>
      <t xml:space="preserve"> A limited number of products are registered for aphid and slug control.
</t>
    </r>
    <r>
      <rPr>
        <b/>
        <sz val="10"/>
        <rFont val="Arial"/>
        <family val="2"/>
      </rPr>
      <t>Disease control:</t>
    </r>
    <r>
      <rPr>
        <sz val="10"/>
        <rFont val="Arial"/>
        <family val="2"/>
      </rPr>
      <t xml:space="preserve"> Blossom blight can result in yield losses when conditions favour disease development. A single application of fungicide for blossom blight management is included in this estimate. Fungicide applications should be made based on disease risk during the growing season. 
</t>
    </r>
    <r>
      <rPr>
        <b/>
        <sz val="10"/>
        <rFont val="Arial"/>
        <family val="2"/>
      </rPr>
      <t>Weed control:</t>
    </r>
    <r>
      <rPr>
        <sz val="10"/>
        <rFont val="Arial"/>
        <family val="2"/>
      </rPr>
      <t xml:space="preserve"> Herbicide costs are based on the following herbicide timings. Please refer to general assumptions for details. </t>
    </r>
    <r>
      <rPr>
        <sz val="10"/>
        <color rgb="FFFF0000"/>
        <rFont val="Arial"/>
        <family val="2"/>
      </rPr>
      <t xml:space="preserve"> Please insert Herbicide application window. </t>
    </r>
    <r>
      <rPr>
        <sz val="10"/>
        <rFont val="Arial"/>
        <family val="2"/>
      </rPr>
      <t xml:space="preserve">
</t>
    </r>
  </si>
  <si>
    <t>FENUGREEK PRODUCTION COSTS ($/ACRE) FOR SASKATCHEWAN 2026</t>
  </si>
  <si>
    <t>FENUGREEK</t>
  </si>
  <si>
    <r>
      <rPr>
        <b/>
        <sz val="10"/>
        <rFont val="Arial"/>
        <family val="2"/>
      </rPr>
      <t xml:space="preserve">Seeding: </t>
    </r>
    <r>
      <rPr>
        <sz val="10"/>
        <rFont val="Arial"/>
        <family val="2"/>
      </rPr>
      <t xml:space="preserve">A seed rate of 30 lb./ac. is used. The brown soil zone is recommended.
</t>
    </r>
    <r>
      <rPr>
        <b/>
        <sz val="10"/>
        <rFont val="Arial"/>
        <family val="2"/>
      </rPr>
      <t>Fertilization:</t>
    </r>
    <r>
      <rPr>
        <sz val="10"/>
        <rFont val="Arial"/>
        <family val="2"/>
      </rPr>
      <t xml:space="preserve"> Fertility costs are based on nutrient removal rates given the targeted crop yield. These are: 3 lb./ac. N and 14 lb./ac. P2O5. Producers are encouraged to use their own rates based on soil tests. 
</t>
    </r>
    <r>
      <rPr>
        <b/>
        <sz val="10"/>
        <rFont val="Arial"/>
        <family val="2"/>
      </rPr>
      <t>Crop Rotation:</t>
    </r>
    <r>
      <rPr>
        <sz val="10"/>
        <rFont val="Arial"/>
        <family val="2"/>
      </rPr>
      <t xml:space="preserve"> Crop rotation can be used to reduce disease pressure and pathogen levels in the field. 
</t>
    </r>
    <r>
      <rPr>
        <b/>
        <sz val="10"/>
        <rFont val="Arial"/>
        <family val="2"/>
      </rPr>
      <t>Crop Protection                                                          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Fenugreek has limited herbicide options. Herbicide costs are based on the following herbicide timings. Please refer to general assumptions for details.</t>
    </r>
    <r>
      <rPr>
        <sz val="10"/>
        <color rgb="FFFF0000"/>
        <rFont val="Arial"/>
        <family val="2"/>
      </rPr>
      <t xml:space="preserve"> Please insert Herbicide application window. </t>
    </r>
  </si>
  <si>
    <t>QUINOA PRODUCTION COSTS ($/ACRE) FOR SASKATCHEWAN 2026</t>
  </si>
  <si>
    <t>QUINOA</t>
  </si>
  <si>
    <r>
      <rPr>
        <b/>
        <sz val="10"/>
        <rFont val="Arial"/>
        <family val="2"/>
      </rPr>
      <t>Seeding:</t>
    </r>
    <r>
      <rPr>
        <sz val="10"/>
        <rFont val="Arial"/>
        <family val="2"/>
      </rPr>
      <t xml:space="preserve"> A seed rate of 10 lb./ac. is used. The black soil zone is recommended.
</t>
    </r>
    <r>
      <rPr>
        <b/>
        <sz val="10"/>
        <rFont val="Arial"/>
        <family val="2"/>
      </rPr>
      <t>Fertilization:</t>
    </r>
    <r>
      <rPr>
        <sz val="10"/>
        <rFont val="Arial"/>
        <family val="2"/>
      </rPr>
      <t xml:space="preserve"> Fertility costs are based on nutrient removal rates given the targeted crop yield. These are: 42 lb./ac. N, 18 lb./ac. P2O5, 11 lb./ac. K2O and 6 lb./ac. S. Producers are encouraged to use their own rates based on soil tests. 
</t>
    </r>
    <r>
      <rPr>
        <b/>
        <sz val="10"/>
        <rFont val="Arial"/>
        <family val="2"/>
      </rPr>
      <t>Crop Rotation:</t>
    </r>
    <r>
      <rPr>
        <sz val="10"/>
        <rFont val="Arial"/>
        <family val="2"/>
      </rPr>
      <t xml:space="preserve"> Crop rotation can be used to reduce disease pressure and pathogen levels in the field. 
</t>
    </r>
    <r>
      <rPr>
        <b/>
        <sz val="10"/>
        <rFont val="Arial"/>
        <family val="2"/>
      </rPr>
      <t>Crop Protection                                                       Insect control:</t>
    </r>
    <r>
      <rPr>
        <sz val="10"/>
        <rFont val="Arial"/>
        <family val="2"/>
      </rPr>
      <t xml:space="preserve"> A limited number of insecticides are registered for control of European corn borer, lygus, beet webworm, and goosefoot groundling moth. 
</t>
    </r>
    <r>
      <rPr>
        <b/>
        <sz val="10"/>
        <rFont val="Arial"/>
        <family val="2"/>
      </rPr>
      <t>Disease control:</t>
    </r>
    <r>
      <rPr>
        <sz val="10"/>
        <rFont val="Arial"/>
        <family val="2"/>
      </rPr>
      <t xml:space="preserve"> The cost of fungicide is not included in this estimate. Disease risk assessment is encouraged to guide fungicide application decisions. 
</t>
    </r>
    <r>
      <rPr>
        <b/>
        <sz val="10"/>
        <rFont val="Arial"/>
        <family val="2"/>
      </rPr>
      <t>Weed control:</t>
    </r>
    <r>
      <rPr>
        <sz val="10"/>
        <rFont val="Arial"/>
        <family val="2"/>
      </rPr>
      <t xml:space="preserve"> Quinoa has no registered herbicide options. However, producers can apply a pre-harvest application of glyphosate in the previous crop to manage perennial weeds, as well as a glyphosate burn off prior to seeding. Please see below chart and refer to general assumptions for details on pre-harvest glyphosate application. </t>
    </r>
    <r>
      <rPr>
        <sz val="10"/>
        <color rgb="FFFF0000"/>
        <rFont val="Arial"/>
        <family val="2"/>
      </rPr>
      <t xml:space="preserve"> Please insert Herbicide application window.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</si>
</sst>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0.00_)"/>
    <numFmt numFmtId="166" formatCode="0.0_)"/>
    <numFmt numFmtId="167" formatCode="General_)"/>
    <numFmt numFmtId="168" formatCode="0.0"/>
    <numFmt numFmtId="169" formatCode="&quot;$&quot;#,##0;\-&quot;$&quot;#,##0"/>
    <numFmt numFmtId="170" formatCode="_(* #,##0.0_);_(* \(#,##0.0\);_(* &quot;-&quot;??_);_(@_)"/>
  </numFmts>
  <fonts count="61" x14ac:knownFonts="1">
    <font>
      <sz val="10"/>
      <name val="Arial"/>
    </font>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name val="Arial"/>
      <family val="2"/>
    </font>
    <font>
      <sz val="8"/>
      <name val="Arial"/>
      <family val="2"/>
    </font>
    <font>
      <sz val="10"/>
      <name val="Arial Narrow"/>
      <family val="2"/>
    </font>
    <font>
      <sz val="10"/>
      <name val="Courier"/>
      <family val="3"/>
    </font>
    <font>
      <b/>
      <sz val="10"/>
      <name val="Arial Narrow"/>
      <family val="2"/>
    </font>
    <font>
      <b/>
      <sz val="14"/>
      <name val="Arial"/>
      <family val="2"/>
    </font>
    <font>
      <b/>
      <sz val="12"/>
      <name val="MS Sans Serif"/>
      <family val="2"/>
    </font>
    <font>
      <b/>
      <sz val="10"/>
      <name val="MS Sans Serif"/>
      <family val="2"/>
    </font>
    <font>
      <sz val="11"/>
      <name val="Arial"/>
      <family val="2"/>
    </font>
    <font>
      <sz val="10"/>
      <color indexed="8"/>
      <name val="Arial Narrow"/>
      <family val="2"/>
    </font>
    <font>
      <sz val="12"/>
      <name val="Times New Roman"/>
      <family val="1"/>
    </font>
    <font>
      <sz val="10"/>
      <name val="Courier"/>
    </font>
    <font>
      <sz val="11"/>
      <color indexed="8"/>
      <name val="Calibri"/>
      <family val="2"/>
    </font>
    <font>
      <sz val="11"/>
      <color indexed="9"/>
      <name val="Calibri"/>
      <family val="2"/>
    </font>
    <font>
      <sz val="11"/>
      <color indexed="20"/>
      <name val="Calibri"/>
      <family val="2"/>
    </font>
    <font>
      <b/>
      <sz val="14"/>
      <color theme="1"/>
      <name val="Browallia New"/>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7.5"/>
      <color indexed="12"/>
      <name val="Arial"/>
      <family val="2"/>
    </font>
    <font>
      <sz val="14"/>
      <name val="Arial Black"/>
      <family val="2"/>
    </font>
    <font>
      <sz val="10"/>
      <color indexed="8"/>
      <name val="MS Sans Serif"/>
      <family val="2"/>
    </font>
    <font>
      <sz val="10"/>
      <color theme="1"/>
      <name val="Arial"/>
      <family val="2"/>
    </font>
    <font>
      <sz val="10"/>
      <color rgb="FF000000"/>
      <name val="Times New Roman"/>
      <family val="1"/>
    </font>
    <font>
      <sz val="8.5"/>
      <color indexed="8"/>
      <name val="Arial Narrow"/>
      <family val="2"/>
    </font>
    <font>
      <sz val="12"/>
      <name val="Courier New"/>
      <family val="3"/>
    </font>
    <font>
      <b/>
      <sz val="8"/>
      <name val="Courier New"/>
      <family val="3"/>
    </font>
    <font>
      <sz val="10"/>
      <name val="Arial"/>
      <family val="2"/>
    </font>
    <font>
      <sz val="10"/>
      <color theme="1"/>
      <name val="Arial Narrow"/>
      <family val="2"/>
    </font>
    <font>
      <b/>
      <sz val="12"/>
      <color indexed="8"/>
      <name val="Arial Narrow"/>
      <family val="2"/>
    </font>
    <font>
      <b/>
      <sz val="20"/>
      <name val="Arial"/>
      <family val="2"/>
    </font>
    <font>
      <b/>
      <sz val="14"/>
      <name val="Calibri"/>
      <family val="2"/>
      <scheme val="minor"/>
    </font>
    <font>
      <sz val="12"/>
      <name val="Arial"/>
      <family val="2"/>
    </font>
    <font>
      <sz val="10"/>
      <color rgb="FFFF0000"/>
      <name val="Arial"/>
      <family val="2"/>
    </font>
    <font>
      <sz val="8"/>
      <name val="Courier New"/>
      <family val="3"/>
    </font>
    <font>
      <sz val="12"/>
      <name val="Calibri"/>
      <family val="2"/>
      <scheme val="minor"/>
    </font>
    <font>
      <b/>
      <sz val="12"/>
      <name val="Calibri"/>
      <family val="2"/>
      <scheme val="minor"/>
    </font>
    <font>
      <b/>
      <sz val="16"/>
      <name val="Calibri"/>
      <family val="2"/>
      <scheme val="minor"/>
    </font>
    <font>
      <sz val="10"/>
      <color rgb="FFFF0000"/>
      <name val="Arial Narrow"/>
      <family val="2"/>
    </font>
    <font>
      <b/>
      <sz val="10"/>
      <color rgb="FFFF0000"/>
      <name val="Arial"/>
      <family val="2"/>
    </font>
    <font>
      <b/>
      <sz val="10"/>
      <color rgb="FFFF0000"/>
      <name val="Arial Narrow"/>
      <family val="2"/>
    </font>
    <font>
      <sz val="8.5"/>
      <color theme="1"/>
      <name val="Arial Narrow"/>
      <family val="2"/>
    </font>
    <font>
      <b/>
      <sz val="10"/>
      <color theme="1"/>
      <name val="Arial"/>
      <family val="2"/>
    </font>
    <font>
      <b/>
      <sz val="10"/>
      <color theme="1"/>
      <name val="Arial Narrow"/>
      <family val="2"/>
    </font>
  </fonts>
  <fills count="33">
    <fill>
      <patternFill patternType="none"/>
    </fill>
    <fill>
      <patternFill patternType="gray125"/>
    </fill>
    <fill>
      <patternFill patternType="gray0625"/>
    </fill>
    <fill>
      <patternFill patternType="solid">
        <fgColor indexed="26"/>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indexed="65"/>
        <bgColor indexed="64"/>
      </patternFill>
    </fill>
    <fill>
      <patternFill patternType="solid">
        <fgColor theme="0" tint="-0.34998626667073579"/>
        <bgColor indexed="64"/>
      </patternFill>
    </fill>
    <fill>
      <patternFill patternType="solid">
        <fgColor theme="0" tint="-4.9989318521683403E-2"/>
        <bgColor indexed="64"/>
      </patternFill>
    </fill>
  </fills>
  <borders count="60">
    <border>
      <left/>
      <right/>
      <top/>
      <bottom/>
      <diagonal/>
    </border>
    <border>
      <left/>
      <right style="thin">
        <color indexed="64"/>
      </right>
      <top/>
      <bottom/>
      <diagonal/>
    </border>
    <border>
      <left/>
      <right/>
      <top style="thin">
        <color indexed="64"/>
      </top>
      <bottom/>
      <diagonal/>
    </border>
    <border>
      <left/>
      <right style="medium">
        <color indexed="64"/>
      </right>
      <top/>
      <bottom style="medium">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118">
    <xf numFmtId="0" fontId="0" fillId="0" borderId="0"/>
    <xf numFmtId="165" fontId="3" fillId="2" borderId="0" applyNumberFormat="0" applyFont="0" applyBorder="0" applyAlignment="0" applyProtection="0">
      <protection locked="0"/>
    </xf>
    <xf numFmtId="167" fontId="8" fillId="0" borderId="0"/>
    <xf numFmtId="0" fontId="8" fillId="0" borderId="0"/>
    <xf numFmtId="0" fontId="8" fillId="0" borderId="0"/>
    <xf numFmtId="0" fontId="4" fillId="0" borderId="0"/>
    <xf numFmtId="164" fontId="4" fillId="0" borderId="0" applyFont="0" applyFill="0" applyBorder="0" applyAlignment="0" applyProtection="0"/>
    <xf numFmtId="0" fontId="2" fillId="0" borderId="0"/>
    <xf numFmtId="167" fontId="16" fillId="0" borderId="0"/>
    <xf numFmtId="167" fontId="15" fillId="2" borderId="1" applyNumberFormat="0" applyFont="0" applyBorder="0" applyAlignment="0" applyProtection="0">
      <alignment horizontal="left"/>
    </xf>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2" borderId="0" applyNumberFormat="0" applyBorder="0" applyAlignment="0" applyProtection="0"/>
    <xf numFmtId="0" fontId="19" fillId="6" borderId="0" applyNumberFormat="0" applyBorder="0" applyAlignment="0" applyProtection="0"/>
    <xf numFmtId="0" fontId="20" fillId="4" borderId="16" applyBorder="0">
      <alignment horizontal="center"/>
    </xf>
    <xf numFmtId="0" fontId="21" fillId="23" borderId="19" applyNumberFormat="0" applyAlignment="0" applyProtection="0"/>
    <xf numFmtId="0" fontId="22" fillId="24" borderId="20"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23"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4" fillId="7" borderId="0" applyNumberFormat="0" applyBorder="0" applyAlignment="0" applyProtection="0"/>
    <xf numFmtId="0" fontId="25" fillId="0" borderId="21" applyNumberFormat="0" applyFill="0" applyAlignment="0" applyProtection="0"/>
    <xf numFmtId="0" fontId="26" fillId="0" borderId="22" applyNumberFormat="0" applyFill="0" applyAlignment="0" applyProtection="0"/>
    <xf numFmtId="0" fontId="27" fillId="0" borderId="23"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0" fontId="29" fillId="10" borderId="19" applyNumberFormat="0" applyAlignment="0" applyProtection="0"/>
    <xf numFmtId="0" fontId="30" fillId="0" borderId="24" applyNumberFormat="0" applyFill="0" applyAlignment="0" applyProtection="0"/>
    <xf numFmtId="0" fontId="31" fillId="25" borderId="0" applyNumberFormat="0" applyBorder="0" applyAlignment="0" applyProtection="0"/>
    <xf numFmtId="0" fontId="1" fillId="0" borderId="0"/>
    <xf numFmtId="0" fontId="17" fillId="26" borderId="25" applyNumberFormat="0" applyFont="0" applyAlignment="0" applyProtection="0"/>
    <xf numFmtId="0" fontId="32" fillId="23" borderId="2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3" fillId="0" borderId="0" applyNumberFormat="0" applyFill="0" applyBorder="0" applyAlignment="0" applyProtection="0"/>
    <xf numFmtId="0" fontId="34" fillId="0" borderId="27" applyNumberFormat="0" applyFill="0" applyAlignment="0" applyProtection="0"/>
    <xf numFmtId="0" fontId="35" fillId="0" borderId="0" applyNumberFormat="0" applyFill="0" applyBorder="0" applyAlignment="0" applyProtection="0"/>
    <xf numFmtId="167" fontId="8" fillId="0" borderId="0"/>
    <xf numFmtId="43" fontId="1" fillId="0" borderId="0" applyFont="0" applyFill="0" applyBorder="0" applyAlignment="0" applyProtection="0"/>
    <xf numFmtId="43" fontId="4" fillId="0" borderId="0" applyFont="0" applyFill="0" applyBorder="0" applyAlignment="0" applyProtection="0"/>
    <xf numFmtId="0" fontId="28"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65" fontId="3" fillId="2" borderId="0" applyNumberFormat="0" applyFont="0" applyBorder="0" applyAlignment="0" applyProtection="0">
      <protection locked="0"/>
    </xf>
    <xf numFmtId="0" fontId="37" fillId="0" borderId="18">
      <alignment vertical="center"/>
    </xf>
    <xf numFmtId="0" fontId="38" fillId="0" borderId="0"/>
    <xf numFmtId="0" fontId="1" fillId="0" borderId="0"/>
    <xf numFmtId="0" fontId="39"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167" fontId="8" fillId="0" borderId="0"/>
    <xf numFmtId="0" fontId="4" fillId="0" borderId="0"/>
    <xf numFmtId="44" fontId="1" fillId="0" borderId="0" applyFont="0" applyFill="0" applyBorder="0" applyAlignment="0" applyProtection="0"/>
    <xf numFmtId="167" fontId="15" fillId="2" borderId="1" applyNumberFormat="0" applyFont="0" applyBorder="0" applyAlignment="0" applyProtection="0">
      <alignment horizontal="left"/>
    </xf>
    <xf numFmtId="9" fontId="8" fillId="0" borderId="0" applyFont="0" applyFill="0" applyBorder="0" applyAlignment="0" applyProtection="0"/>
    <xf numFmtId="0" fontId="1" fillId="0" borderId="0"/>
    <xf numFmtId="43" fontId="8"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40" fillId="0" borderId="0"/>
    <xf numFmtId="0" fontId="40" fillId="0" borderId="0"/>
    <xf numFmtId="167" fontId="15" fillId="2" borderId="1" applyNumberFormat="0" applyFont="0" applyBorder="0" applyAlignment="0" applyProtection="0">
      <alignment horizontal="left"/>
    </xf>
    <xf numFmtId="167" fontId="15" fillId="2" borderId="1" applyNumberFormat="0" applyFont="0" applyBorder="0" applyAlignment="0" applyProtection="0">
      <alignment horizontal="left"/>
    </xf>
    <xf numFmtId="167" fontId="15" fillId="2" borderId="1" applyNumberFormat="0" applyFont="0" applyBorder="0" applyAlignment="0" applyProtection="0">
      <alignment horizontal="left"/>
    </xf>
    <xf numFmtId="0" fontId="8" fillId="0" borderId="0"/>
    <xf numFmtId="43" fontId="44" fillId="0" borderId="0" applyFont="0" applyFill="0" applyBorder="0" applyAlignment="0" applyProtection="0"/>
  </cellStyleXfs>
  <cellXfs count="647">
    <xf numFmtId="0" fontId="0" fillId="0" borderId="0" xfId="0"/>
    <xf numFmtId="0" fontId="0" fillId="0" borderId="4" xfId="0" applyBorder="1"/>
    <xf numFmtId="0" fontId="0" fillId="0" borderId="5" xfId="0" applyBorder="1"/>
    <xf numFmtId="0" fontId="11" fillId="0" borderId="6" xfId="0" applyFont="1" applyBorder="1"/>
    <xf numFmtId="0" fontId="11" fillId="0" borderId="0" xfId="0" applyFont="1"/>
    <xf numFmtId="0" fontId="0" fillId="0" borderId="6" xfId="0" applyBorder="1"/>
    <xf numFmtId="0" fontId="12" fillId="0" borderId="0" xfId="0" applyFont="1"/>
    <xf numFmtId="0" fontId="12" fillId="3" borderId="6" xfId="0" applyFont="1" applyFill="1" applyBorder="1" applyAlignment="1">
      <alignment horizontal="left"/>
    </xf>
    <xf numFmtId="0" fontId="0" fillId="3" borderId="0" xfId="0" applyFill="1"/>
    <xf numFmtId="0" fontId="0" fillId="3" borderId="5" xfId="0" applyFill="1" applyBorder="1"/>
    <xf numFmtId="0" fontId="13" fillId="3" borderId="6" xfId="0" applyFont="1" applyFill="1" applyBorder="1"/>
    <xf numFmtId="0" fontId="0" fillId="3" borderId="6" xfId="0" applyFill="1" applyBorder="1"/>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0" fillId="0" borderId="0" xfId="0" applyProtection="1">
      <protection locked="0"/>
    </xf>
    <xf numFmtId="2" fontId="5" fillId="0" borderId="28" xfId="0" applyNumberFormat="1" applyFont="1" applyBorder="1" applyAlignment="1">
      <alignment horizontal="right"/>
    </xf>
    <xf numFmtId="2" fontId="5" fillId="0" borderId="0" xfId="1" applyNumberFormat="1" applyFont="1" applyFill="1" applyBorder="1" applyAlignment="1" applyProtection="1">
      <alignment horizontal="right"/>
    </xf>
    <xf numFmtId="2" fontId="5" fillId="0" borderId="3" xfId="0" applyNumberFormat="1" applyFont="1" applyBorder="1" applyAlignment="1">
      <alignment horizontal="right"/>
    </xf>
    <xf numFmtId="2" fontId="5" fillId="0" borderId="31" xfId="1" applyNumberFormat="1" applyFont="1" applyFill="1" applyBorder="1" applyAlignment="1" applyProtection="1">
      <alignment horizontal="right"/>
    </xf>
    <xf numFmtId="2" fontId="5" fillId="0" borderId="31" xfId="0" applyNumberFormat="1" applyFont="1" applyBorder="1" applyAlignment="1">
      <alignment horizontal="right"/>
    </xf>
    <xf numFmtId="2" fontId="5" fillId="0" borderId="33" xfId="0" applyNumberFormat="1" applyFont="1" applyBorder="1" applyAlignment="1">
      <alignment horizontal="right"/>
    </xf>
    <xf numFmtId="0" fontId="5" fillId="0" borderId="0" xfId="5" applyFont="1" applyAlignment="1">
      <alignment horizontal="left"/>
    </xf>
    <xf numFmtId="0" fontId="5" fillId="0" borderId="2" xfId="5" applyFont="1" applyBorder="1"/>
    <xf numFmtId="0" fontId="4" fillId="0" borderId="0" xfId="5"/>
    <xf numFmtId="0" fontId="5" fillId="0" borderId="0" xfId="5" applyFont="1"/>
    <xf numFmtId="0" fontId="5" fillId="0" borderId="31" xfId="5" applyFont="1" applyBorder="1" applyAlignment="1">
      <alignment horizontal="left" vertical="center"/>
    </xf>
    <xf numFmtId="0" fontId="41" fillId="0" borderId="31" xfId="5" applyFont="1" applyBorder="1" applyAlignment="1">
      <alignment horizontal="center" vertical="center"/>
    </xf>
    <xf numFmtId="0" fontId="41" fillId="0" borderId="28" xfId="5" applyFont="1" applyBorder="1" applyAlignment="1">
      <alignment horizontal="center" vertical="center"/>
    </xf>
    <xf numFmtId="0" fontId="0" fillId="0" borderId="15" xfId="0" applyBorder="1"/>
    <xf numFmtId="0" fontId="4" fillId="0" borderId="31" xfId="5" applyBorder="1" applyAlignment="1">
      <alignment horizontal="left" vertical="center"/>
    </xf>
    <xf numFmtId="0" fontId="0" fillId="0" borderId="35" xfId="0" applyBorder="1"/>
    <xf numFmtId="0" fontId="5" fillId="0" borderId="35" xfId="5" applyFont="1" applyBorder="1" applyAlignment="1">
      <alignment horizontal="left"/>
    </xf>
    <xf numFmtId="2" fontId="7" fillId="0" borderId="31" xfId="116" applyNumberFormat="1" applyFont="1" applyBorder="1"/>
    <xf numFmtId="2" fontId="7" fillId="0" borderId="0" xfId="116" applyNumberFormat="1" applyFont="1"/>
    <xf numFmtId="2" fontId="7" fillId="0" borderId="28" xfId="116" applyNumberFormat="1" applyFont="1" applyBorder="1"/>
    <xf numFmtId="0" fontId="4" fillId="0" borderId="35" xfId="5" applyBorder="1" applyAlignment="1">
      <alignment horizontal="left"/>
    </xf>
    <xf numFmtId="2" fontId="0" fillId="0" borderId="0" xfId="0" applyNumberFormat="1"/>
    <xf numFmtId="2" fontId="0" fillId="0" borderId="35" xfId="0" applyNumberFormat="1" applyBorder="1"/>
    <xf numFmtId="0" fontId="5" fillId="0" borderId="12" xfId="5" applyFont="1" applyBorder="1" applyAlignment="1">
      <alignment horizontal="left"/>
    </xf>
    <xf numFmtId="0" fontId="5" fillId="0" borderId="12" xfId="0" applyFont="1" applyBorder="1"/>
    <xf numFmtId="2" fontId="7" fillId="0" borderId="31" xfId="1" applyNumberFormat="1" applyFont="1" applyFill="1" applyBorder="1" applyProtection="1"/>
    <xf numFmtId="2" fontId="5" fillId="0" borderId="16" xfId="1" applyNumberFormat="1" applyFont="1" applyFill="1" applyBorder="1" applyAlignment="1" applyProtection="1">
      <alignment horizontal="right"/>
    </xf>
    <xf numFmtId="2" fontId="5" fillId="0" borderId="12" xfId="0" applyNumberFormat="1" applyFont="1" applyBorder="1"/>
    <xf numFmtId="165" fontId="0" fillId="0" borderId="35" xfId="0" applyNumberFormat="1" applyBorder="1"/>
    <xf numFmtId="0" fontId="5" fillId="0" borderId="12" xfId="5" applyFont="1" applyBorder="1"/>
    <xf numFmtId="0" fontId="4" fillId="0" borderId="35" xfId="5" applyBorder="1"/>
    <xf numFmtId="0" fontId="5" fillId="0" borderId="15" xfId="5" applyFont="1" applyBorder="1"/>
    <xf numFmtId="2" fontId="7" fillId="0" borderId="32" xfId="116" applyNumberFormat="1" applyFont="1" applyBorder="1"/>
    <xf numFmtId="0" fontId="5" fillId="0" borderId="35" xfId="5" applyFont="1" applyBorder="1"/>
    <xf numFmtId="167" fontId="5" fillId="0" borderId="14" xfId="5" applyNumberFormat="1" applyFont="1" applyBorder="1" applyAlignment="1">
      <alignment horizontal="left"/>
    </xf>
    <xf numFmtId="0" fontId="5" fillId="0" borderId="15" xfId="5" applyFont="1" applyBorder="1" applyAlignment="1">
      <alignment horizontal="left"/>
    </xf>
    <xf numFmtId="2" fontId="9" fillId="0" borderId="32" xfId="116" applyNumberFormat="1" applyFont="1" applyBorder="1"/>
    <xf numFmtId="0" fontId="5" fillId="0" borderId="14" xfId="5" applyFont="1" applyBorder="1" applyAlignment="1">
      <alignment horizontal="left"/>
    </xf>
    <xf numFmtId="168" fontId="5" fillId="0" borderId="31" xfId="1" applyNumberFormat="1" applyFont="1" applyFill="1" applyBorder="1" applyAlignment="1" applyProtection="1">
      <alignment horizontal="right"/>
    </xf>
    <xf numFmtId="0" fontId="42" fillId="0" borderId="0" xfId="5" applyFont="1" applyAlignment="1">
      <alignment horizontal="left"/>
    </xf>
    <xf numFmtId="0" fontId="42" fillId="0" borderId="0" xfId="0" applyFont="1"/>
    <xf numFmtId="0" fontId="43" fillId="0" borderId="0" xfId="0" applyFont="1" applyAlignment="1">
      <alignment horizontal="left"/>
    </xf>
    <xf numFmtId="2" fontId="7" fillId="0" borderId="29" xfId="116" applyNumberFormat="1" applyFont="1" applyBorder="1"/>
    <xf numFmtId="2" fontId="7" fillId="0" borderId="30" xfId="116" applyNumberFormat="1" applyFont="1" applyBorder="1"/>
    <xf numFmtId="0" fontId="41" fillId="0" borderId="39" xfId="5" applyFont="1" applyBorder="1" applyAlignment="1">
      <alignment horizontal="right" vertical="center"/>
    </xf>
    <xf numFmtId="0" fontId="41" fillId="0" borderId="40" xfId="5" applyFont="1" applyBorder="1" applyAlignment="1">
      <alignment horizontal="right" vertical="center"/>
    </xf>
    <xf numFmtId="2" fontId="4" fillId="0" borderId="0" xfId="0" applyNumberFormat="1" applyFont="1"/>
    <xf numFmtId="0" fontId="4" fillId="0" borderId="0" xfId="0" applyFont="1"/>
    <xf numFmtId="2" fontId="5" fillId="27" borderId="29" xfId="1" applyNumberFormat="1" applyFont="1" applyFill="1" applyBorder="1" applyAlignment="1" applyProtection="1">
      <alignment horizontal="right"/>
    </xf>
    <xf numFmtId="2" fontId="5" fillId="27" borderId="0" xfId="1" applyNumberFormat="1" applyFont="1" applyFill="1" applyBorder="1" applyAlignment="1" applyProtection="1">
      <alignment horizontal="right"/>
    </xf>
    <xf numFmtId="2" fontId="5" fillId="27" borderId="34" xfId="1" applyNumberFormat="1" applyFont="1" applyFill="1" applyBorder="1" applyAlignment="1" applyProtection="1">
      <alignment horizontal="right"/>
    </xf>
    <xf numFmtId="0" fontId="4" fillId="28" borderId="35" xfId="5" applyFill="1" applyBorder="1" applyAlignment="1">
      <alignment horizontal="left"/>
    </xf>
    <xf numFmtId="2" fontId="7" fillId="28" borderId="31" xfId="116" applyNumberFormat="1" applyFont="1" applyFill="1" applyBorder="1" applyProtection="1">
      <protection locked="0"/>
    </xf>
    <xf numFmtId="2" fontId="7" fillId="28" borderId="31" xfId="1" applyNumberFormat="1" applyFont="1" applyFill="1" applyBorder="1" applyProtection="1">
      <protection locked="0"/>
    </xf>
    <xf numFmtId="0" fontId="5" fillId="28" borderId="12" xfId="5" applyFont="1" applyFill="1" applyBorder="1" applyAlignment="1">
      <alignment horizontal="left"/>
    </xf>
    <xf numFmtId="2" fontId="5" fillId="28" borderId="16" xfId="0" applyNumberFormat="1" applyFont="1" applyFill="1" applyBorder="1" applyAlignment="1">
      <alignment horizontal="right"/>
    </xf>
    <xf numFmtId="2" fontId="7" fillId="28" borderId="31" xfId="116" applyNumberFormat="1" applyFont="1" applyFill="1" applyBorder="1"/>
    <xf numFmtId="0" fontId="5" fillId="28" borderId="35" xfId="5" applyFont="1" applyFill="1" applyBorder="1" applyAlignment="1">
      <alignment horizontal="left"/>
    </xf>
    <xf numFmtId="2" fontId="7" fillId="28" borderId="31" xfId="0" applyNumberFormat="1" applyFont="1" applyFill="1" applyBorder="1"/>
    <xf numFmtId="2" fontId="7" fillId="28" borderId="31" xfId="1" applyNumberFormat="1" applyFont="1" applyFill="1" applyBorder="1" applyProtection="1"/>
    <xf numFmtId="2" fontId="7" fillId="28" borderId="28" xfId="1" applyNumberFormat="1" applyFont="1" applyFill="1" applyBorder="1" applyProtection="1"/>
    <xf numFmtId="2" fontId="7" fillId="28" borderId="31" xfId="0" applyNumberFormat="1" applyFont="1" applyFill="1" applyBorder="1" applyAlignment="1">
      <alignment horizontal="right"/>
    </xf>
    <xf numFmtId="2" fontId="5" fillId="28" borderId="16" xfId="1" applyNumberFormat="1" applyFont="1" applyFill="1" applyBorder="1" applyAlignment="1" applyProtection="1">
      <alignment horizontal="right"/>
    </xf>
    <xf numFmtId="165" fontId="14" fillId="28" borderId="31" xfId="2" applyNumberFormat="1" applyFont="1" applyFill="1" applyBorder="1" applyProtection="1">
      <protection locked="0"/>
    </xf>
    <xf numFmtId="165" fontId="7" fillId="28" borderId="31" xfId="1" applyNumberFormat="1" applyFont="1" applyFill="1" applyBorder="1" applyProtection="1">
      <protection locked="0"/>
    </xf>
    <xf numFmtId="165" fontId="7" fillId="28" borderId="31" xfId="2" applyNumberFormat="1" applyFont="1" applyFill="1" applyBorder="1" applyProtection="1">
      <protection locked="0"/>
    </xf>
    <xf numFmtId="165" fontId="14" fillId="28" borderId="31" xfId="1" applyNumberFormat="1" applyFont="1" applyFill="1" applyBorder="1" applyProtection="1">
      <protection locked="0"/>
    </xf>
    <xf numFmtId="0" fontId="41" fillId="28" borderId="31" xfId="5" applyFont="1" applyFill="1" applyBorder="1" applyAlignment="1">
      <alignment horizontal="center" vertical="center"/>
    </xf>
    <xf numFmtId="0" fontId="4" fillId="28" borderId="31" xfId="5" applyFill="1" applyBorder="1" applyAlignment="1">
      <alignment horizontal="left" vertical="center"/>
    </xf>
    <xf numFmtId="2" fontId="7" fillId="28" borderId="28" xfId="116" applyNumberFormat="1" applyFont="1" applyFill="1" applyBorder="1"/>
    <xf numFmtId="2" fontId="7" fillId="28" borderId="32" xfId="116" applyNumberFormat="1" applyFont="1" applyFill="1" applyBorder="1"/>
    <xf numFmtId="2" fontId="7" fillId="28" borderId="29" xfId="116" applyNumberFormat="1" applyFont="1" applyFill="1" applyBorder="1"/>
    <xf numFmtId="2" fontId="7" fillId="28" borderId="30" xfId="116" applyNumberFormat="1" applyFont="1" applyFill="1" applyBorder="1"/>
    <xf numFmtId="0" fontId="5" fillId="28" borderId="12" xfId="5" applyFont="1" applyFill="1" applyBorder="1"/>
    <xf numFmtId="0" fontId="4" fillId="28" borderId="35" xfId="5" applyFill="1" applyBorder="1"/>
    <xf numFmtId="2" fontId="5" fillId="28" borderId="31" xfId="1" applyNumberFormat="1" applyFont="1" applyFill="1" applyBorder="1" applyAlignment="1" applyProtection="1">
      <alignment horizontal="right"/>
    </xf>
    <xf numFmtId="2" fontId="5" fillId="28" borderId="0" xfId="1" applyNumberFormat="1" applyFont="1" applyFill="1" applyBorder="1" applyAlignment="1" applyProtection="1">
      <alignment horizontal="right"/>
    </xf>
    <xf numFmtId="0" fontId="5" fillId="28" borderId="15" xfId="5" applyFont="1" applyFill="1" applyBorder="1"/>
    <xf numFmtId="165" fontId="14" fillId="28" borderId="30" xfId="2" applyNumberFormat="1" applyFont="1" applyFill="1" applyBorder="1"/>
    <xf numFmtId="2" fontId="5" fillId="28" borderId="31" xfId="0" applyNumberFormat="1" applyFont="1" applyFill="1" applyBorder="1" applyAlignment="1">
      <alignment horizontal="right"/>
    </xf>
    <xf numFmtId="0" fontId="5" fillId="28" borderId="15" xfId="5" applyFont="1" applyFill="1" applyBorder="1" applyAlignment="1">
      <alignment horizontal="left"/>
    </xf>
    <xf numFmtId="2" fontId="7" fillId="28" borderId="33" xfId="1" applyNumberFormat="1" applyFont="1" applyFill="1" applyBorder="1" applyProtection="1">
      <protection locked="0"/>
    </xf>
    <xf numFmtId="2" fontId="7" fillId="28" borderId="0" xfId="116" applyNumberFormat="1" applyFont="1" applyFill="1"/>
    <xf numFmtId="2" fontId="5" fillId="0" borderId="35" xfId="0" applyNumberFormat="1" applyFont="1" applyBorder="1" applyAlignment="1">
      <alignment horizontal="right"/>
    </xf>
    <xf numFmtId="2" fontId="5" fillId="0" borderId="14" xfId="0" applyNumberFormat="1" applyFont="1" applyBorder="1" applyAlignment="1">
      <alignment horizontal="right"/>
    </xf>
    <xf numFmtId="2" fontId="5" fillId="28" borderId="3" xfId="0" applyNumberFormat="1" applyFont="1" applyFill="1" applyBorder="1" applyAlignment="1">
      <alignment horizontal="right"/>
    </xf>
    <xf numFmtId="2" fontId="5" fillId="28" borderId="34" xfId="1" applyNumberFormat="1" applyFont="1" applyFill="1" applyBorder="1" applyAlignment="1" applyProtection="1">
      <alignment horizontal="right"/>
    </xf>
    <xf numFmtId="166" fontId="7" fillId="28" borderId="32" xfId="3" applyNumberFormat="1" applyFont="1" applyFill="1" applyBorder="1"/>
    <xf numFmtId="166" fontId="7" fillId="28" borderId="29" xfId="4" applyNumberFormat="1" applyFont="1" applyFill="1" applyBorder="1"/>
    <xf numFmtId="2" fontId="5" fillId="28" borderId="35" xfId="0" applyNumberFormat="1" applyFont="1" applyFill="1" applyBorder="1" applyAlignment="1">
      <alignment horizontal="right"/>
    </xf>
    <xf numFmtId="2" fontId="5" fillId="0" borderId="12" xfId="1" applyNumberFormat="1" applyFont="1" applyFill="1" applyBorder="1" applyAlignment="1" applyProtection="1">
      <alignment horizontal="right"/>
    </xf>
    <xf numFmtId="2" fontId="5" fillId="28" borderId="29" xfId="1" applyNumberFormat="1" applyFont="1" applyFill="1" applyBorder="1" applyAlignment="1" applyProtection="1">
      <alignment horizontal="right"/>
    </xf>
    <xf numFmtId="168" fontId="5" fillId="0" borderId="33" xfId="0" applyNumberFormat="1" applyFont="1" applyBorder="1" applyAlignment="1">
      <alignment horizontal="right"/>
    </xf>
    <xf numFmtId="167" fontId="5" fillId="0" borderId="31" xfId="0" applyNumberFormat="1" applyFont="1" applyBorder="1" applyAlignment="1">
      <alignment horizontal="right"/>
    </xf>
    <xf numFmtId="0" fontId="4" fillId="28" borderId="31" xfId="5" applyFill="1" applyBorder="1" applyAlignment="1">
      <alignment horizontal="left"/>
    </xf>
    <xf numFmtId="0" fontId="5" fillId="28" borderId="31" xfId="5" applyFont="1" applyFill="1" applyBorder="1" applyAlignment="1">
      <alignment horizontal="left"/>
    </xf>
    <xf numFmtId="0" fontId="5" fillId="28" borderId="16" xfId="5" applyFont="1" applyFill="1" applyBorder="1" applyAlignment="1">
      <alignment horizontal="left"/>
    </xf>
    <xf numFmtId="0" fontId="4" fillId="0" borderId="31" xfId="5" applyBorder="1" applyAlignment="1">
      <alignment horizontal="left"/>
    </xf>
    <xf numFmtId="0" fontId="5" fillId="0" borderId="16" xfId="5" applyFont="1" applyBorder="1"/>
    <xf numFmtId="0" fontId="4" fillId="0" borderId="31" xfId="5" applyBorder="1"/>
    <xf numFmtId="0" fontId="5" fillId="0" borderId="32" xfId="5" applyFont="1" applyBorder="1"/>
    <xf numFmtId="0" fontId="5" fillId="0" borderId="31" xfId="5" applyFont="1" applyBorder="1" applyAlignment="1">
      <alignment horizontal="left"/>
    </xf>
    <xf numFmtId="0" fontId="41" fillId="28" borderId="12" xfId="5" applyFont="1" applyFill="1" applyBorder="1" applyAlignment="1">
      <alignment horizontal="right" vertical="center"/>
    </xf>
    <xf numFmtId="2" fontId="7" fillId="28" borderId="35" xfId="116" applyNumberFormat="1" applyFont="1" applyFill="1" applyBorder="1"/>
    <xf numFmtId="2" fontId="7" fillId="28" borderId="35" xfId="116" applyNumberFormat="1" applyFont="1" applyFill="1" applyBorder="1" applyProtection="1">
      <protection locked="0"/>
    </xf>
    <xf numFmtId="2" fontId="7" fillId="28" borderId="35" xfId="1" applyNumberFormat="1" applyFont="1" applyFill="1" applyBorder="1" applyProtection="1">
      <protection locked="0"/>
    </xf>
    <xf numFmtId="2" fontId="5" fillId="28" borderId="15" xfId="0" applyNumberFormat="1" applyFont="1" applyFill="1" applyBorder="1" applyAlignment="1">
      <alignment horizontal="right"/>
    </xf>
    <xf numFmtId="2" fontId="7" fillId="28" borderId="15" xfId="116" applyNumberFormat="1" applyFont="1" applyFill="1" applyBorder="1"/>
    <xf numFmtId="2" fontId="7" fillId="28" borderId="35" xfId="0" applyNumberFormat="1" applyFont="1" applyFill="1" applyBorder="1"/>
    <xf numFmtId="2" fontId="7" fillId="28" borderId="35" xfId="1" applyNumberFormat="1" applyFont="1" applyFill="1" applyBorder="1" applyProtection="1"/>
    <xf numFmtId="2" fontId="7" fillId="28" borderId="35" xfId="0" applyNumberFormat="1" applyFont="1" applyFill="1" applyBorder="1" applyAlignment="1">
      <alignment horizontal="right"/>
    </xf>
    <xf numFmtId="2" fontId="7" fillId="28" borderId="14" xfId="0" applyNumberFormat="1" applyFont="1" applyFill="1" applyBorder="1"/>
    <xf numFmtId="2" fontId="5" fillId="28" borderId="14" xfId="1" applyNumberFormat="1" applyFont="1" applyFill="1" applyBorder="1" applyAlignment="1" applyProtection="1">
      <alignment horizontal="right"/>
    </xf>
    <xf numFmtId="165" fontId="14" fillId="28" borderId="35" xfId="2" applyNumberFormat="1" applyFont="1" applyFill="1" applyBorder="1" applyProtection="1">
      <protection locked="0"/>
    </xf>
    <xf numFmtId="165" fontId="7" fillId="28" borderId="35" xfId="1" applyNumberFormat="1" applyFont="1" applyFill="1" applyBorder="1" applyProtection="1">
      <protection locked="0"/>
    </xf>
    <xf numFmtId="165" fontId="7" fillId="28" borderId="35" xfId="2" applyNumberFormat="1" applyFont="1" applyFill="1" applyBorder="1" applyProtection="1">
      <protection locked="0"/>
    </xf>
    <xf numFmtId="165" fontId="14" fillId="28" borderId="35" xfId="1" applyNumberFormat="1" applyFont="1" applyFill="1" applyBorder="1" applyProtection="1">
      <protection locked="0"/>
    </xf>
    <xf numFmtId="2" fontId="5" fillId="28" borderId="12" xfId="1" applyNumberFormat="1" applyFont="1" applyFill="1" applyBorder="1" applyAlignment="1" applyProtection="1">
      <alignment horizontal="right"/>
    </xf>
    <xf numFmtId="2" fontId="7" fillId="0" borderId="35" xfId="1" applyNumberFormat="1" applyFont="1" applyFill="1" applyBorder="1" applyProtection="1"/>
    <xf numFmtId="2" fontId="5" fillId="0" borderId="35" xfId="1" applyNumberFormat="1" applyFont="1" applyFill="1" applyBorder="1" applyAlignment="1" applyProtection="1">
      <alignment horizontal="right"/>
    </xf>
    <xf numFmtId="2" fontId="7" fillId="0" borderId="15" xfId="116" applyNumberFormat="1" applyFont="1" applyBorder="1"/>
    <xf numFmtId="2" fontId="9" fillId="0" borderId="15" xfId="116" applyNumberFormat="1" applyFont="1" applyBorder="1"/>
    <xf numFmtId="168" fontId="5" fillId="0" borderId="35" xfId="1" applyNumberFormat="1" applyFont="1" applyFill="1" applyBorder="1" applyAlignment="1" applyProtection="1">
      <alignment horizontal="right"/>
    </xf>
    <xf numFmtId="2" fontId="5" fillId="27" borderId="15" xfId="1" applyNumberFormat="1" applyFont="1" applyFill="1" applyBorder="1" applyAlignment="1" applyProtection="1">
      <alignment horizontal="right"/>
    </xf>
    <xf numFmtId="2" fontId="5" fillId="27" borderId="35" xfId="1" applyNumberFormat="1" applyFont="1" applyFill="1" applyBorder="1" applyAlignment="1" applyProtection="1">
      <alignment horizontal="right"/>
    </xf>
    <xf numFmtId="2" fontId="5" fillId="27" borderId="14" xfId="1" applyNumberFormat="1" applyFont="1" applyFill="1" applyBorder="1" applyAlignment="1" applyProtection="1">
      <alignment horizontal="right"/>
    </xf>
    <xf numFmtId="0" fontId="5" fillId="28" borderId="16" xfId="5" applyFont="1" applyFill="1" applyBorder="1" applyAlignment="1">
      <alignment horizontal="left" vertical="center"/>
    </xf>
    <xf numFmtId="0" fontId="0" fillId="29" borderId="0" xfId="0" applyFill="1"/>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horizontal="left" vertical="top" wrapText="1"/>
    </xf>
    <xf numFmtId="0" fontId="47" fillId="0" borderId="0" xfId="0" applyFont="1"/>
    <xf numFmtId="0" fontId="48" fillId="0" borderId="0" xfId="0" applyFont="1"/>
    <xf numFmtId="0" fontId="49" fillId="0" borderId="0" xfId="0" applyFont="1"/>
    <xf numFmtId="0" fontId="5" fillId="28" borderId="2" xfId="5" applyFont="1" applyFill="1" applyBorder="1"/>
    <xf numFmtId="0" fontId="5" fillId="28" borderId="0" xfId="5" applyFont="1" applyFill="1"/>
    <xf numFmtId="0" fontId="5" fillId="0" borderId="0" xfId="0" applyFont="1"/>
    <xf numFmtId="0" fontId="5" fillId="28" borderId="12" xfId="5" applyFont="1" applyFill="1" applyBorder="1" applyAlignment="1">
      <alignment horizontal="left" vertical="center"/>
    </xf>
    <xf numFmtId="0" fontId="5" fillId="28" borderId="35" xfId="5" applyFont="1" applyFill="1" applyBorder="1" applyAlignment="1">
      <alignment horizontal="left" vertical="center"/>
    </xf>
    <xf numFmtId="0" fontId="4" fillId="28" borderId="35" xfId="5" applyFill="1" applyBorder="1" applyAlignment="1">
      <alignment horizontal="left" vertical="center"/>
    </xf>
    <xf numFmtId="0" fontId="41" fillId="28" borderId="35" xfId="5" applyFont="1" applyFill="1" applyBorder="1" applyAlignment="1">
      <alignment horizontal="right" vertical="center"/>
    </xf>
    <xf numFmtId="0" fontId="41" fillId="0" borderId="31" xfId="5" applyFont="1" applyBorder="1" applyAlignment="1">
      <alignment horizontal="right" vertical="center"/>
    </xf>
    <xf numFmtId="2" fontId="5" fillId="28" borderId="12" xfId="0" applyNumberFormat="1" applyFont="1" applyFill="1" applyBorder="1" applyAlignment="1">
      <alignment horizontal="right"/>
    </xf>
    <xf numFmtId="2" fontId="5" fillId="28" borderId="35" xfId="1" applyNumberFormat="1" applyFont="1" applyFill="1" applyBorder="1" applyAlignment="1" applyProtection="1">
      <alignment horizontal="right"/>
    </xf>
    <xf numFmtId="2" fontId="5" fillId="28" borderId="14" xfId="0" applyNumberFormat="1" applyFont="1" applyFill="1" applyBorder="1" applyAlignment="1">
      <alignment horizontal="right"/>
    </xf>
    <xf numFmtId="2" fontId="9" fillId="28" borderId="15" xfId="116" applyNumberFormat="1" applyFont="1" applyFill="1" applyBorder="1"/>
    <xf numFmtId="43" fontId="5" fillId="0" borderId="28" xfId="42" applyFont="1" applyFill="1" applyBorder="1" applyAlignment="1" applyProtection="1">
      <alignment horizontal="right"/>
    </xf>
    <xf numFmtId="43" fontId="5" fillId="0" borderId="35" xfId="42" applyFont="1" applyFill="1" applyBorder="1" applyAlignment="1" applyProtection="1">
      <alignment horizontal="right"/>
    </xf>
    <xf numFmtId="0" fontId="5" fillId="28" borderId="14" xfId="5" applyFont="1" applyFill="1" applyBorder="1" applyAlignment="1">
      <alignment horizontal="left"/>
    </xf>
    <xf numFmtId="43" fontId="5" fillId="0" borderId="3" xfId="42" applyFont="1" applyFill="1" applyBorder="1" applyAlignment="1" applyProtection="1">
      <alignment horizontal="right"/>
    </xf>
    <xf numFmtId="43" fontId="5" fillId="0" borderId="14" xfId="42" applyFont="1" applyFill="1" applyBorder="1" applyAlignment="1" applyProtection="1">
      <alignment horizontal="right"/>
    </xf>
    <xf numFmtId="168" fontId="5" fillId="28" borderId="35" xfId="1" applyNumberFormat="1" applyFont="1" applyFill="1" applyBorder="1" applyAlignment="1" applyProtection="1">
      <alignment horizontal="right"/>
    </xf>
    <xf numFmtId="0" fontId="42" fillId="30" borderId="0" xfId="5" applyFont="1" applyFill="1" applyAlignment="1">
      <alignment horizontal="left"/>
    </xf>
    <xf numFmtId="2" fontId="5" fillId="31" borderId="29" xfId="1" applyNumberFormat="1" applyFont="1" applyFill="1" applyBorder="1" applyAlignment="1" applyProtection="1">
      <alignment horizontal="right"/>
    </xf>
    <xf numFmtId="0" fontId="5" fillId="28" borderId="35" xfId="5" applyFont="1" applyFill="1" applyBorder="1"/>
    <xf numFmtId="2" fontId="5" fillId="31" borderId="0" xfId="1" applyNumberFormat="1" applyFont="1" applyFill="1" applyBorder="1" applyAlignment="1" applyProtection="1">
      <alignment horizontal="right"/>
    </xf>
    <xf numFmtId="167" fontId="5" fillId="28" borderId="14" xfId="5" applyNumberFormat="1" applyFont="1" applyFill="1" applyBorder="1" applyAlignment="1">
      <alignment horizontal="left"/>
    </xf>
    <xf numFmtId="2" fontId="5" fillId="31" borderId="34" xfId="1" applyNumberFormat="1" applyFont="1" applyFill="1" applyBorder="1" applyAlignment="1" applyProtection="1">
      <alignment horizontal="right"/>
    </xf>
    <xf numFmtId="165" fontId="5" fillId="0" borderId="0" xfId="5" applyNumberFormat="1" applyFont="1"/>
    <xf numFmtId="0" fontId="43" fillId="30" borderId="0" xfId="5" applyFont="1" applyFill="1"/>
    <xf numFmtId="0" fontId="43" fillId="30" borderId="0" xfId="0" applyFont="1" applyFill="1" applyAlignment="1">
      <alignment horizontal="left"/>
    </xf>
    <xf numFmtId="0" fontId="6" fillId="0" borderId="0" xfId="0" applyFont="1"/>
    <xf numFmtId="0" fontId="51" fillId="30" borderId="0" xfId="0" applyFont="1" applyFill="1"/>
    <xf numFmtId="0" fontId="5" fillId="0" borderId="12" xfId="5" applyFont="1" applyBorder="1" applyAlignment="1">
      <alignment horizontal="left" vertical="center"/>
    </xf>
    <xf numFmtId="0" fontId="5" fillId="0" borderId="35" xfId="5" applyFont="1" applyBorder="1" applyAlignment="1">
      <alignment horizontal="left" vertical="center"/>
    </xf>
    <xf numFmtId="0" fontId="4" fillId="0" borderId="35" xfId="5" applyBorder="1" applyAlignment="1">
      <alignment horizontal="left" vertical="center"/>
    </xf>
    <xf numFmtId="0" fontId="41" fillId="0" borderId="35" xfId="5" applyFont="1" applyBorder="1" applyAlignment="1">
      <alignment horizontal="right" vertical="center"/>
    </xf>
    <xf numFmtId="43" fontId="5" fillId="0" borderId="31" xfId="42" applyFont="1" applyFill="1" applyBorder="1" applyAlignment="1" applyProtection="1">
      <alignment horizontal="right"/>
    </xf>
    <xf numFmtId="43" fontId="5" fillId="0" borderId="33" xfId="42" applyFont="1" applyFill="1" applyBorder="1" applyAlignment="1" applyProtection="1">
      <alignment horizontal="right"/>
    </xf>
    <xf numFmtId="0" fontId="41" fillId="0" borderId="0" xfId="5" applyFont="1" applyAlignment="1">
      <alignment horizontal="right" vertical="center"/>
    </xf>
    <xf numFmtId="165" fontId="7" fillId="28" borderId="14" xfId="1" applyNumberFormat="1" applyFont="1" applyFill="1" applyBorder="1" applyProtection="1">
      <protection locked="0"/>
    </xf>
    <xf numFmtId="2" fontId="9" fillId="28" borderId="35" xfId="116" applyNumberFormat="1" applyFont="1" applyFill="1" applyBorder="1"/>
    <xf numFmtId="0" fontId="41" fillId="28" borderId="45" xfId="5" applyFont="1" applyFill="1" applyBorder="1" applyAlignment="1">
      <alignment horizontal="right" vertical="center"/>
    </xf>
    <xf numFmtId="2" fontId="5" fillId="0" borderId="15" xfId="1" applyNumberFormat="1" applyFont="1" applyFill="1" applyBorder="1" applyAlignment="1" applyProtection="1">
      <alignment horizontal="right"/>
    </xf>
    <xf numFmtId="2" fontId="5" fillId="0" borderId="14" xfId="1" applyNumberFormat="1" applyFont="1" applyFill="1" applyBorder="1" applyAlignment="1" applyProtection="1">
      <alignment horizontal="right"/>
    </xf>
    <xf numFmtId="0" fontId="41" fillId="28" borderId="31" xfId="5" applyFont="1" applyFill="1" applyBorder="1" applyAlignment="1">
      <alignment horizontal="right" vertical="center"/>
    </xf>
    <xf numFmtId="2" fontId="7" fillId="28" borderId="14" xfId="1" applyNumberFormat="1" applyFont="1" applyFill="1" applyBorder="1" applyProtection="1">
      <protection locked="0"/>
    </xf>
    <xf numFmtId="0" fontId="4" fillId="28" borderId="14" xfId="5" applyFill="1" applyBorder="1" applyAlignment="1">
      <alignment horizontal="left"/>
    </xf>
    <xf numFmtId="0" fontId="4" fillId="28" borderId="15" xfId="5" applyFill="1" applyBorder="1" applyAlignment="1">
      <alignment horizontal="left"/>
    </xf>
    <xf numFmtId="165" fontId="14" fillId="28" borderId="15" xfId="2" applyNumberFormat="1" applyFont="1" applyFill="1" applyBorder="1" applyProtection="1">
      <protection locked="0"/>
    </xf>
    <xf numFmtId="0" fontId="0" fillId="28" borderId="0" xfId="0" applyFill="1"/>
    <xf numFmtId="2" fontId="0" fillId="28" borderId="35" xfId="0" applyNumberFormat="1" applyFill="1" applyBorder="1"/>
    <xf numFmtId="0" fontId="0" fillId="28" borderId="35" xfId="0" applyFill="1" applyBorder="1"/>
    <xf numFmtId="2" fontId="5" fillId="28" borderId="12" xfId="0" applyNumberFormat="1" applyFont="1" applyFill="1" applyBorder="1"/>
    <xf numFmtId="165" fontId="0" fillId="28" borderId="35" xfId="0" applyNumberFormat="1" applyFill="1" applyBorder="1"/>
    <xf numFmtId="168" fontId="7" fillId="4" borderId="28" xfId="0" applyNumberFormat="1" applyFont="1" applyFill="1" applyBorder="1"/>
    <xf numFmtId="2" fontId="7" fillId="0" borderId="35" xfId="116" applyNumberFormat="1" applyFont="1" applyBorder="1"/>
    <xf numFmtId="2" fontId="7" fillId="4" borderId="35" xfId="0" applyNumberFormat="1" applyFont="1" applyFill="1" applyBorder="1"/>
    <xf numFmtId="2" fontId="7" fillId="4" borderId="35" xfId="1" applyNumberFormat="1" applyFont="1" applyFill="1" applyBorder="1" applyProtection="1"/>
    <xf numFmtId="0" fontId="41" fillId="28" borderId="46" xfId="5" applyFont="1" applyFill="1" applyBorder="1" applyAlignment="1">
      <alignment horizontal="right" vertical="center"/>
    </xf>
    <xf numFmtId="43" fontId="7" fillId="4" borderId="28" xfId="117" applyFont="1" applyFill="1" applyBorder="1" applyProtection="1"/>
    <xf numFmtId="0" fontId="41" fillId="0" borderId="47" xfId="5" applyFont="1" applyBorder="1" applyAlignment="1">
      <alignment horizontal="right" vertical="center"/>
    </xf>
    <xf numFmtId="0" fontId="41" fillId="28" borderId="34" xfId="5" applyFont="1" applyFill="1" applyBorder="1" applyAlignment="1">
      <alignment horizontal="center" vertical="center"/>
    </xf>
    <xf numFmtId="0" fontId="41" fillId="0" borderId="1" xfId="5" applyFont="1" applyBorder="1" applyAlignment="1">
      <alignment horizontal="right" vertical="center"/>
    </xf>
    <xf numFmtId="0" fontId="41" fillId="0" borderId="48" xfId="5" applyFont="1" applyBorder="1" applyAlignment="1">
      <alignment horizontal="right" vertical="center"/>
    </xf>
    <xf numFmtId="0" fontId="41" fillId="0" borderId="33" xfId="5" applyFont="1" applyBorder="1" applyAlignment="1">
      <alignment horizontal="center" vertical="center"/>
    </xf>
    <xf numFmtId="0" fontId="41" fillId="0" borderId="3" xfId="5" applyFont="1" applyBorder="1" applyAlignment="1">
      <alignment horizontal="center" vertical="center"/>
    </xf>
    <xf numFmtId="0" fontId="41" fillId="28" borderId="47" xfId="5" applyFont="1" applyFill="1" applyBorder="1" applyAlignment="1">
      <alignment horizontal="right" vertical="center"/>
    </xf>
    <xf numFmtId="0" fontId="41" fillId="28" borderId="48" xfId="5" applyFont="1" applyFill="1" applyBorder="1" applyAlignment="1">
      <alignment horizontal="right" vertical="center"/>
    </xf>
    <xf numFmtId="0" fontId="41" fillId="0" borderId="34" xfId="5" applyFont="1" applyBorder="1" applyAlignment="1">
      <alignment horizontal="center" vertical="center"/>
    </xf>
    <xf numFmtId="0" fontId="41" fillId="28" borderId="1" xfId="5" applyFont="1" applyFill="1" applyBorder="1" applyAlignment="1">
      <alignment horizontal="right" vertical="center"/>
    </xf>
    <xf numFmtId="0" fontId="48" fillId="28" borderId="0" xfId="0" applyFont="1" applyFill="1"/>
    <xf numFmtId="0" fontId="52" fillId="28" borderId="0" xfId="0" applyFont="1" applyFill="1"/>
    <xf numFmtId="0" fontId="52" fillId="0" borderId="41" xfId="0" applyFont="1" applyBorder="1" applyAlignment="1">
      <alignment wrapText="1"/>
    </xf>
    <xf numFmtId="0" fontId="52" fillId="0" borderId="0" xfId="0" applyFont="1"/>
    <xf numFmtId="0" fontId="53" fillId="0" borderId="42" xfId="0" applyFont="1" applyBorder="1"/>
    <xf numFmtId="0" fontId="52" fillId="0" borderId="0" xfId="0" applyFont="1" applyProtection="1">
      <protection locked="0"/>
    </xf>
    <xf numFmtId="0" fontId="54" fillId="0" borderId="0" xfId="0" applyFont="1"/>
    <xf numFmtId="0" fontId="53" fillId="0" borderId="41" xfId="0" applyFont="1" applyBorder="1"/>
    <xf numFmtId="0" fontId="53" fillId="0" borderId="50" xfId="0" applyFont="1" applyBorder="1"/>
    <xf numFmtId="166" fontId="7" fillId="4" borderId="0" xfId="4" applyNumberFormat="1" applyFont="1" applyFill="1"/>
    <xf numFmtId="2" fontId="52" fillId="28" borderId="18" xfId="0" applyNumberFormat="1" applyFont="1" applyFill="1" applyBorder="1" applyAlignment="1">
      <alignment horizontal="center"/>
    </xf>
    <xf numFmtId="0" fontId="0" fillId="0" borderId="0" xfId="0" applyAlignment="1" applyProtection="1">
      <alignment horizontal="center"/>
      <protection locked="0"/>
    </xf>
    <xf numFmtId="0" fontId="0" fillId="0" borderId="0" xfId="0" applyAlignment="1">
      <alignment horizontal="center"/>
    </xf>
    <xf numFmtId="0" fontId="52" fillId="0" borderId="0" xfId="0" applyFont="1" applyAlignment="1">
      <alignment horizontal="center"/>
    </xf>
    <xf numFmtId="0" fontId="52" fillId="0" borderId="0" xfId="0" applyFont="1" applyAlignment="1" applyProtection="1">
      <alignment horizontal="center"/>
      <protection locked="0"/>
    </xf>
    <xf numFmtId="0" fontId="52" fillId="0" borderId="49" xfId="0" applyFont="1" applyBorder="1" applyAlignment="1">
      <alignment horizontal="center"/>
    </xf>
    <xf numFmtId="0" fontId="52" fillId="0" borderId="43" xfId="0" applyFont="1" applyBorder="1" applyAlignment="1">
      <alignment horizontal="center"/>
    </xf>
    <xf numFmtId="0" fontId="52" fillId="0" borderId="51" xfId="0" applyFont="1" applyBorder="1" applyAlignment="1">
      <alignment horizontal="center"/>
    </xf>
    <xf numFmtId="0" fontId="52" fillId="28" borderId="0" xfId="0" applyFont="1" applyFill="1" applyAlignment="1">
      <alignment horizontal="center"/>
    </xf>
    <xf numFmtId="2" fontId="52" fillId="28" borderId="44" xfId="0" applyNumberFormat="1" applyFont="1" applyFill="1" applyBorder="1" applyAlignment="1">
      <alignment horizontal="center"/>
    </xf>
    <xf numFmtId="0" fontId="53" fillId="0" borderId="38" xfId="0" applyFont="1" applyBorder="1" applyAlignment="1">
      <alignment horizontal="center" wrapText="1"/>
    </xf>
    <xf numFmtId="0" fontId="52" fillId="0" borderId="52" xfId="0" applyFont="1" applyBorder="1" applyAlignment="1">
      <alignment horizontal="center"/>
    </xf>
    <xf numFmtId="0" fontId="53" fillId="0" borderId="36" xfId="0" applyFont="1" applyBorder="1"/>
    <xf numFmtId="0" fontId="52" fillId="0" borderId="37" xfId="0" applyFont="1" applyBorder="1" applyAlignment="1">
      <alignment horizontal="center"/>
    </xf>
    <xf numFmtId="2" fontId="52" fillId="28" borderId="53" xfId="0" applyNumberFormat="1" applyFont="1" applyFill="1" applyBorder="1" applyAlignment="1">
      <alignment horizontal="center"/>
    </xf>
    <xf numFmtId="0" fontId="52" fillId="32" borderId="54" xfId="0" applyFont="1" applyFill="1" applyBorder="1" applyAlignment="1" applyProtection="1">
      <alignment horizontal="center"/>
      <protection locked="0"/>
    </xf>
    <xf numFmtId="2" fontId="52" fillId="28" borderId="54" xfId="0" applyNumberFormat="1" applyFont="1" applyFill="1" applyBorder="1" applyAlignment="1">
      <alignment horizontal="center"/>
    </xf>
    <xf numFmtId="0" fontId="53" fillId="28" borderId="39" xfId="0" applyFont="1" applyFill="1" applyBorder="1" applyAlignment="1">
      <alignment horizontal="center" vertical="center" wrapText="1"/>
    </xf>
    <xf numFmtId="0" fontId="53" fillId="32" borderId="55" xfId="0" applyFont="1" applyFill="1" applyBorder="1" applyAlignment="1" applyProtection="1">
      <alignment horizontal="center" vertical="center" wrapText="1"/>
      <protection locked="0"/>
    </xf>
    <xf numFmtId="0" fontId="53" fillId="28" borderId="55" xfId="0" applyFont="1" applyFill="1" applyBorder="1" applyAlignment="1">
      <alignment horizontal="center" vertical="center" wrapText="1"/>
    </xf>
    <xf numFmtId="0" fontId="53" fillId="32" borderId="40" xfId="0" applyFont="1" applyFill="1" applyBorder="1" applyAlignment="1" applyProtection="1">
      <alignment horizontal="center" vertical="center" wrapText="1"/>
      <protection locked="0"/>
    </xf>
    <xf numFmtId="0" fontId="0" fillId="32" borderId="54" xfId="0" applyFill="1" applyBorder="1" applyAlignment="1" applyProtection="1">
      <alignment horizontal="center"/>
      <protection locked="0"/>
    </xf>
    <xf numFmtId="0" fontId="0" fillId="32" borderId="54" xfId="0" applyFill="1" applyBorder="1" applyProtection="1">
      <protection locked="0"/>
    </xf>
    <xf numFmtId="0" fontId="52" fillId="32" borderId="54" xfId="0" applyFont="1" applyFill="1" applyBorder="1" applyProtection="1">
      <protection locked="0"/>
    </xf>
    <xf numFmtId="0" fontId="41" fillId="28" borderId="14" xfId="5" applyFont="1" applyFill="1" applyBorder="1" applyAlignment="1">
      <alignment horizontal="right" vertical="center"/>
    </xf>
    <xf numFmtId="43" fontId="7" fillId="4" borderId="28" xfId="42" applyFont="1" applyFill="1" applyBorder="1" applyProtection="1"/>
    <xf numFmtId="166" fontId="7" fillId="4" borderId="31" xfId="3" applyNumberFormat="1" applyFont="1" applyFill="1" applyBorder="1"/>
    <xf numFmtId="166" fontId="7" fillId="4" borderId="0" xfId="3" applyNumberFormat="1" applyFont="1" applyFill="1"/>
    <xf numFmtId="43" fontId="7" fillId="4" borderId="35" xfId="42" applyFont="1" applyFill="1" applyBorder="1" applyProtection="1"/>
    <xf numFmtId="165" fontId="7" fillId="28" borderId="35" xfId="1" applyNumberFormat="1" applyFont="1" applyFill="1" applyBorder="1" applyProtection="1"/>
    <xf numFmtId="165" fontId="7" fillId="28" borderId="35" xfId="2" applyNumberFormat="1" applyFont="1" applyFill="1" applyBorder="1"/>
    <xf numFmtId="165" fontId="7" fillId="28" borderId="14" xfId="1" applyNumberFormat="1" applyFont="1" applyFill="1" applyBorder="1" applyProtection="1"/>
    <xf numFmtId="43" fontId="7" fillId="4" borderId="31" xfId="117" applyFont="1" applyFill="1" applyBorder="1" applyProtection="1"/>
    <xf numFmtId="43" fontId="7" fillId="4" borderId="0" xfId="117" applyFont="1" applyFill="1" applyBorder="1" applyProtection="1"/>
    <xf numFmtId="0" fontId="41" fillId="0" borderId="14" xfId="5" applyFont="1" applyBorder="1" applyAlignment="1">
      <alignment horizontal="right" vertical="center"/>
    </xf>
    <xf numFmtId="0" fontId="0" fillId="0" borderId="56" xfId="0" applyBorder="1"/>
    <xf numFmtId="0" fontId="41" fillId="0" borderId="57" xfId="5" applyFont="1" applyBorder="1" applyAlignment="1">
      <alignment horizontal="right" vertical="center"/>
    </xf>
    <xf numFmtId="0" fontId="41" fillId="0" borderId="33" xfId="5" applyFont="1" applyBorder="1" applyAlignment="1">
      <alignment horizontal="right" vertical="center"/>
    </xf>
    <xf numFmtId="0" fontId="41" fillId="0" borderId="34" xfId="5" applyFont="1" applyBorder="1" applyAlignment="1">
      <alignment horizontal="right" vertical="center"/>
    </xf>
    <xf numFmtId="0" fontId="41" fillId="0" borderId="3" xfId="5" applyFont="1" applyBorder="1" applyAlignment="1">
      <alignment horizontal="right" vertical="center"/>
    </xf>
    <xf numFmtId="0" fontId="41" fillId="0" borderId="50" xfId="5" applyFont="1" applyBorder="1" applyAlignment="1">
      <alignment horizontal="right" vertical="center"/>
    </xf>
    <xf numFmtId="0" fontId="41" fillId="0" borderId="51" xfId="5" applyFont="1" applyBorder="1" applyAlignment="1">
      <alignment horizontal="right" vertical="center"/>
    </xf>
    <xf numFmtId="0" fontId="41" fillId="0" borderId="58" xfId="5" applyFont="1" applyBorder="1" applyAlignment="1">
      <alignment horizontal="right" vertical="center"/>
    </xf>
    <xf numFmtId="0" fontId="41" fillId="28" borderId="33" xfId="5" applyFont="1" applyFill="1" applyBorder="1" applyAlignment="1">
      <alignment horizontal="center" vertical="center"/>
    </xf>
    <xf numFmtId="0" fontId="0" fillId="0" borderId="12" xfId="0" applyBorder="1"/>
    <xf numFmtId="0" fontId="41" fillId="28" borderId="14" xfId="5" applyFont="1" applyFill="1" applyBorder="1" applyAlignment="1">
      <alignment horizontal="center" vertical="center"/>
    </xf>
    <xf numFmtId="0" fontId="41" fillId="0" borderId="55" xfId="5" applyFont="1" applyBorder="1" applyAlignment="1">
      <alignment horizontal="right" vertical="center"/>
    </xf>
    <xf numFmtId="0" fontId="41" fillId="28" borderId="3" xfId="5" applyFont="1" applyFill="1" applyBorder="1" applyAlignment="1">
      <alignment horizontal="right" vertical="center"/>
    </xf>
    <xf numFmtId="0" fontId="41" fillId="28" borderId="12" xfId="5" applyFont="1" applyFill="1" applyBorder="1" applyAlignment="1">
      <alignment horizontal="center" vertical="center"/>
    </xf>
    <xf numFmtId="0" fontId="41" fillId="0" borderId="12" xfId="5" applyFont="1" applyBorder="1" applyAlignment="1">
      <alignment horizontal="right" vertical="center"/>
    </xf>
    <xf numFmtId="0" fontId="41" fillId="0" borderId="14" xfId="5" applyFont="1" applyBorder="1" applyAlignment="1">
      <alignment horizontal="center" vertical="center"/>
    </xf>
    <xf numFmtId="0" fontId="5" fillId="0" borderId="16" xfId="5" applyFont="1" applyBorder="1" applyAlignment="1">
      <alignment horizontal="left" vertical="center"/>
    </xf>
    <xf numFmtId="0" fontId="41" fillId="0" borderId="12" xfId="5" applyFont="1" applyBorder="1" applyAlignment="1">
      <alignment horizontal="center" vertical="center"/>
    </xf>
    <xf numFmtId="0" fontId="41" fillId="0" borderId="16" xfId="5" applyFont="1" applyBorder="1" applyAlignment="1">
      <alignment horizontal="center" vertical="center"/>
    </xf>
    <xf numFmtId="0" fontId="46" fillId="0" borderId="17" xfId="5" applyFont="1" applyBorder="1" applyAlignment="1">
      <alignment horizontal="center" vertical="center"/>
    </xf>
    <xf numFmtId="0" fontId="41" fillId="0" borderId="13" xfId="5" applyFont="1" applyBorder="1" applyAlignment="1">
      <alignment horizontal="center" vertical="center"/>
    </xf>
    <xf numFmtId="0" fontId="46" fillId="0" borderId="16" xfId="5" applyFont="1" applyBorder="1" applyAlignment="1">
      <alignment horizontal="center" vertical="center"/>
    </xf>
    <xf numFmtId="0" fontId="46" fillId="0" borderId="13" xfId="5" applyFont="1" applyBorder="1" applyAlignment="1">
      <alignment horizontal="center" vertical="center"/>
    </xf>
    <xf numFmtId="0" fontId="46" fillId="0" borderId="12" xfId="5" applyFont="1" applyBorder="1" applyAlignment="1">
      <alignment horizontal="center" vertical="center"/>
    </xf>
    <xf numFmtId="0" fontId="46" fillId="28" borderId="16" xfId="5" applyFont="1" applyFill="1" applyBorder="1" applyAlignment="1">
      <alignment vertical="center"/>
    </xf>
    <xf numFmtId="0" fontId="41" fillId="0" borderId="17" xfId="5" applyFont="1" applyBorder="1" applyAlignment="1">
      <alignment horizontal="center" vertical="center"/>
    </xf>
    <xf numFmtId="0" fontId="41" fillId="28" borderId="59" xfId="5" applyFont="1" applyFill="1" applyBorder="1" applyAlignment="1">
      <alignment horizontal="right" vertical="center"/>
    </xf>
    <xf numFmtId="0" fontId="41" fillId="28" borderId="2" xfId="5" applyFont="1" applyFill="1" applyBorder="1" applyAlignment="1">
      <alignment horizontal="right" vertical="center"/>
    </xf>
    <xf numFmtId="168" fontId="0" fillId="4" borderId="35" xfId="0" applyNumberFormat="1" applyFill="1" applyBorder="1"/>
    <xf numFmtId="170" fontId="0" fillId="4" borderId="35" xfId="42" applyNumberFormat="1" applyFont="1" applyFill="1" applyBorder="1"/>
    <xf numFmtId="168" fontId="7" fillId="4" borderId="32" xfId="116" applyNumberFormat="1" applyFont="1" applyFill="1" applyBorder="1"/>
    <xf numFmtId="168" fontId="7" fillId="4" borderId="29" xfId="116" applyNumberFormat="1" applyFont="1" applyFill="1" applyBorder="1"/>
    <xf numFmtId="168" fontId="7" fillId="4" borderId="30" xfId="116" applyNumberFormat="1" applyFont="1" applyFill="1" applyBorder="1"/>
    <xf numFmtId="2" fontId="55" fillId="28" borderId="31" xfId="116" applyNumberFormat="1" applyFont="1" applyFill="1" applyBorder="1"/>
    <xf numFmtId="0" fontId="55" fillId="28" borderId="31" xfId="3" applyFont="1" applyFill="1" applyBorder="1" applyAlignment="1">
      <alignment horizontal="center"/>
    </xf>
    <xf numFmtId="165" fontId="55" fillId="28" borderId="0" xfId="4" applyNumberFormat="1" applyFont="1" applyFill="1"/>
    <xf numFmtId="165" fontId="55" fillId="28" borderId="28" xfId="2" applyNumberFormat="1" applyFont="1" applyFill="1" applyBorder="1"/>
    <xf numFmtId="167" fontId="55" fillId="28" borderId="28" xfId="2" applyFont="1" applyFill="1" applyBorder="1"/>
    <xf numFmtId="2" fontId="55" fillId="28" borderId="31" xfId="0" applyNumberFormat="1" applyFont="1" applyFill="1" applyBorder="1"/>
    <xf numFmtId="2" fontId="55" fillId="28" borderId="31" xfId="1" applyNumberFormat="1" applyFont="1" applyFill="1" applyBorder="1" applyProtection="1"/>
    <xf numFmtId="2" fontId="55" fillId="28" borderId="31" xfId="0" applyNumberFormat="1" applyFont="1" applyFill="1" applyBorder="1" applyAlignment="1">
      <alignment horizontal="right"/>
    </xf>
    <xf numFmtId="2" fontId="55" fillId="28" borderId="33" xfId="0" applyNumberFormat="1" applyFont="1" applyFill="1" applyBorder="1"/>
    <xf numFmtId="165" fontId="57" fillId="28" borderId="32" xfId="3" applyNumberFormat="1" applyFont="1" applyFill="1" applyBorder="1"/>
    <xf numFmtId="165" fontId="55" fillId="28" borderId="29" xfId="4" applyNumberFormat="1" applyFont="1" applyFill="1" applyBorder="1"/>
    <xf numFmtId="165" fontId="55" fillId="28" borderId="30" xfId="2" applyNumberFormat="1" applyFont="1" applyFill="1" applyBorder="1"/>
    <xf numFmtId="165" fontId="57" fillId="28" borderId="31" xfId="3" applyNumberFormat="1" applyFont="1" applyFill="1" applyBorder="1"/>
    <xf numFmtId="165" fontId="55" fillId="28" borderId="31" xfId="2" applyNumberFormat="1" applyFont="1" applyFill="1" applyBorder="1" applyProtection="1">
      <protection locked="0"/>
    </xf>
    <xf numFmtId="165" fontId="55" fillId="28" borderId="31" xfId="1" applyNumberFormat="1" applyFont="1" applyFill="1" applyBorder="1" applyProtection="1">
      <protection locked="0"/>
    </xf>
    <xf numFmtId="2" fontId="55" fillId="0" borderId="31" xfId="1" applyNumberFormat="1" applyFont="1" applyFill="1" applyBorder="1" applyProtection="1"/>
    <xf numFmtId="165" fontId="55" fillId="0" borderId="31" xfId="3" applyNumberFormat="1" applyFont="1" applyBorder="1"/>
    <xf numFmtId="165" fontId="55" fillId="0" borderId="0" xfId="4" applyNumberFormat="1" applyFont="1"/>
    <xf numFmtId="165" fontId="55" fillId="0" borderId="28" xfId="2" applyNumberFormat="1" applyFont="1" applyBorder="1"/>
    <xf numFmtId="2" fontId="56" fillId="0" borderId="31" xfId="1" applyNumberFormat="1" applyFont="1" applyFill="1" applyBorder="1" applyAlignment="1" applyProtection="1">
      <alignment horizontal="right"/>
    </xf>
    <xf numFmtId="2" fontId="56" fillId="0" borderId="0" xfId="1" applyNumberFormat="1" applyFont="1" applyFill="1" applyBorder="1" applyAlignment="1" applyProtection="1">
      <alignment horizontal="right"/>
    </xf>
    <xf numFmtId="2" fontId="56" fillId="0" borderId="28" xfId="1" applyNumberFormat="1" applyFont="1" applyFill="1" applyBorder="1" applyAlignment="1" applyProtection="1">
      <alignment horizontal="right"/>
    </xf>
    <xf numFmtId="2" fontId="55" fillId="0" borderId="32" xfId="116" applyNumberFormat="1" applyFont="1" applyBorder="1"/>
    <xf numFmtId="165" fontId="57" fillId="0" borderId="32" xfId="3" applyNumberFormat="1" applyFont="1" applyBorder="1"/>
    <xf numFmtId="165" fontId="57" fillId="0" borderId="29" xfId="4" applyNumberFormat="1" applyFont="1" applyBorder="1"/>
    <xf numFmtId="165" fontId="55" fillId="0" borderId="30" xfId="2" applyNumberFormat="1" applyFont="1" applyBorder="1"/>
    <xf numFmtId="165" fontId="57" fillId="0" borderId="31" xfId="4" applyNumberFormat="1" applyFont="1" applyBorder="1"/>
    <xf numFmtId="165" fontId="57" fillId="0" borderId="0" xfId="4" applyNumberFormat="1" applyFont="1"/>
    <xf numFmtId="165" fontId="57" fillId="0" borderId="28" xfId="2" applyNumberFormat="1" applyFont="1" applyBorder="1"/>
    <xf numFmtId="165" fontId="57" fillId="0" borderId="32" xfId="4" applyNumberFormat="1" applyFont="1" applyBorder="1"/>
    <xf numFmtId="165" fontId="57" fillId="0" borderId="30" xfId="2" applyNumberFormat="1" applyFont="1" applyBorder="1"/>
    <xf numFmtId="2" fontId="56" fillId="27" borderId="29" xfId="1" applyNumberFormat="1" applyFont="1" applyFill="1" applyBorder="1" applyAlignment="1" applyProtection="1">
      <alignment horizontal="right"/>
    </xf>
    <xf numFmtId="2" fontId="56" fillId="27" borderId="0" xfId="1" applyNumberFormat="1" applyFont="1" applyFill="1" applyBorder="1" applyAlignment="1" applyProtection="1">
      <alignment horizontal="right"/>
    </xf>
    <xf numFmtId="2" fontId="56" fillId="27" borderId="34" xfId="1" applyNumberFormat="1" applyFont="1" applyFill="1" applyBorder="1" applyAlignment="1" applyProtection="1">
      <alignment horizontal="right"/>
    </xf>
    <xf numFmtId="166" fontId="45" fillId="4" borderId="31" xfId="3" applyNumberFormat="1" applyFont="1" applyFill="1" applyBorder="1"/>
    <xf numFmtId="166" fontId="45" fillId="4" borderId="0" xfId="4" applyNumberFormat="1" applyFont="1" applyFill="1"/>
    <xf numFmtId="168" fontId="45" fillId="4" borderId="28" xfId="0" applyNumberFormat="1" applyFont="1" applyFill="1" applyBorder="1"/>
    <xf numFmtId="0" fontId="50" fillId="0" borderId="35" xfId="0" applyFont="1" applyBorder="1"/>
    <xf numFmtId="0" fontId="50" fillId="0" borderId="15" xfId="0" applyFont="1" applyBorder="1"/>
    <xf numFmtId="0" fontId="50" fillId="0" borderId="32" xfId="0" applyFont="1" applyBorder="1"/>
    <xf numFmtId="168" fontId="39" fillId="4" borderId="35" xfId="0" applyNumberFormat="1" applyFont="1" applyFill="1" applyBorder="1"/>
    <xf numFmtId="2" fontId="55" fillId="0" borderId="29" xfId="116" applyNumberFormat="1" applyFont="1" applyBorder="1"/>
    <xf numFmtId="2" fontId="55" fillId="0" borderId="30" xfId="116" applyNumberFormat="1" applyFont="1" applyBorder="1"/>
    <xf numFmtId="2" fontId="56" fillId="28" borderId="0" xfId="1" applyNumberFormat="1" applyFont="1" applyFill="1" applyBorder="1" applyAlignment="1" applyProtection="1">
      <alignment horizontal="right"/>
    </xf>
    <xf numFmtId="2" fontId="56" fillId="28" borderId="28" xfId="1" applyNumberFormat="1" applyFont="1" applyFill="1" applyBorder="1" applyAlignment="1" applyProtection="1">
      <alignment horizontal="right"/>
    </xf>
    <xf numFmtId="166" fontId="55" fillId="28" borderId="32" xfId="3" applyNumberFormat="1" applyFont="1" applyFill="1" applyBorder="1"/>
    <xf numFmtId="166" fontId="55" fillId="28" borderId="29" xfId="4" applyNumberFormat="1" applyFont="1" applyFill="1" applyBorder="1"/>
    <xf numFmtId="165" fontId="55" fillId="28" borderId="31" xfId="3" applyNumberFormat="1" applyFont="1" applyFill="1" applyBorder="1"/>
    <xf numFmtId="2" fontId="56" fillId="28" borderId="31" xfId="1" applyNumberFormat="1" applyFont="1" applyFill="1" applyBorder="1" applyAlignment="1" applyProtection="1">
      <alignment horizontal="right"/>
    </xf>
    <xf numFmtId="166" fontId="45" fillId="4" borderId="0" xfId="3" applyNumberFormat="1" applyFont="1" applyFill="1"/>
    <xf numFmtId="2" fontId="55" fillId="28" borderId="29" xfId="116" applyNumberFormat="1" applyFont="1" applyFill="1" applyBorder="1"/>
    <xf numFmtId="2" fontId="55" fillId="28" borderId="30" xfId="116" applyNumberFormat="1" applyFont="1" applyFill="1" applyBorder="1"/>
    <xf numFmtId="1" fontId="55" fillId="28" borderId="29" xfId="4" applyNumberFormat="1" applyFont="1" applyFill="1" applyBorder="1" applyAlignment="1">
      <alignment horizontal="center"/>
    </xf>
    <xf numFmtId="168" fontId="4" fillId="4" borderId="35" xfId="0" applyNumberFormat="1" applyFont="1" applyFill="1" applyBorder="1"/>
    <xf numFmtId="0" fontId="50" fillId="0" borderId="0" xfId="0" applyFont="1"/>
    <xf numFmtId="2" fontId="55" fillId="28" borderId="32" xfId="116" applyNumberFormat="1" applyFont="1" applyFill="1" applyBorder="1"/>
    <xf numFmtId="2" fontId="55" fillId="0" borderId="31" xfId="116" applyNumberFormat="1" applyFont="1" applyBorder="1"/>
    <xf numFmtId="2" fontId="55" fillId="28" borderId="31" xfId="116" applyNumberFormat="1" applyFont="1" applyFill="1" applyBorder="1" applyProtection="1">
      <protection locked="0"/>
    </xf>
    <xf numFmtId="2" fontId="55" fillId="28" borderId="31" xfId="1" applyNumberFormat="1" applyFont="1" applyFill="1" applyBorder="1" applyProtection="1">
      <protection locked="0"/>
    </xf>
    <xf numFmtId="166" fontId="55" fillId="28" borderId="30" xfId="4" applyNumberFormat="1" applyFont="1" applyFill="1" applyBorder="1"/>
    <xf numFmtId="165" fontId="55" fillId="28" borderId="28" xfId="4" applyNumberFormat="1" applyFont="1" applyFill="1" applyBorder="1"/>
    <xf numFmtId="166" fontId="45" fillId="4" borderId="28" xfId="4" applyNumberFormat="1" applyFont="1" applyFill="1" applyBorder="1"/>
    <xf numFmtId="168" fontId="45" fillId="4" borderId="31" xfId="0" applyNumberFormat="1" applyFont="1" applyFill="1" applyBorder="1"/>
    <xf numFmtId="0" fontId="55" fillId="28" borderId="31" xfId="3" applyFont="1" applyFill="1" applyBorder="1" applyAlignment="1">
      <alignment horizontal="left"/>
    </xf>
    <xf numFmtId="2" fontId="55" fillId="28" borderId="0" xfId="116" applyNumberFormat="1" applyFont="1" applyFill="1"/>
    <xf numFmtId="2" fontId="55" fillId="28" borderId="28" xfId="116" applyNumberFormat="1" applyFont="1" applyFill="1" applyBorder="1"/>
    <xf numFmtId="43" fontId="45" fillId="4" borderId="31" xfId="42" applyFont="1" applyFill="1" applyBorder="1" applyProtection="1"/>
    <xf numFmtId="2" fontId="55" fillId="28" borderId="35" xfId="116" applyNumberFormat="1" applyFont="1" applyFill="1" applyBorder="1"/>
    <xf numFmtId="2" fontId="55" fillId="28" borderId="15" xfId="116" applyNumberFormat="1" applyFont="1" applyFill="1" applyBorder="1"/>
    <xf numFmtId="2" fontId="55" fillId="0" borderId="35" xfId="1" applyNumberFormat="1" applyFont="1" applyFill="1" applyBorder="1" applyProtection="1"/>
    <xf numFmtId="2" fontId="56" fillId="0" borderId="35" xfId="1" applyNumberFormat="1" applyFont="1" applyFill="1" applyBorder="1" applyAlignment="1" applyProtection="1">
      <alignment horizontal="right"/>
    </xf>
    <xf numFmtId="2" fontId="55" fillId="0" borderId="15" xfId="116" applyNumberFormat="1" applyFont="1" applyBorder="1"/>
    <xf numFmtId="0" fontId="50" fillId="28" borderId="35" xfId="0" applyFont="1" applyFill="1" applyBorder="1"/>
    <xf numFmtId="170" fontId="4" fillId="4" borderId="35" xfId="42" applyNumberFormat="1" applyFont="1" applyFill="1" applyBorder="1"/>
    <xf numFmtId="170" fontId="39" fillId="4" borderId="35" xfId="42" applyNumberFormat="1" applyFont="1" applyFill="1" applyBorder="1"/>
    <xf numFmtId="43" fontId="45" fillId="4" borderId="0" xfId="42" applyFont="1" applyFill="1" applyBorder="1" applyProtection="1"/>
    <xf numFmtId="0" fontId="58" fillId="28" borderId="1" xfId="5" applyFont="1" applyFill="1" applyBorder="1" applyAlignment="1">
      <alignment horizontal="right" vertical="center"/>
    </xf>
    <xf numFmtId="0" fontId="58" fillId="28" borderId="47" xfId="5" applyFont="1" applyFill="1" applyBorder="1" applyAlignment="1">
      <alignment horizontal="right" vertical="center"/>
    </xf>
    <xf numFmtId="0" fontId="58" fillId="28" borderId="48" xfId="5" applyFont="1" applyFill="1" applyBorder="1" applyAlignment="1">
      <alignment horizontal="right" vertical="center"/>
    </xf>
    <xf numFmtId="43" fontId="45" fillId="4" borderId="28" xfId="42" applyFont="1" applyFill="1" applyBorder="1" applyProtection="1"/>
    <xf numFmtId="2" fontId="7" fillId="28" borderId="33" xfId="1" applyNumberFormat="1" applyFont="1" applyFill="1" applyBorder="1" applyProtection="1"/>
    <xf numFmtId="2" fontId="7" fillId="28" borderId="34" xfId="1" applyNumberFormat="1" applyFont="1" applyFill="1" applyBorder="1" applyProtection="1"/>
    <xf numFmtId="2" fontId="7" fillId="28" borderId="3" xfId="1" applyNumberFormat="1" applyFont="1" applyFill="1" applyBorder="1" applyProtection="1"/>
    <xf numFmtId="2" fontId="4" fillId="0" borderId="35" xfId="0" applyNumberFormat="1" applyFont="1" applyBorder="1"/>
    <xf numFmtId="2" fontId="5" fillId="28" borderId="32" xfId="0" applyNumberFormat="1" applyFont="1" applyFill="1" applyBorder="1" applyAlignment="1">
      <alignment horizontal="right"/>
    </xf>
    <xf numFmtId="2" fontId="5" fillId="28" borderId="17" xfId="1" applyNumberFormat="1" applyFont="1" applyFill="1" applyBorder="1" applyAlignment="1" applyProtection="1">
      <alignment horizontal="right"/>
    </xf>
    <xf numFmtId="2" fontId="5" fillId="28" borderId="13" xfId="1" applyNumberFormat="1" applyFont="1" applyFill="1" applyBorder="1" applyAlignment="1" applyProtection="1">
      <alignment horizontal="right"/>
    </xf>
    <xf numFmtId="2" fontId="7" fillId="28" borderId="0" xfId="0" applyNumberFormat="1" applyFont="1" applyFill="1"/>
    <xf numFmtId="2" fontId="7" fillId="28" borderId="28" xfId="0" applyNumberFormat="1" applyFont="1" applyFill="1" applyBorder="1"/>
    <xf numFmtId="2" fontId="7" fillId="4" borderId="28" xfId="0" applyNumberFormat="1" applyFont="1" applyFill="1" applyBorder="1"/>
    <xf numFmtId="2" fontId="7" fillId="4" borderId="0" xfId="0" applyNumberFormat="1" applyFont="1" applyFill="1"/>
    <xf numFmtId="2" fontId="7" fillId="4" borderId="31" xfId="0" applyNumberFormat="1" applyFont="1" applyFill="1" applyBorder="1"/>
    <xf numFmtId="2" fontId="7" fillId="4" borderId="31" xfId="1" applyNumberFormat="1" applyFont="1" applyFill="1" applyBorder="1" applyProtection="1"/>
    <xf numFmtId="2" fontId="7" fillId="4" borderId="0" xfId="1" applyNumberFormat="1" applyFont="1" applyFill="1" applyBorder="1" applyProtection="1"/>
    <xf numFmtId="2" fontId="7" fillId="4" borderId="28" xfId="1" applyNumberFormat="1" applyFont="1" applyFill="1" applyBorder="1" applyProtection="1"/>
    <xf numFmtId="2" fontId="7" fillId="28" borderId="0" xfId="1" applyNumberFormat="1" applyFont="1" applyFill="1" applyBorder="1" applyProtection="1"/>
    <xf numFmtId="165" fontId="7" fillId="28" borderId="28" xfId="2" applyNumberFormat="1" applyFont="1" applyFill="1" applyBorder="1"/>
    <xf numFmtId="165" fontId="7" fillId="28" borderId="0" xfId="2" applyNumberFormat="1" applyFont="1" applyFill="1"/>
    <xf numFmtId="165" fontId="7" fillId="28" borderId="31" xfId="2" applyNumberFormat="1" applyFont="1" applyFill="1" applyBorder="1"/>
    <xf numFmtId="165" fontId="4" fillId="0" borderId="35" xfId="0" applyNumberFormat="1" applyFont="1" applyBorder="1"/>
    <xf numFmtId="165" fontId="7" fillId="28" borderId="31" xfId="1" applyNumberFormat="1" applyFont="1" applyFill="1" applyBorder="1" applyProtection="1"/>
    <xf numFmtId="165" fontId="7" fillId="28" borderId="0" xfId="1" applyNumberFormat="1" applyFont="1" applyFill="1" applyBorder="1" applyProtection="1"/>
    <xf numFmtId="165" fontId="7" fillId="28" borderId="28" xfId="1" applyNumberFormat="1" applyFont="1" applyFill="1" applyBorder="1" applyProtection="1"/>
    <xf numFmtId="2" fontId="5" fillId="0" borderId="17" xfId="1" applyNumberFormat="1" applyFont="1" applyFill="1" applyBorder="1" applyAlignment="1" applyProtection="1">
      <alignment horizontal="right"/>
    </xf>
    <xf numFmtId="2" fontId="5" fillId="0" borderId="13" xfId="1" applyNumberFormat="1" applyFont="1" applyFill="1" applyBorder="1" applyAlignment="1" applyProtection="1">
      <alignment horizontal="right"/>
    </xf>
    <xf numFmtId="2" fontId="5" fillId="0" borderId="0" xfId="0" applyNumberFormat="1" applyFont="1" applyAlignment="1">
      <alignment horizontal="right"/>
    </xf>
    <xf numFmtId="2" fontId="5" fillId="0" borderId="34" xfId="0" applyNumberFormat="1" applyFont="1" applyBorder="1" applyAlignment="1">
      <alignment horizontal="right"/>
    </xf>
    <xf numFmtId="165" fontId="9" fillId="0" borderId="32" xfId="4" applyNumberFormat="1" applyFont="1" applyBorder="1"/>
    <xf numFmtId="165" fontId="9" fillId="0" borderId="29" xfId="4" applyNumberFormat="1" applyFont="1" applyBorder="1"/>
    <xf numFmtId="165" fontId="9" fillId="0" borderId="30" xfId="2" applyNumberFormat="1" applyFont="1" applyBorder="1"/>
    <xf numFmtId="165" fontId="9" fillId="0" borderId="31" xfId="4" applyNumberFormat="1" applyFont="1" applyBorder="1"/>
    <xf numFmtId="165" fontId="9" fillId="0" borderId="0" xfId="4" applyNumberFormat="1" applyFont="1"/>
    <xf numFmtId="165" fontId="9" fillId="0" borderId="28" xfId="2" applyNumberFormat="1" applyFont="1" applyBorder="1"/>
    <xf numFmtId="2" fontId="5" fillId="0" borderId="29" xfId="1" applyNumberFormat="1" applyFont="1" applyFill="1" applyBorder="1" applyAlignment="1" applyProtection="1">
      <alignment horizontal="right"/>
    </xf>
    <xf numFmtId="2" fontId="5" fillId="0" borderId="34" xfId="1" applyNumberFormat="1" applyFont="1" applyFill="1" applyBorder="1" applyAlignment="1" applyProtection="1">
      <alignment horizontal="right"/>
    </xf>
    <xf numFmtId="0" fontId="4" fillId="0" borderId="35" xfId="0" applyFont="1" applyBorder="1"/>
    <xf numFmtId="0" fontId="4" fillId="0" borderId="15" xfId="0" applyFont="1" applyBorder="1"/>
    <xf numFmtId="2" fontId="5" fillId="28" borderId="28" xfId="1" applyNumberFormat="1" applyFont="1" applyFill="1" applyBorder="1" applyAlignment="1" applyProtection="1">
      <alignment horizontal="right"/>
    </xf>
    <xf numFmtId="0" fontId="4" fillId="0" borderId="30" xfId="0" applyFont="1" applyBorder="1"/>
    <xf numFmtId="2" fontId="7" fillId="28" borderId="28" xfId="1" applyNumberFormat="1" applyFont="1" applyFill="1" applyBorder="1" applyAlignment="1" applyProtection="1"/>
    <xf numFmtId="2" fontId="5" fillId="28" borderId="30" xfId="1" applyNumberFormat="1" applyFont="1" applyFill="1" applyBorder="1" applyAlignment="1" applyProtection="1">
      <alignment horizontal="right"/>
    </xf>
    <xf numFmtId="2" fontId="45" fillId="28" borderId="31" xfId="0" applyNumberFormat="1" applyFont="1" applyFill="1" applyBorder="1"/>
    <xf numFmtId="2" fontId="45" fillId="28" borderId="0" xfId="0" applyNumberFormat="1" applyFont="1" applyFill="1"/>
    <xf numFmtId="2" fontId="45" fillId="28" borderId="28" xfId="0" applyNumberFormat="1" applyFont="1" applyFill="1" applyBorder="1"/>
    <xf numFmtId="2" fontId="4" fillId="0" borderId="0" xfId="5" applyNumberFormat="1"/>
    <xf numFmtId="2" fontId="45" fillId="28" borderId="33" xfId="0" applyNumberFormat="1" applyFont="1" applyFill="1" applyBorder="1"/>
    <xf numFmtId="2" fontId="45" fillId="28" borderId="34" xfId="0" applyNumberFormat="1" applyFont="1" applyFill="1" applyBorder="1"/>
    <xf numFmtId="2" fontId="45" fillId="28" borderId="3" xfId="0" applyNumberFormat="1" applyFont="1" applyFill="1" applyBorder="1"/>
    <xf numFmtId="2" fontId="59" fillId="28" borderId="33" xfId="1" applyNumberFormat="1" applyFont="1" applyFill="1" applyBorder="1" applyAlignment="1" applyProtection="1">
      <alignment horizontal="right"/>
    </xf>
    <xf numFmtId="2" fontId="59" fillId="28" borderId="16" xfId="1" applyNumberFormat="1" applyFont="1" applyFill="1" applyBorder="1" applyAlignment="1" applyProtection="1">
      <alignment horizontal="right"/>
    </xf>
    <xf numFmtId="2" fontId="59" fillId="28" borderId="17" xfId="1" applyNumberFormat="1" applyFont="1" applyFill="1" applyBorder="1" applyAlignment="1" applyProtection="1">
      <alignment horizontal="right"/>
    </xf>
    <xf numFmtId="2" fontId="59" fillId="28" borderId="13" xfId="1" applyNumberFormat="1" applyFont="1" applyFill="1" applyBorder="1" applyAlignment="1" applyProtection="1">
      <alignment horizontal="right"/>
    </xf>
    <xf numFmtId="2" fontId="39" fillId="0" borderId="35" xfId="0" applyNumberFormat="1" applyFont="1" applyBorder="1"/>
    <xf numFmtId="2" fontId="59" fillId="0" borderId="12" xfId="0" applyNumberFormat="1" applyFont="1" applyBorder="1"/>
    <xf numFmtId="2" fontId="42" fillId="0" borderId="0" xfId="0" applyNumberFormat="1" applyFont="1"/>
    <xf numFmtId="2" fontId="59" fillId="28" borderId="34" xfId="1" applyNumberFormat="1" applyFont="1" applyFill="1" applyBorder="1" applyAlignment="1" applyProtection="1">
      <alignment horizontal="right"/>
    </xf>
    <xf numFmtId="2" fontId="59" fillId="28" borderId="3" xfId="1" applyNumberFormat="1" applyFont="1" applyFill="1" applyBorder="1" applyAlignment="1" applyProtection="1">
      <alignment horizontal="right"/>
    </xf>
    <xf numFmtId="2" fontId="45" fillId="28" borderId="31" xfId="1" applyNumberFormat="1" applyFont="1" applyFill="1" applyBorder="1" applyProtection="1"/>
    <xf numFmtId="2" fontId="45" fillId="28" borderId="0" xfId="1" applyNumberFormat="1" applyFont="1" applyFill="1" applyBorder="1" applyProtection="1"/>
    <xf numFmtId="2" fontId="45" fillId="28" borderId="28" xfId="1" applyNumberFormat="1" applyFont="1" applyFill="1" applyBorder="1" applyProtection="1"/>
    <xf numFmtId="165" fontId="45" fillId="28" borderId="31" xfId="2" applyNumberFormat="1" applyFont="1" applyFill="1" applyBorder="1"/>
    <xf numFmtId="165" fontId="45" fillId="28" borderId="0" xfId="2" applyNumberFormat="1" applyFont="1" applyFill="1"/>
    <xf numFmtId="165" fontId="45" fillId="28" borderId="28" xfId="2" applyNumberFormat="1" applyFont="1" applyFill="1" applyBorder="1"/>
    <xf numFmtId="165" fontId="39" fillId="0" borderId="35" xfId="0" applyNumberFormat="1" applyFont="1" applyBorder="1"/>
    <xf numFmtId="165" fontId="45" fillId="28" borderId="31" xfId="1" applyNumberFormat="1" applyFont="1" applyFill="1" applyBorder="1" applyProtection="1"/>
    <xf numFmtId="165" fontId="45" fillId="28" borderId="0" xfId="1" applyNumberFormat="1" applyFont="1" applyFill="1" applyBorder="1" applyProtection="1"/>
    <xf numFmtId="165" fontId="45" fillId="28" borderId="28" xfId="1" applyNumberFormat="1" applyFont="1" applyFill="1" applyBorder="1" applyProtection="1"/>
    <xf numFmtId="2" fontId="59" fillId="0" borderId="16" xfId="1" applyNumberFormat="1" applyFont="1" applyFill="1" applyBorder="1" applyAlignment="1" applyProtection="1">
      <alignment horizontal="right"/>
    </xf>
    <xf numFmtId="2" fontId="59" fillId="0" borderId="17" xfId="1" applyNumberFormat="1" applyFont="1" applyFill="1" applyBorder="1" applyAlignment="1" applyProtection="1">
      <alignment horizontal="right"/>
    </xf>
    <xf numFmtId="2" fontId="59" fillId="0" borderId="13" xfId="1" applyNumberFormat="1" applyFont="1" applyFill="1" applyBorder="1" applyAlignment="1" applyProtection="1">
      <alignment horizontal="right"/>
    </xf>
    <xf numFmtId="2" fontId="59" fillId="0" borderId="31" xfId="1" applyNumberFormat="1" applyFont="1" applyFill="1" applyBorder="1" applyAlignment="1" applyProtection="1">
      <alignment horizontal="right"/>
    </xf>
    <xf numFmtId="2" fontId="59" fillId="0" borderId="0" xfId="1" applyNumberFormat="1" applyFont="1" applyFill="1" applyBorder="1" applyAlignment="1" applyProtection="1">
      <alignment horizontal="right"/>
    </xf>
    <xf numFmtId="2" fontId="59" fillId="0" borderId="28" xfId="1" applyNumberFormat="1" applyFont="1" applyFill="1" applyBorder="1" applyAlignment="1" applyProtection="1">
      <alignment horizontal="right"/>
    </xf>
    <xf numFmtId="165" fontId="60" fillId="0" borderId="32" xfId="3" applyNumberFormat="1" applyFont="1" applyBorder="1"/>
    <xf numFmtId="165" fontId="60" fillId="0" borderId="29" xfId="4" applyNumberFormat="1" applyFont="1" applyBorder="1"/>
    <xf numFmtId="165" fontId="45" fillId="0" borderId="30" xfId="2" applyNumberFormat="1" applyFont="1" applyBorder="1"/>
    <xf numFmtId="2" fontId="59" fillId="0" borderId="31" xfId="0" applyNumberFormat="1" applyFont="1" applyBorder="1" applyAlignment="1">
      <alignment horizontal="right"/>
    </xf>
    <xf numFmtId="2" fontId="59" fillId="0" borderId="0" xfId="0" applyNumberFormat="1" applyFont="1" applyAlignment="1">
      <alignment horizontal="right"/>
    </xf>
    <xf numFmtId="2" fontId="59" fillId="0" borderId="28" xfId="0" applyNumberFormat="1" applyFont="1" applyBorder="1" applyAlignment="1">
      <alignment horizontal="right"/>
    </xf>
    <xf numFmtId="2" fontId="59" fillId="0" borderId="33" xfId="0" applyNumberFormat="1" applyFont="1" applyBorder="1" applyAlignment="1">
      <alignment horizontal="right"/>
    </xf>
    <xf numFmtId="2" fontId="59" fillId="0" borderId="34" xfId="0" applyNumberFormat="1" applyFont="1" applyBorder="1" applyAlignment="1">
      <alignment horizontal="right"/>
    </xf>
    <xf numFmtId="2" fontId="59" fillId="0" borderId="3" xfId="0" applyNumberFormat="1" applyFont="1" applyBorder="1" applyAlignment="1">
      <alignment horizontal="right"/>
    </xf>
    <xf numFmtId="165" fontId="60" fillId="0" borderId="31" xfId="4" applyNumberFormat="1" applyFont="1" applyBorder="1"/>
    <xf numFmtId="165" fontId="60" fillId="0" borderId="0" xfId="4" applyNumberFormat="1" applyFont="1"/>
    <xf numFmtId="165" fontId="60" fillId="0" borderId="28" xfId="2" applyNumberFormat="1" applyFont="1" applyBorder="1"/>
    <xf numFmtId="165" fontId="60" fillId="0" borderId="32" xfId="4" applyNumberFormat="1" applyFont="1" applyBorder="1"/>
    <xf numFmtId="165" fontId="60" fillId="0" borderId="30" xfId="2" applyNumberFormat="1" applyFont="1" applyBorder="1"/>
    <xf numFmtId="2" fontId="59" fillId="0" borderId="29" xfId="1" applyNumberFormat="1" applyFont="1" applyFill="1" applyBorder="1" applyAlignment="1" applyProtection="1">
      <alignment horizontal="right"/>
    </xf>
    <xf numFmtId="2" fontId="59" fillId="0" borderId="34" xfId="1" applyNumberFormat="1" applyFont="1" applyFill="1" applyBorder="1" applyAlignment="1" applyProtection="1">
      <alignment horizontal="right"/>
    </xf>
    <xf numFmtId="0" fontId="39" fillId="0" borderId="35" xfId="0" applyFont="1" applyBorder="1"/>
    <xf numFmtId="0" fontId="39" fillId="0" borderId="15" xfId="0" applyFont="1" applyBorder="1"/>
    <xf numFmtId="0" fontId="39" fillId="0" borderId="30" xfId="0" applyFont="1" applyBorder="1"/>
    <xf numFmtId="2" fontId="59" fillId="0" borderId="35" xfId="0" applyNumberFormat="1" applyFont="1" applyBorder="1" applyAlignment="1">
      <alignment horizontal="right"/>
    </xf>
    <xf numFmtId="2" fontId="59" fillId="0" borderId="14" xfId="0" applyNumberFormat="1" applyFont="1" applyBorder="1" applyAlignment="1">
      <alignment horizontal="right"/>
    </xf>
    <xf numFmtId="2" fontId="45" fillId="28" borderId="34" xfId="1" applyNumberFormat="1" applyFont="1" applyFill="1" applyBorder="1" applyProtection="1"/>
    <xf numFmtId="2" fontId="45" fillId="28" borderId="3" xfId="1" applyNumberFormat="1" applyFont="1" applyFill="1" applyBorder="1" applyProtection="1"/>
    <xf numFmtId="2" fontId="59" fillId="28" borderId="31" xfId="0" applyNumberFormat="1" applyFont="1" applyFill="1" applyBorder="1" applyAlignment="1">
      <alignment horizontal="right"/>
    </xf>
    <xf numFmtId="2" fontId="59" fillId="28" borderId="0" xfId="1" applyNumberFormat="1" applyFont="1" applyFill="1" applyBorder="1" applyAlignment="1" applyProtection="1">
      <alignment horizontal="right"/>
    </xf>
    <xf numFmtId="2" fontId="59" fillId="28" borderId="28" xfId="1" applyNumberFormat="1" applyFont="1" applyFill="1" applyBorder="1" applyAlignment="1" applyProtection="1">
      <alignment horizontal="right"/>
    </xf>
    <xf numFmtId="0" fontId="59" fillId="0" borderId="12" xfId="0" applyFont="1" applyBorder="1"/>
    <xf numFmtId="2" fontId="45" fillId="4" borderId="31" xfId="0" applyNumberFormat="1" applyFont="1" applyFill="1" applyBorder="1"/>
    <xf numFmtId="2" fontId="45" fillId="4" borderId="0" xfId="0" applyNumberFormat="1" applyFont="1" applyFill="1"/>
    <xf numFmtId="2" fontId="45" fillId="4" borderId="28" xfId="0" applyNumberFormat="1" applyFont="1" applyFill="1" applyBorder="1"/>
    <xf numFmtId="2" fontId="45" fillId="4" borderId="31" xfId="1" applyNumberFormat="1" applyFont="1" applyFill="1" applyBorder="1" applyProtection="1"/>
    <xf numFmtId="2" fontId="45" fillId="4" borderId="0" xfId="1" applyNumberFormat="1" applyFont="1" applyFill="1" applyBorder="1" applyProtection="1"/>
    <xf numFmtId="2" fontId="45" fillId="4" borderId="28" xfId="1" applyNumberFormat="1" applyFont="1" applyFill="1" applyBorder="1" applyProtection="1"/>
    <xf numFmtId="165" fontId="45" fillId="28" borderId="31" xfId="3" applyNumberFormat="1" applyFont="1" applyFill="1" applyBorder="1"/>
    <xf numFmtId="165" fontId="45" fillId="28" borderId="0" xfId="4" applyNumberFormat="1" applyFont="1" applyFill="1"/>
    <xf numFmtId="2" fontId="45" fillId="28" borderId="33" xfId="1" applyNumberFormat="1" applyFont="1" applyFill="1" applyBorder="1" applyProtection="1"/>
    <xf numFmtId="165" fontId="45" fillId="0" borderId="31" xfId="3" applyNumberFormat="1" applyFont="1" applyBorder="1"/>
    <xf numFmtId="165" fontId="45" fillId="0" borderId="0" xfId="4" applyNumberFormat="1" applyFont="1"/>
    <xf numFmtId="165" fontId="45" fillId="0" borderId="28" xfId="2" applyNumberFormat="1" applyFont="1" applyBorder="1"/>
    <xf numFmtId="0" fontId="39" fillId="0" borderId="29" xfId="0" applyFont="1" applyBorder="1"/>
    <xf numFmtId="2" fontId="59" fillId="28" borderId="16" xfId="0" applyNumberFormat="1" applyFont="1" applyFill="1" applyBorder="1" applyAlignment="1">
      <alignment horizontal="right"/>
    </xf>
    <xf numFmtId="165" fontId="45" fillId="0" borderId="28" xfId="4" applyNumberFormat="1" applyFont="1" applyBorder="1"/>
    <xf numFmtId="165" fontId="60" fillId="0" borderId="30" xfId="4" applyNumberFormat="1" applyFont="1" applyBorder="1"/>
    <xf numFmtId="165" fontId="60" fillId="0" borderId="28" xfId="4" applyNumberFormat="1" applyFont="1" applyBorder="1"/>
    <xf numFmtId="2" fontId="45" fillId="0" borderId="31" xfId="1" applyNumberFormat="1" applyFont="1" applyFill="1" applyBorder="1" applyProtection="1"/>
    <xf numFmtId="2" fontId="45" fillId="0" borderId="32" xfId="116" applyNumberFormat="1" applyFont="1" applyBorder="1"/>
    <xf numFmtId="2" fontId="60" fillId="0" borderId="32" xfId="116" applyNumberFormat="1" applyFont="1" applyBorder="1"/>
    <xf numFmtId="168" fontId="59" fillId="0" borderId="31" xfId="1" applyNumberFormat="1" applyFont="1" applyFill="1" applyBorder="1" applyAlignment="1" applyProtection="1">
      <alignment horizontal="right"/>
    </xf>
    <xf numFmtId="2" fontId="59" fillId="0" borderId="35" xfId="0" applyNumberFormat="1" applyFont="1" applyBorder="1"/>
    <xf numFmtId="2" fontId="59" fillId="0" borderId="14" xfId="0" applyNumberFormat="1" applyFont="1" applyBorder="1"/>
    <xf numFmtId="2" fontId="59" fillId="28" borderId="0" xfId="0" applyNumberFormat="1" applyFont="1" applyFill="1" applyAlignment="1">
      <alignment horizontal="right"/>
    </xf>
    <xf numFmtId="2" fontId="59" fillId="28" borderId="28" xfId="0" applyNumberFormat="1" applyFont="1" applyFill="1" applyBorder="1" applyAlignment="1">
      <alignment horizontal="right"/>
    </xf>
    <xf numFmtId="2" fontId="59" fillId="28" borderId="3" xfId="0" applyNumberFormat="1" applyFont="1" applyFill="1" applyBorder="1" applyAlignment="1">
      <alignment horizontal="right"/>
    </xf>
    <xf numFmtId="2" fontId="59" fillId="28" borderId="13" xfId="0" applyNumberFormat="1" applyFont="1" applyFill="1" applyBorder="1" applyAlignment="1">
      <alignment horizontal="right"/>
    </xf>
    <xf numFmtId="2" fontId="59" fillId="28" borderId="31" xfId="1" applyNumberFormat="1" applyFont="1" applyFill="1" applyBorder="1" applyAlignment="1" applyProtection="1">
      <alignment horizontal="right"/>
    </xf>
    <xf numFmtId="165" fontId="60" fillId="28" borderId="32" xfId="3" applyNumberFormat="1" applyFont="1" applyFill="1" applyBorder="1"/>
    <xf numFmtId="165" fontId="60" fillId="28" borderId="29" xfId="4" applyNumberFormat="1" applyFont="1" applyFill="1" applyBorder="1"/>
    <xf numFmtId="165" fontId="45" fillId="28" borderId="30" xfId="2" applyNumberFormat="1" applyFont="1" applyFill="1" applyBorder="1"/>
    <xf numFmtId="2" fontId="59" fillId="28" borderId="35" xfId="0" applyNumberFormat="1" applyFont="1" applyFill="1" applyBorder="1" applyAlignment="1">
      <alignment horizontal="right"/>
    </xf>
    <xf numFmtId="0" fontId="59" fillId="0" borderId="15" xfId="0" applyFont="1" applyBorder="1"/>
    <xf numFmtId="0" fontId="59" fillId="0" borderId="30" xfId="0" applyFont="1" applyBorder="1"/>
    <xf numFmtId="2" fontId="45" fillId="28" borderId="31" xfId="0" applyNumberFormat="1" applyFont="1" applyFill="1" applyBorder="1" applyAlignment="1">
      <alignment horizontal="right"/>
    </xf>
    <xf numFmtId="2" fontId="45" fillId="28" borderId="0" xfId="0" applyNumberFormat="1" applyFont="1" applyFill="1" applyAlignment="1">
      <alignment horizontal="right"/>
    </xf>
    <xf numFmtId="2" fontId="45" fillId="28" borderId="28" xfId="0" applyNumberFormat="1" applyFont="1" applyFill="1" applyBorder="1" applyAlignment="1">
      <alignment horizontal="right"/>
    </xf>
    <xf numFmtId="2" fontId="45" fillId="0" borderId="0" xfId="1" applyNumberFormat="1" applyFont="1" applyFill="1" applyBorder="1" applyProtection="1"/>
    <xf numFmtId="2" fontId="45" fillId="0" borderId="28" xfId="1" applyNumberFormat="1" applyFont="1" applyFill="1" applyBorder="1" applyProtection="1"/>
    <xf numFmtId="2" fontId="45" fillId="0" borderId="29" xfId="116" applyNumberFormat="1" applyFont="1" applyBorder="1"/>
    <xf numFmtId="2" fontId="45" fillId="0" borderId="30" xfId="116" applyNumberFormat="1" applyFont="1" applyBorder="1"/>
    <xf numFmtId="2" fontId="60" fillId="0" borderId="29" xfId="116" applyNumberFormat="1" applyFont="1" applyBorder="1"/>
    <xf numFmtId="2" fontId="60" fillId="0" borderId="30" xfId="116" applyNumberFormat="1" applyFont="1" applyBorder="1"/>
    <xf numFmtId="168" fontId="59" fillId="0" borderId="0" xfId="1" applyNumberFormat="1" applyFont="1" applyFill="1" applyBorder="1" applyAlignment="1" applyProtection="1">
      <alignment horizontal="right"/>
    </xf>
    <xf numFmtId="168" fontId="59" fillId="0" borderId="28" xfId="1" applyNumberFormat="1" applyFont="1" applyFill="1" applyBorder="1" applyAlignment="1" applyProtection="1">
      <alignment horizontal="right"/>
    </xf>
    <xf numFmtId="0" fontId="39" fillId="0" borderId="32" xfId="0" applyFont="1" applyBorder="1"/>
    <xf numFmtId="2" fontId="59" fillId="28" borderId="32" xfId="0" applyNumberFormat="1" applyFont="1" applyFill="1" applyBorder="1" applyAlignment="1">
      <alignment horizontal="right"/>
    </xf>
    <xf numFmtId="165" fontId="45" fillId="28" borderId="33" xfId="1" applyNumberFormat="1" applyFont="1" applyFill="1" applyBorder="1" applyProtection="1"/>
    <xf numFmtId="43" fontId="59" fillId="0" borderId="31" xfId="42" applyFont="1" applyFill="1" applyBorder="1" applyAlignment="1" applyProtection="1">
      <alignment horizontal="right"/>
    </xf>
    <xf numFmtId="43" fontId="59" fillId="0" borderId="33" xfId="42" applyFont="1" applyFill="1" applyBorder="1" applyAlignment="1" applyProtection="1">
      <alignment horizontal="right"/>
    </xf>
    <xf numFmtId="2" fontId="59" fillId="0" borderId="32" xfId="1" applyNumberFormat="1" applyFont="1" applyFill="1" applyBorder="1" applyAlignment="1" applyProtection="1">
      <alignment horizontal="right"/>
    </xf>
    <xf numFmtId="2" fontId="59" fillId="0" borderId="33" xfId="1" applyNumberFormat="1" applyFont="1" applyFill="1" applyBorder="1" applyAlignment="1" applyProtection="1">
      <alignment horizontal="right"/>
    </xf>
    <xf numFmtId="43" fontId="59" fillId="0" borderId="35" xfId="42" applyFont="1" applyFill="1" applyBorder="1" applyAlignment="1" applyProtection="1">
      <alignment horizontal="right"/>
    </xf>
    <xf numFmtId="43" fontId="59" fillId="0" borderId="14" xfId="42" applyFont="1" applyFill="1" applyBorder="1" applyAlignment="1" applyProtection="1">
      <alignment horizontal="right"/>
    </xf>
    <xf numFmtId="43" fontId="59" fillId="0" borderId="0" xfId="42" applyFont="1" applyFill="1" applyBorder="1" applyAlignment="1" applyProtection="1">
      <alignment horizontal="right"/>
    </xf>
    <xf numFmtId="2" fontId="4" fillId="28" borderId="35" xfId="0" applyNumberFormat="1" applyFont="1" applyFill="1" applyBorder="1"/>
    <xf numFmtId="0" fontId="5" fillId="28" borderId="12" xfId="0" applyFont="1" applyFill="1" applyBorder="1"/>
    <xf numFmtId="2" fontId="43" fillId="30" borderId="0" xfId="5" applyNumberFormat="1" applyFont="1" applyFill="1"/>
    <xf numFmtId="43" fontId="5" fillId="28" borderId="0" xfId="42" applyFont="1" applyFill="1" applyBorder="1" applyAlignment="1" applyProtection="1">
      <alignment horizontal="right"/>
    </xf>
    <xf numFmtId="0" fontId="4" fillId="28" borderId="35" xfId="0" applyFont="1" applyFill="1" applyBorder="1"/>
    <xf numFmtId="165" fontId="4" fillId="28" borderId="35" xfId="0" applyNumberFormat="1" applyFont="1" applyFill="1" applyBorder="1"/>
    <xf numFmtId="2" fontId="7" fillId="28" borderId="33" xfId="0" applyNumberFormat="1" applyFont="1" applyFill="1" applyBorder="1"/>
    <xf numFmtId="2" fontId="7" fillId="28" borderId="34" xfId="0" applyNumberFormat="1" applyFont="1" applyFill="1" applyBorder="1"/>
    <xf numFmtId="2" fontId="7" fillId="28" borderId="3" xfId="0" applyNumberFormat="1" applyFont="1" applyFill="1" applyBorder="1"/>
    <xf numFmtId="2" fontId="5" fillId="28" borderId="33" xfId="1" applyNumberFormat="1" applyFont="1" applyFill="1" applyBorder="1" applyAlignment="1" applyProtection="1">
      <alignment horizontal="right"/>
    </xf>
    <xf numFmtId="2" fontId="5" fillId="28" borderId="3" xfId="1" applyNumberFormat="1" applyFont="1" applyFill="1" applyBorder="1" applyAlignment="1" applyProtection="1">
      <alignment horizontal="right"/>
    </xf>
    <xf numFmtId="165" fontId="7" fillId="0" borderId="31" xfId="3" applyNumberFormat="1" applyFont="1" applyBorder="1"/>
    <xf numFmtId="165" fontId="7" fillId="0" borderId="0" xfId="4" applyNumberFormat="1" applyFont="1"/>
    <xf numFmtId="165" fontId="7" fillId="0" borderId="28" xfId="2" applyNumberFormat="1" applyFont="1" applyBorder="1"/>
    <xf numFmtId="2" fontId="5" fillId="0" borderId="28" xfId="1" applyNumberFormat="1" applyFont="1" applyFill="1" applyBorder="1" applyAlignment="1" applyProtection="1">
      <alignment horizontal="right"/>
    </xf>
    <xf numFmtId="165" fontId="9" fillId="0" borderId="32" xfId="3" applyNumberFormat="1" applyFont="1" applyBorder="1"/>
    <xf numFmtId="165" fontId="7" fillId="0" borderId="30" xfId="2" applyNumberFormat="1" applyFont="1" applyBorder="1"/>
    <xf numFmtId="0" fontId="4" fillId="0" borderId="32" xfId="0" applyFont="1" applyBorder="1"/>
    <xf numFmtId="165" fontId="7" fillId="28" borderId="33" xfId="1" applyNumberFormat="1" applyFont="1" applyFill="1" applyBorder="1" applyProtection="1"/>
    <xf numFmtId="43" fontId="5" fillId="0" borderId="0" xfId="42" applyFont="1" applyFill="1" applyBorder="1" applyAlignment="1" applyProtection="1">
      <alignment horizontal="right"/>
    </xf>
    <xf numFmtId="2" fontId="5" fillId="28" borderId="17" xfId="0" applyNumberFormat="1" applyFont="1" applyFill="1" applyBorder="1" applyAlignment="1">
      <alignment horizontal="right"/>
    </xf>
    <xf numFmtId="2" fontId="9" fillId="0" borderId="29" xfId="116" applyNumberFormat="1" applyFont="1" applyBorder="1"/>
    <xf numFmtId="43" fontId="5" fillId="0" borderId="34" xfId="42" applyFont="1" applyFill="1" applyBorder="1" applyAlignment="1" applyProtection="1">
      <alignment horizontal="right"/>
    </xf>
    <xf numFmtId="168" fontId="5" fillId="0" borderId="0" xfId="1" applyNumberFormat="1" applyFont="1" applyFill="1" applyBorder="1" applyAlignment="1" applyProtection="1">
      <alignment horizontal="right"/>
    </xf>
    <xf numFmtId="43" fontId="7" fillId="4" borderId="0" xfId="42" applyFont="1" applyFill="1" applyBorder="1" applyProtection="1"/>
    <xf numFmtId="2" fontId="4" fillId="0" borderId="14" xfId="0" applyNumberFormat="1" applyFont="1" applyBorder="1"/>
    <xf numFmtId="2" fontId="7" fillId="0" borderId="33" xfId="1" applyNumberFormat="1" applyFont="1" applyFill="1" applyBorder="1" applyProtection="1"/>
    <xf numFmtId="2" fontId="7" fillId="0" borderId="34" xfId="1" applyNumberFormat="1" applyFont="1" applyFill="1" applyBorder="1" applyProtection="1"/>
    <xf numFmtId="2" fontId="7" fillId="0" borderId="3" xfId="1" applyNumberFormat="1" applyFont="1" applyFill="1" applyBorder="1" applyProtection="1"/>
    <xf numFmtId="0" fontId="4" fillId="0" borderId="29" xfId="0" applyFont="1" applyBorder="1"/>
    <xf numFmtId="165" fontId="7" fillId="28" borderId="31" xfId="3" applyNumberFormat="1" applyFont="1" applyFill="1" applyBorder="1"/>
    <xf numFmtId="165" fontId="7" fillId="28" borderId="0" xfId="4" applyNumberFormat="1" applyFont="1" applyFill="1"/>
    <xf numFmtId="165" fontId="9" fillId="28" borderId="32" xfId="3" applyNumberFormat="1" applyFont="1" applyFill="1" applyBorder="1"/>
    <xf numFmtId="165" fontId="9" fillId="28" borderId="29" xfId="4" applyNumberFormat="1" applyFont="1" applyFill="1" applyBorder="1"/>
    <xf numFmtId="165" fontId="7" fillId="28" borderId="30" xfId="2" applyNumberFormat="1" applyFont="1" applyFill="1" applyBorder="1"/>
    <xf numFmtId="2" fontId="5" fillId="28" borderId="0" xfId="0" applyNumberFormat="1" applyFont="1" applyFill="1" applyAlignment="1">
      <alignment horizontal="right"/>
    </xf>
    <xf numFmtId="2" fontId="5" fillId="28" borderId="28" xfId="0" applyNumberFormat="1" applyFont="1" applyFill="1" applyBorder="1" applyAlignment="1">
      <alignment horizontal="right"/>
    </xf>
    <xf numFmtId="43" fontId="5" fillId="0" borderId="31" xfId="117" applyFont="1" applyFill="1" applyBorder="1" applyAlignment="1" applyProtection="1">
      <alignment horizontal="right"/>
    </xf>
    <xf numFmtId="43" fontId="5" fillId="0" borderId="0" xfId="117" applyFont="1" applyFill="1" applyBorder="1" applyAlignment="1" applyProtection="1">
      <alignment horizontal="right"/>
    </xf>
    <xf numFmtId="43" fontId="5" fillId="0" borderId="28" xfId="117" applyFont="1" applyFill="1" applyBorder="1" applyAlignment="1" applyProtection="1">
      <alignment horizontal="right"/>
    </xf>
    <xf numFmtId="43" fontId="5" fillId="0" borderId="33" xfId="117" applyFont="1" applyFill="1" applyBorder="1" applyAlignment="1" applyProtection="1">
      <alignment horizontal="right"/>
    </xf>
    <xf numFmtId="43" fontId="5" fillId="0" borderId="34" xfId="117" applyFont="1" applyFill="1" applyBorder="1" applyAlignment="1" applyProtection="1">
      <alignment horizontal="right"/>
    </xf>
    <xf numFmtId="43" fontId="5" fillId="0" borderId="3" xfId="117" applyFont="1" applyFill="1" applyBorder="1" applyAlignment="1" applyProtection="1">
      <alignment horizontal="right"/>
    </xf>
    <xf numFmtId="43" fontId="5" fillId="0" borderId="35" xfId="117" applyFont="1" applyFill="1" applyBorder="1" applyAlignment="1" applyProtection="1">
      <alignment horizontal="right"/>
    </xf>
    <xf numFmtId="43" fontId="5" fillId="0" borderId="14" xfId="117" applyFont="1" applyFill="1" applyBorder="1" applyAlignment="1" applyProtection="1">
      <alignment horizontal="right"/>
    </xf>
    <xf numFmtId="2" fontId="45" fillId="0" borderId="33" xfId="1" applyNumberFormat="1" applyFont="1" applyFill="1" applyBorder="1" applyProtection="1"/>
    <xf numFmtId="2" fontId="45" fillId="0" borderId="34" xfId="1" applyNumberFormat="1" applyFont="1" applyFill="1" applyBorder="1" applyProtection="1"/>
    <xf numFmtId="2" fontId="45" fillId="0" borderId="3" xfId="1" applyNumberFormat="1" applyFont="1" applyFill="1" applyBorder="1" applyProtection="1"/>
    <xf numFmtId="2" fontId="59" fillId="28" borderId="30" xfId="0" applyNumberFormat="1" applyFont="1" applyFill="1" applyBorder="1" applyAlignment="1">
      <alignment horizontal="right"/>
    </xf>
    <xf numFmtId="43" fontId="59" fillId="0" borderId="28" xfId="117" applyFont="1" applyFill="1" applyBorder="1" applyAlignment="1" applyProtection="1">
      <alignment horizontal="right"/>
    </xf>
    <xf numFmtId="43" fontId="59" fillId="0" borderId="3" xfId="117" applyFont="1" applyFill="1" applyBorder="1" applyAlignment="1" applyProtection="1">
      <alignment horizontal="right"/>
    </xf>
    <xf numFmtId="43" fontId="59" fillId="0" borderId="0" xfId="117" applyFont="1" applyFill="1" applyBorder="1" applyAlignment="1" applyProtection="1">
      <alignment horizontal="right"/>
    </xf>
    <xf numFmtId="2" fontId="59" fillId="0" borderId="12" xfId="1" applyNumberFormat="1" applyFont="1" applyFill="1" applyBorder="1" applyAlignment="1" applyProtection="1">
      <alignment horizontal="right"/>
    </xf>
    <xf numFmtId="43" fontId="59" fillId="0" borderId="35" xfId="117" applyFont="1" applyFill="1" applyBorder="1" applyAlignment="1" applyProtection="1">
      <alignment horizontal="right"/>
    </xf>
    <xf numFmtId="43" fontId="59" fillId="0" borderId="14" xfId="117" applyFont="1" applyFill="1" applyBorder="1" applyAlignment="1" applyProtection="1">
      <alignment horizontal="right"/>
    </xf>
    <xf numFmtId="43" fontId="45" fillId="4" borderId="35" xfId="42" applyFont="1" applyFill="1" applyBorder="1" applyProtection="1"/>
    <xf numFmtId="2" fontId="45" fillId="28" borderId="14" xfId="1" applyNumberFormat="1" applyFont="1" applyFill="1" applyBorder="1" applyProtection="1"/>
    <xf numFmtId="2" fontId="39" fillId="0" borderId="14" xfId="0" applyNumberFormat="1" applyFont="1" applyBorder="1"/>
    <xf numFmtId="2" fontId="59" fillId="28" borderId="12" xfId="0" applyNumberFormat="1" applyFont="1" applyFill="1" applyBorder="1" applyAlignment="1">
      <alignment horizontal="right"/>
    </xf>
    <xf numFmtId="2" fontId="45" fillId="28" borderId="35" xfId="0" applyNumberFormat="1" applyFont="1" applyFill="1" applyBorder="1"/>
    <xf numFmtId="2" fontId="45" fillId="4" borderId="35" xfId="0" applyNumberFormat="1" applyFont="1" applyFill="1" applyBorder="1"/>
    <xf numFmtId="2" fontId="45" fillId="4" borderId="35" xfId="1" applyNumberFormat="1" applyFont="1" applyFill="1" applyBorder="1" applyProtection="1"/>
    <xf numFmtId="2" fontId="45" fillId="28" borderId="35" xfId="1" applyNumberFormat="1" applyFont="1" applyFill="1" applyBorder="1" applyProtection="1"/>
    <xf numFmtId="2" fontId="45" fillId="28" borderId="35" xfId="0" applyNumberFormat="1" applyFont="1" applyFill="1" applyBorder="1" applyAlignment="1">
      <alignment horizontal="right"/>
    </xf>
    <xf numFmtId="2" fontId="45" fillId="28" borderId="14" xfId="0" applyNumberFormat="1" applyFont="1" applyFill="1" applyBorder="1"/>
    <xf numFmtId="2" fontId="59" fillId="28" borderId="12" xfId="1" applyNumberFormat="1" applyFont="1" applyFill="1" applyBorder="1" applyAlignment="1" applyProtection="1">
      <alignment horizontal="right"/>
    </xf>
    <xf numFmtId="165" fontId="45" fillId="28" borderId="15" xfId="2" applyNumberFormat="1" applyFont="1" applyFill="1" applyBorder="1"/>
    <xf numFmtId="165" fontId="45" fillId="28" borderId="35" xfId="1" applyNumberFormat="1" applyFont="1" applyFill="1" applyBorder="1" applyProtection="1"/>
    <xf numFmtId="165" fontId="45" fillId="28" borderId="35" xfId="2" applyNumberFormat="1" applyFont="1" applyFill="1" applyBorder="1"/>
    <xf numFmtId="165" fontId="45" fillId="28" borderId="14" xfId="1" applyNumberFormat="1" applyFont="1" applyFill="1" applyBorder="1" applyProtection="1"/>
    <xf numFmtId="2" fontId="59" fillId="0" borderId="35" xfId="1" applyNumberFormat="1" applyFont="1" applyFill="1" applyBorder="1" applyAlignment="1" applyProtection="1">
      <alignment horizontal="right"/>
    </xf>
    <xf numFmtId="2" fontId="45" fillId="0" borderId="15" xfId="116" applyNumberFormat="1" applyFont="1" applyBorder="1"/>
    <xf numFmtId="2" fontId="60" fillId="0" borderId="15" xfId="116" applyNumberFormat="1" applyFont="1" applyBorder="1"/>
    <xf numFmtId="168" fontId="59" fillId="0" borderId="35" xfId="1" applyNumberFormat="1" applyFont="1" applyFill="1" applyBorder="1" applyAlignment="1" applyProtection="1">
      <alignment horizontal="right"/>
    </xf>
    <xf numFmtId="2" fontId="59" fillId="28" borderId="29" xfId="1" applyNumberFormat="1" applyFont="1" applyFill="1" applyBorder="1" applyAlignment="1" applyProtection="1">
      <alignment horizontal="right"/>
    </xf>
    <xf numFmtId="2" fontId="39" fillId="28" borderId="35" xfId="0" applyNumberFormat="1" applyFont="1" applyFill="1" applyBorder="1"/>
    <xf numFmtId="0" fontId="59" fillId="28" borderId="12" xfId="0" applyFont="1" applyFill="1" applyBorder="1"/>
    <xf numFmtId="2" fontId="45" fillId="0" borderId="35" xfId="1" applyNumberFormat="1" applyFont="1" applyFill="1" applyBorder="1" applyProtection="1"/>
    <xf numFmtId="0" fontId="39" fillId="28" borderId="35" xfId="0" applyFont="1" applyFill="1" applyBorder="1"/>
    <xf numFmtId="2" fontId="59" fillId="28" borderId="12" xfId="0" applyNumberFormat="1" applyFont="1" applyFill="1" applyBorder="1"/>
    <xf numFmtId="165" fontId="39" fillId="28" borderId="35" xfId="0" applyNumberFormat="1" applyFont="1" applyFill="1" applyBorder="1"/>
    <xf numFmtId="165" fontId="45" fillId="28" borderId="0" xfId="1" applyNumberFormat="1" applyFont="1" applyFill="1" applyProtection="1"/>
    <xf numFmtId="2" fontId="59" fillId="0" borderId="0" xfId="1" applyNumberFormat="1" applyFont="1" applyFill="1" applyAlignment="1" applyProtection="1">
      <alignment horizontal="right"/>
    </xf>
    <xf numFmtId="43" fontId="59" fillId="0" borderId="28" xfId="42" applyFont="1" applyFill="1" applyBorder="1" applyAlignment="1" applyProtection="1">
      <alignment horizontal="right"/>
    </xf>
    <xf numFmtId="43" fontId="59" fillId="0" borderId="3" xfId="42" applyFont="1" applyFill="1" applyBorder="1" applyAlignment="1" applyProtection="1">
      <alignment horizontal="right"/>
    </xf>
    <xf numFmtId="168" fontId="59" fillId="0" borderId="0" xfId="1" applyNumberFormat="1" applyFont="1" applyFill="1" applyAlignment="1" applyProtection="1">
      <alignment horizontal="right"/>
    </xf>
    <xf numFmtId="2" fontId="60" fillId="0" borderId="35" xfId="116" applyNumberFormat="1" applyFont="1" applyBorder="1"/>
    <xf numFmtId="0" fontId="10" fillId="0" borderId="10" xfId="0" applyFont="1" applyBorder="1"/>
    <xf numFmtId="0" fontId="10" fillId="0" borderId="11" xfId="0" applyFont="1" applyBorder="1"/>
    <xf numFmtId="0" fontId="5" fillId="0" borderId="6" xfId="0" applyFont="1" applyBorder="1"/>
    <xf numFmtId="0" fontId="5"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4" fillId="0" borderId="15" xfId="5" applyBorder="1" applyAlignment="1">
      <alignment horizontal="left" vertical="top" wrapText="1"/>
    </xf>
    <xf numFmtId="0" fontId="4" fillId="0" borderId="35" xfId="5" applyBorder="1" applyAlignment="1">
      <alignment horizontal="left" vertical="top"/>
    </xf>
    <xf numFmtId="0" fontId="4" fillId="0" borderId="14" xfId="5" applyBorder="1" applyAlignment="1">
      <alignment horizontal="left" vertical="top"/>
    </xf>
    <xf numFmtId="0" fontId="4" fillId="0" borderId="15" xfId="5" applyBorder="1" applyAlignment="1">
      <alignment vertical="top" wrapText="1"/>
    </xf>
    <xf numFmtId="0" fontId="4" fillId="0" borderId="35" xfId="5" applyBorder="1" applyAlignment="1">
      <alignment vertical="top"/>
    </xf>
    <xf numFmtId="0" fontId="4" fillId="0" borderId="14" xfId="5" applyBorder="1" applyAlignment="1">
      <alignment vertical="top"/>
    </xf>
    <xf numFmtId="0" fontId="0" fillId="0" borderId="32" xfId="0" applyBorder="1" applyAlignment="1">
      <alignment horizontal="center"/>
    </xf>
    <xf numFmtId="0" fontId="0" fillId="0" borderId="30" xfId="0" applyBorder="1" applyAlignment="1">
      <alignment horizontal="center"/>
    </xf>
    <xf numFmtId="0" fontId="41" fillId="28" borderId="33" xfId="5" applyFont="1" applyFill="1" applyBorder="1" applyAlignment="1">
      <alignment horizontal="center" vertical="center"/>
    </xf>
    <xf numFmtId="0" fontId="41" fillId="28" borderId="3" xfId="5" applyFont="1" applyFill="1" applyBorder="1" applyAlignment="1">
      <alignment horizontal="center" vertical="center"/>
    </xf>
    <xf numFmtId="0" fontId="46" fillId="0" borderId="16" xfId="5" applyFont="1" applyBorder="1" applyAlignment="1">
      <alignment horizontal="center" vertical="center"/>
    </xf>
    <xf numFmtId="0" fontId="46" fillId="0" borderId="13" xfId="5" applyFont="1" applyBorder="1" applyAlignment="1">
      <alignment horizontal="center" vertical="center"/>
    </xf>
    <xf numFmtId="0" fontId="4" fillId="0" borderId="15" xfId="0" applyFont="1" applyBorder="1" applyAlignment="1">
      <alignment horizontal="left" vertical="top" wrapText="1"/>
    </xf>
    <xf numFmtId="0" fontId="4" fillId="0" borderId="35" xfId="0" applyFont="1" applyBorder="1" applyAlignment="1">
      <alignment horizontal="left" vertical="top" wrapText="1"/>
    </xf>
    <xf numFmtId="0" fontId="4" fillId="0" borderId="14" xfId="0" applyFont="1" applyBorder="1" applyAlignment="1">
      <alignment horizontal="left" vertical="top" wrapText="1"/>
    </xf>
    <xf numFmtId="0" fontId="0" fillId="0" borderId="35" xfId="0" applyBorder="1" applyAlignment="1">
      <alignment horizontal="left" vertical="top"/>
    </xf>
    <xf numFmtId="0" fontId="0" fillId="0" borderId="14" xfId="0" applyBorder="1" applyAlignment="1">
      <alignment horizontal="left" vertical="top"/>
    </xf>
    <xf numFmtId="0" fontId="46" fillId="28" borderId="16" xfId="5" applyFont="1" applyFill="1" applyBorder="1" applyAlignment="1">
      <alignment horizontal="center" vertical="center"/>
    </xf>
    <xf numFmtId="0" fontId="46" fillId="28" borderId="13" xfId="5" applyFont="1" applyFill="1" applyBorder="1" applyAlignment="1">
      <alignment horizontal="center" vertical="center"/>
    </xf>
    <xf numFmtId="0" fontId="46" fillId="28" borderId="17" xfId="5" applyFont="1" applyFill="1" applyBorder="1" applyAlignment="1">
      <alignment horizontal="center" vertical="center"/>
    </xf>
    <xf numFmtId="0" fontId="4" fillId="28" borderId="15" xfId="5" applyFill="1" applyBorder="1" applyAlignment="1">
      <alignment horizontal="left" vertical="top" wrapText="1"/>
    </xf>
    <xf numFmtId="0" fontId="4" fillId="28" borderId="35" xfId="5" applyFill="1" applyBorder="1" applyAlignment="1">
      <alignment horizontal="left" vertical="top"/>
    </xf>
    <xf numFmtId="0" fontId="4" fillId="28" borderId="14" xfId="5" applyFill="1" applyBorder="1" applyAlignment="1">
      <alignment horizontal="left" vertical="top"/>
    </xf>
  </cellXfs>
  <cellStyles count="118">
    <cellStyle name="20% - Accent1 2" xfId="14" xr:uid="{00000000-0005-0000-0000-000000000000}"/>
    <cellStyle name="20% - Accent2 2" xfId="15" xr:uid="{00000000-0005-0000-0000-000001000000}"/>
    <cellStyle name="20% - Accent3 2" xfId="16" xr:uid="{00000000-0005-0000-0000-000002000000}"/>
    <cellStyle name="20% - Accent4 2" xfId="17" xr:uid="{00000000-0005-0000-0000-000003000000}"/>
    <cellStyle name="20% - Accent5 2" xfId="18" xr:uid="{00000000-0005-0000-0000-000004000000}"/>
    <cellStyle name="20% - Accent6 2" xfId="19" xr:uid="{00000000-0005-0000-0000-000005000000}"/>
    <cellStyle name="40% - Accent1 2" xfId="20" xr:uid="{00000000-0005-0000-0000-000006000000}"/>
    <cellStyle name="40% - Accent2 2" xfId="21" xr:uid="{00000000-0005-0000-0000-000007000000}"/>
    <cellStyle name="40% - Accent3 2" xfId="22" xr:uid="{00000000-0005-0000-0000-000008000000}"/>
    <cellStyle name="40% - Accent4 2" xfId="23" xr:uid="{00000000-0005-0000-0000-000009000000}"/>
    <cellStyle name="40% - Accent5 2" xfId="24" xr:uid="{00000000-0005-0000-0000-00000A000000}"/>
    <cellStyle name="40% - Accent6 2" xfId="25" xr:uid="{00000000-0005-0000-0000-00000B000000}"/>
    <cellStyle name="60% - Accent1 2" xfId="26" xr:uid="{00000000-0005-0000-0000-00000C000000}"/>
    <cellStyle name="60% - Accent2 2" xfId="27" xr:uid="{00000000-0005-0000-0000-00000D000000}"/>
    <cellStyle name="60% - Accent3 2" xfId="28" xr:uid="{00000000-0005-0000-0000-00000E000000}"/>
    <cellStyle name="60% - Accent4 2" xfId="29" xr:uid="{00000000-0005-0000-0000-00000F000000}"/>
    <cellStyle name="60% - Accent5 2" xfId="30" xr:uid="{00000000-0005-0000-0000-000010000000}"/>
    <cellStyle name="60% - Accent6 2" xfId="31" xr:uid="{00000000-0005-0000-0000-000011000000}"/>
    <cellStyle name="Accent1 2" xfId="32" xr:uid="{00000000-0005-0000-0000-000012000000}"/>
    <cellStyle name="Accent2 2" xfId="33" xr:uid="{00000000-0005-0000-0000-000013000000}"/>
    <cellStyle name="Accent3 2" xfId="34" xr:uid="{00000000-0005-0000-0000-000014000000}"/>
    <cellStyle name="Accent4 2" xfId="35" xr:uid="{00000000-0005-0000-0000-000015000000}"/>
    <cellStyle name="Accent5 2" xfId="36" xr:uid="{00000000-0005-0000-0000-000016000000}"/>
    <cellStyle name="Accent6 2" xfId="37" xr:uid="{00000000-0005-0000-0000-000017000000}"/>
    <cellStyle name="Bad 2" xfId="38" xr:uid="{00000000-0005-0000-0000-000018000000}"/>
    <cellStyle name="Bison" xfId="39" xr:uid="{00000000-0005-0000-0000-000019000000}"/>
    <cellStyle name="Calculation 2" xfId="40" xr:uid="{00000000-0005-0000-0000-00001A000000}"/>
    <cellStyle name="Check Cell 2" xfId="41" xr:uid="{00000000-0005-0000-0000-00001B000000}"/>
    <cellStyle name="Comma" xfId="117" builtinId="3"/>
    <cellStyle name="Comma 2" xfId="42" xr:uid="{00000000-0005-0000-0000-00001D000000}"/>
    <cellStyle name="Comma 2 2" xfId="43" xr:uid="{00000000-0005-0000-0000-00001E000000}"/>
    <cellStyle name="Comma 2 3" xfId="80" xr:uid="{00000000-0005-0000-0000-00001F000000}"/>
    <cellStyle name="Comma 2 4" xfId="81" xr:uid="{00000000-0005-0000-0000-000020000000}"/>
    <cellStyle name="Comma 3" xfId="44" xr:uid="{00000000-0005-0000-0000-000021000000}"/>
    <cellStyle name="Comma 4" xfId="45" xr:uid="{00000000-0005-0000-0000-000022000000}"/>
    <cellStyle name="Comma 5" xfId="46" xr:uid="{00000000-0005-0000-0000-000023000000}"/>
    <cellStyle name="Comma 6" xfId="103" xr:uid="{00000000-0005-0000-0000-000024000000}"/>
    <cellStyle name="Comma0" xfId="47" xr:uid="{00000000-0005-0000-0000-000025000000}"/>
    <cellStyle name="Comma0 2" xfId="48" xr:uid="{00000000-0005-0000-0000-000026000000}"/>
    <cellStyle name="Currency 2" xfId="6" xr:uid="{00000000-0005-0000-0000-000027000000}"/>
    <cellStyle name="Currency 2 2" xfId="49" xr:uid="{00000000-0005-0000-0000-000028000000}"/>
    <cellStyle name="Currency 2 3" xfId="11" xr:uid="{00000000-0005-0000-0000-000029000000}"/>
    <cellStyle name="Currency 3" xfId="50" xr:uid="{00000000-0005-0000-0000-00002A000000}"/>
    <cellStyle name="Currency 4" xfId="51" xr:uid="{00000000-0005-0000-0000-00002B000000}"/>
    <cellStyle name="Currency 5" xfId="52" xr:uid="{00000000-0005-0000-0000-00002C000000}"/>
    <cellStyle name="Currency 6" xfId="99" xr:uid="{00000000-0005-0000-0000-00002D000000}"/>
    <cellStyle name="Currency 7" xfId="108" xr:uid="{00000000-0005-0000-0000-00002E000000}"/>
    <cellStyle name="Currency 8" xfId="104" xr:uid="{00000000-0005-0000-0000-00002F000000}"/>
    <cellStyle name="Currency0" xfId="53" xr:uid="{00000000-0005-0000-0000-000030000000}"/>
    <cellStyle name="Currency0 2" xfId="54" xr:uid="{00000000-0005-0000-0000-000031000000}"/>
    <cellStyle name="Date" xfId="55" xr:uid="{00000000-0005-0000-0000-000032000000}"/>
    <cellStyle name="Date 2" xfId="56" xr:uid="{00000000-0005-0000-0000-000033000000}"/>
    <cellStyle name="Explanatory Text 2" xfId="57" xr:uid="{00000000-0005-0000-0000-000034000000}"/>
    <cellStyle name="Fixed" xfId="58" xr:uid="{00000000-0005-0000-0000-000035000000}"/>
    <cellStyle name="Fixed 2" xfId="59" xr:uid="{00000000-0005-0000-0000-000036000000}"/>
    <cellStyle name="Good 2" xfId="60" xr:uid="{00000000-0005-0000-0000-000037000000}"/>
    <cellStyle name="Heading 1 2" xfId="61" xr:uid="{00000000-0005-0000-0000-000038000000}"/>
    <cellStyle name="Heading 2 2" xfId="62" xr:uid="{00000000-0005-0000-0000-000039000000}"/>
    <cellStyle name="Heading 3 2" xfId="63" xr:uid="{00000000-0005-0000-0000-00003A000000}"/>
    <cellStyle name="Heading 4 2" xfId="64" xr:uid="{00000000-0005-0000-0000-00003B000000}"/>
    <cellStyle name="Hyperlink 2" xfId="65" xr:uid="{00000000-0005-0000-0000-00003C000000}"/>
    <cellStyle name="Hyperlink 3" xfId="82" xr:uid="{00000000-0005-0000-0000-00003D000000}"/>
    <cellStyle name="Hyperlink 4" xfId="83" xr:uid="{00000000-0005-0000-0000-00003E000000}"/>
    <cellStyle name="Input 2" xfId="66" xr:uid="{00000000-0005-0000-0000-00003F000000}"/>
    <cellStyle name="Linked Cell 2" xfId="67" xr:uid="{00000000-0005-0000-0000-000040000000}"/>
    <cellStyle name="Mike's" xfId="1" xr:uid="{00000000-0005-0000-0000-000041000000}"/>
    <cellStyle name="Mike's 2" xfId="84" xr:uid="{00000000-0005-0000-0000-000042000000}"/>
    <cellStyle name="mike's 3" xfId="9" xr:uid="{00000000-0005-0000-0000-000043000000}"/>
    <cellStyle name="mike's 4" xfId="100" xr:uid="{00000000-0005-0000-0000-000044000000}"/>
    <cellStyle name="mike's 5" xfId="114" xr:uid="{00000000-0005-0000-0000-000045000000}"/>
    <cellStyle name="mike's 6" xfId="115" xr:uid="{00000000-0005-0000-0000-000046000000}"/>
    <cellStyle name="mike's 7" xfId="113" xr:uid="{00000000-0005-0000-0000-000047000000}"/>
    <cellStyle name="Month" xfId="85" xr:uid="{00000000-0005-0000-0000-000048000000}"/>
    <cellStyle name="Neutral 2" xfId="68" xr:uid="{00000000-0005-0000-0000-000049000000}"/>
    <cellStyle name="Normal" xfId="0" builtinId="0"/>
    <cellStyle name="Normal 10" xfId="86" xr:uid="{00000000-0005-0000-0000-00004B000000}"/>
    <cellStyle name="Normal 11" xfId="102" xr:uid="{00000000-0005-0000-0000-00004C000000}"/>
    <cellStyle name="Normal 12" xfId="105" xr:uid="{00000000-0005-0000-0000-00004D000000}"/>
    <cellStyle name="Normal 13" xfId="109" xr:uid="{00000000-0005-0000-0000-00004E000000}"/>
    <cellStyle name="Normal 14" xfId="8" xr:uid="{00000000-0005-0000-0000-00004F000000}"/>
    <cellStyle name="Normal 2" xfId="5" xr:uid="{00000000-0005-0000-0000-000050000000}"/>
    <cellStyle name="Normal 2 2" xfId="79" xr:uid="{00000000-0005-0000-0000-000051000000}"/>
    <cellStyle name="Normal 2 3" xfId="7" xr:uid="{00000000-0005-0000-0000-000052000000}"/>
    <cellStyle name="Normal 2 3 2" xfId="107" xr:uid="{00000000-0005-0000-0000-000053000000}"/>
    <cellStyle name="Normal 2 3 3" xfId="110" xr:uid="{00000000-0005-0000-0000-000054000000}"/>
    <cellStyle name="Normal 2 3 4" xfId="87" xr:uid="{00000000-0005-0000-0000-000055000000}"/>
    <cellStyle name="Normal 2 4" xfId="98" xr:uid="{00000000-0005-0000-0000-000056000000}"/>
    <cellStyle name="Normal 2 5" xfId="111" xr:uid="{00000000-0005-0000-0000-000057000000}"/>
    <cellStyle name="Normal 2 6" xfId="10" xr:uid="{00000000-0005-0000-0000-000058000000}"/>
    <cellStyle name="Normal 3" xfId="12" xr:uid="{00000000-0005-0000-0000-000059000000}"/>
    <cellStyle name="Normal 3 2" xfId="88" xr:uid="{00000000-0005-0000-0000-00005A000000}"/>
    <cellStyle name="Normal 3 2 2" xfId="89" xr:uid="{00000000-0005-0000-0000-00005B000000}"/>
    <cellStyle name="Normal 3 3" xfId="106" xr:uid="{00000000-0005-0000-0000-00005C000000}"/>
    <cellStyle name="Normal 3 4" xfId="112" xr:uid="{00000000-0005-0000-0000-00005D000000}"/>
    <cellStyle name="Normal 4" xfId="69" xr:uid="{00000000-0005-0000-0000-00005E000000}"/>
    <cellStyle name="Normal 4 2" xfId="90" xr:uid="{00000000-0005-0000-0000-00005F000000}"/>
    <cellStyle name="Normal 4 3" xfId="91" xr:uid="{00000000-0005-0000-0000-000060000000}"/>
    <cellStyle name="Normal 5" xfId="92" xr:uid="{00000000-0005-0000-0000-000061000000}"/>
    <cellStyle name="Normal 6" xfId="93" xr:uid="{00000000-0005-0000-0000-000062000000}"/>
    <cellStyle name="Normal 6 2" xfId="94" xr:uid="{00000000-0005-0000-0000-000063000000}"/>
    <cellStyle name="Normal 7" xfId="95" xr:uid="{00000000-0005-0000-0000-000064000000}"/>
    <cellStyle name="Normal 8" xfId="96" xr:uid="{00000000-0005-0000-0000-000065000000}"/>
    <cellStyle name="Normal 9" xfId="97" xr:uid="{00000000-0005-0000-0000-000066000000}"/>
    <cellStyle name="Normal_Black09" xfId="2" xr:uid="{00000000-0005-0000-0000-000067000000}"/>
    <cellStyle name="Normal_Brown09" xfId="3" xr:uid="{00000000-0005-0000-0000-000068000000}"/>
    <cellStyle name="Normal_DBrown09" xfId="4" xr:uid="{00000000-0005-0000-0000-000069000000}"/>
    <cellStyle name="Normal_Spec09" xfId="116" xr:uid="{00000000-0005-0000-0000-00006A000000}"/>
    <cellStyle name="Note 2" xfId="70" xr:uid="{00000000-0005-0000-0000-00006B000000}"/>
    <cellStyle name="Output 2" xfId="71" xr:uid="{00000000-0005-0000-0000-00006C000000}"/>
    <cellStyle name="Percent 2" xfId="13" xr:uid="{00000000-0005-0000-0000-00006D000000}"/>
    <cellStyle name="Percent 2 2" xfId="72" xr:uid="{00000000-0005-0000-0000-00006E000000}"/>
    <cellStyle name="Percent 3" xfId="73" xr:uid="{00000000-0005-0000-0000-00006F000000}"/>
    <cellStyle name="Percent 4" xfId="74" xr:uid="{00000000-0005-0000-0000-000070000000}"/>
    <cellStyle name="Percent 5" xfId="75" xr:uid="{00000000-0005-0000-0000-000071000000}"/>
    <cellStyle name="Percent 6" xfId="101" xr:uid="{00000000-0005-0000-0000-000072000000}"/>
    <cellStyle name="Title 2" xfId="76" xr:uid="{00000000-0005-0000-0000-000073000000}"/>
    <cellStyle name="Total 2" xfId="77" xr:uid="{00000000-0005-0000-0000-000074000000}"/>
    <cellStyle name="Warning Text 2" xfId="78" xr:uid="{00000000-0005-0000-0000-00007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Acre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125138172222561"/>
          <c:y val="0.18805848680647733"/>
          <c:w val="0.54174729652817299"/>
          <c:h val="0.7015946627712824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F76-4F52-8479-51785B5C2F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F76-4F52-8479-51785B5C2F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F76-4F52-8479-51785B5C2F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F76-4F52-8479-51785B5C2F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Calculator'!$B$9,'Summary Calculator'!$B$17,'Summary Calculator'!$B$25,'Summary Calculator'!$B$33)</c:f>
              <c:strCache>
                <c:ptCount val="4"/>
                <c:pt idx="0">
                  <c:v>Coarse Grains</c:v>
                </c:pt>
                <c:pt idx="1">
                  <c:v>Oilseeds</c:v>
                </c:pt>
                <c:pt idx="2">
                  <c:v>Pulses</c:v>
                </c:pt>
                <c:pt idx="3">
                  <c:v>Specialty Crops</c:v>
                </c:pt>
              </c:strCache>
            </c:strRef>
          </c:cat>
          <c:val>
            <c:numRef>
              <c:f>('Summary Calculator'!$C$15,'Summary Calculator'!$C$23,'Summary Calculator'!$C$31,'Summary Calculator'!$C$39)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277B-4C08-9830-B7E9B2CD565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F4-45C8-8EA2-A62222331C8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F4-45C8-8EA2-A62222331C8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DF4-45C8-8EA2-A62222331C8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DF4-45C8-8EA2-A62222331C8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Calculator'!$B$9,'Summary Calculator'!$B$17,'Summary Calculator'!$B$25,'Summary Calculator'!$B$33)</c:f>
              <c:strCache>
                <c:ptCount val="4"/>
                <c:pt idx="0">
                  <c:v>Coarse Grains</c:v>
                </c:pt>
                <c:pt idx="1">
                  <c:v>Oilseeds</c:v>
                </c:pt>
                <c:pt idx="2">
                  <c:v>Pulses</c:v>
                </c:pt>
                <c:pt idx="3">
                  <c:v>Specialty Crops</c:v>
                </c:pt>
              </c:strCache>
            </c:strRef>
          </c:cat>
          <c:val>
            <c:numRef>
              <c:f>('Summary Calculator'!$C$11,'Summary Calculator'!$C$19,'Summary Calculator'!$C$27,'Summary Calculator'!$C$35)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413-4215-8895-80DA06311D25}"/>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Expense Distribution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6D-4161-B9FC-4AD149A154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6D-4161-B9FC-4AD149A154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06D-4161-B9FC-4AD149A154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6D-4161-B9FC-4AD149A154E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Calculator'!$B$9,'Summary Calculator'!$B$17,'Summary Calculator'!$B$25,'Summary Calculator'!$B$33)</c:f>
              <c:strCache>
                <c:ptCount val="4"/>
                <c:pt idx="0">
                  <c:v>Coarse Grains</c:v>
                </c:pt>
                <c:pt idx="1">
                  <c:v>Oilseeds</c:v>
                </c:pt>
                <c:pt idx="2">
                  <c:v>Pulses</c:v>
                </c:pt>
                <c:pt idx="3">
                  <c:v>Specialty Crops</c:v>
                </c:pt>
              </c:strCache>
            </c:strRef>
          </c:cat>
          <c:val>
            <c:numRef>
              <c:f>('Summary Calculator'!$C$14,'Summary Calculator'!$C$22,'Summary Calculator'!$C$30,'Summary Calculator'!$C$38)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160-4784-954D-9064078FD8B1}"/>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19049</xdr:colOff>
      <xdr:row>1</xdr:row>
      <xdr:rowOff>49092</xdr:rowOff>
    </xdr:from>
    <xdr:to>
      <xdr:col>4</xdr:col>
      <xdr:colOff>379607</xdr:colOff>
      <xdr:row>4</xdr:row>
      <xdr:rowOff>47624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8649" y="211017"/>
          <a:ext cx="2189358" cy="4843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420180</xdr:colOff>
      <xdr:row>59</xdr:row>
      <xdr:rowOff>67995</xdr:rowOff>
    </xdr:to>
    <xdr:pic>
      <xdr:nvPicPr>
        <xdr:cNvPr id="2" name="Picture 1">
          <a:extLst>
            <a:ext uri="{FF2B5EF4-FFF2-40B4-BE49-F238E27FC236}">
              <a16:creationId xmlns:a16="http://schemas.microsoft.com/office/drawing/2014/main" id="{435FE2E5-4BB1-6851-DAF9-12F14874CC29}"/>
            </a:ext>
          </a:extLst>
        </xdr:cNvPr>
        <xdr:cNvPicPr>
          <a:picLocks noChangeAspect="1"/>
        </xdr:cNvPicPr>
      </xdr:nvPicPr>
      <xdr:blipFill>
        <a:blip xmlns:r="http://schemas.openxmlformats.org/officeDocument/2006/relationships" r:embed="rId1"/>
        <a:stretch>
          <a:fillRect/>
        </a:stretch>
      </xdr:blipFill>
      <xdr:spPr>
        <a:xfrm>
          <a:off x="609600" y="161925"/>
          <a:ext cx="7735380" cy="94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156575</xdr:colOff>
      <xdr:row>51</xdr:row>
      <xdr:rowOff>81479</xdr:rowOff>
    </xdr:from>
    <xdr:to>
      <xdr:col>4</xdr:col>
      <xdr:colOff>402796</xdr:colOff>
      <xdr:row>72</xdr:row>
      <xdr:rowOff>76599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455278</xdr:colOff>
      <xdr:row>51</xdr:row>
      <xdr:rowOff>74114</xdr:rowOff>
    </xdr:from>
    <xdr:to>
      <xdr:col>10</xdr:col>
      <xdr:colOff>225959</xdr:colOff>
      <xdr:row>72</xdr:row>
      <xdr:rowOff>24408</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284370</xdr:colOff>
      <xdr:row>51</xdr:row>
      <xdr:rowOff>72761</xdr:rowOff>
    </xdr:from>
    <xdr:to>
      <xdr:col>16</xdr:col>
      <xdr:colOff>425516</xdr:colOff>
      <xdr:row>71</xdr:row>
      <xdr:rowOff>74602</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B5:K26"/>
  <sheetViews>
    <sheetView showGridLines="0" tabSelected="1" workbookViewId="0">
      <selection activeCell="B2" sqref="B2"/>
    </sheetView>
  </sheetViews>
  <sheetFormatPr defaultRowHeight="12.75" x14ac:dyDescent="0.2"/>
  <cols>
    <col min="11" max="11" width="10" customWidth="1"/>
  </cols>
  <sheetData>
    <row r="5" spans="2:11" ht="13.5" thickBot="1" x14ac:dyDescent="0.25"/>
    <row r="6" spans="2:11" ht="18.75" thickTop="1" x14ac:dyDescent="0.25">
      <c r="B6" s="617" t="s">
        <v>0</v>
      </c>
      <c r="C6" s="618"/>
      <c r="D6" s="618"/>
      <c r="E6" s="618"/>
      <c r="F6" s="618"/>
      <c r="G6" s="618"/>
      <c r="H6" s="618"/>
      <c r="I6" s="618"/>
      <c r="J6" s="618"/>
      <c r="K6" s="1"/>
    </row>
    <row r="7" spans="2:11" x14ac:dyDescent="0.2">
      <c r="B7" s="619" t="s">
        <v>1</v>
      </c>
      <c r="C7" s="620"/>
      <c r="D7" s="620"/>
      <c r="E7" s="620"/>
      <c r="F7" s="620"/>
      <c r="G7" s="620"/>
      <c r="H7" s="620"/>
      <c r="I7" s="620"/>
      <c r="J7" s="620"/>
      <c r="K7" s="2"/>
    </row>
    <row r="8" spans="2:11" ht="15.75" x14ac:dyDescent="0.25">
      <c r="B8" s="3" t="s">
        <v>2</v>
      </c>
      <c r="C8" s="4"/>
      <c r="D8" s="4"/>
      <c r="K8" s="2"/>
    </row>
    <row r="9" spans="2:11" ht="15.75" x14ac:dyDescent="0.25">
      <c r="B9" s="3" t="s">
        <v>3</v>
      </c>
      <c r="C9" s="4"/>
      <c r="D9" s="4"/>
      <c r="K9" s="2"/>
    </row>
    <row r="10" spans="2:11" x14ac:dyDescent="0.2">
      <c r="B10" s="5"/>
      <c r="D10" s="6"/>
      <c r="K10" s="2"/>
    </row>
    <row r="11" spans="2:11" x14ac:dyDescent="0.2">
      <c r="B11" s="7" t="s">
        <v>4</v>
      </c>
      <c r="C11" s="8"/>
      <c r="D11" s="8"/>
      <c r="E11" s="8"/>
      <c r="F11" s="8"/>
      <c r="G11" s="8"/>
      <c r="H11" s="8"/>
      <c r="I11" s="8"/>
      <c r="J11" s="8"/>
      <c r="K11" s="9"/>
    </row>
    <row r="12" spans="2:11" ht="14.25" x14ac:dyDescent="0.2">
      <c r="B12" s="10" t="s">
        <v>5</v>
      </c>
      <c r="C12" s="8"/>
      <c r="D12" s="8"/>
      <c r="E12" s="8"/>
      <c r="F12" s="8"/>
      <c r="G12" s="8"/>
      <c r="H12" s="8"/>
      <c r="I12" s="8"/>
      <c r="J12" s="8"/>
      <c r="K12" s="9"/>
    </row>
    <row r="13" spans="2:11" ht="14.25" x14ac:dyDescent="0.2">
      <c r="B13" s="10" t="s">
        <v>6</v>
      </c>
      <c r="C13" s="8"/>
      <c r="D13" s="8"/>
      <c r="E13" s="8"/>
      <c r="F13" s="8"/>
      <c r="G13" s="8"/>
      <c r="H13" s="8"/>
      <c r="I13" s="8"/>
      <c r="J13" s="8"/>
      <c r="K13" s="9"/>
    </row>
    <row r="14" spans="2:11" ht="14.25" x14ac:dyDescent="0.2">
      <c r="B14" s="10" t="s">
        <v>7</v>
      </c>
      <c r="C14" s="8"/>
      <c r="D14" s="8"/>
      <c r="E14" s="8"/>
      <c r="F14" s="8"/>
      <c r="G14" s="8"/>
      <c r="H14" s="8"/>
      <c r="I14" s="8"/>
      <c r="J14" s="8"/>
      <c r="K14" s="9"/>
    </row>
    <row r="15" spans="2:11" ht="14.25" x14ac:dyDescent="0.2">
      <c r="B15" s="10" t="s">
        <v>8</v>
      </c>
      <c r="C15" s="8"/>
      <c r="D15" s="8"/>
      <c r="E15" s="8"/>
      <c r="F15" s="8"/>
      <c r="G15" s="8"/>
      <c r="H15" s="8"/>
      <c r="I15" s="8"/>
      <c r="J15" s="8"/>
      <c r="K15" s="9"/>
    </row>
    <row r="16" spans="2:11" ht="14.25" x14ac:dyDescent="0.2">
      <c r="B16" s="10" t="s">
        <v>9</v>
      </c>
      <c r="C16" s="8"/>
      <c r="D16" s="8"/>
      <c r="E16" s="8"/>
      <c r="F16" s="8"/>
      <c r="G16" s="8"/>
      <c r="H16" s="8"/>
      <c r="I16" s="8"/>
      <c r="J16" s="8"/>
      <c r="K16" s="9"/>
    </row>
    <row r="17" spans="2:11" ht="14.25" x14ac:dyDescent="0.2">
      <c r="B17" s="10" t="s">
        <v>10</v>
      </c>
      <c r="C17" s="8"/>
      <c r="D17" s="8"/>
      <c r="E17" s="8"/>
      <c r="F17" s="8"/>
      <c r="G17" s="8"/>
      <c r="H17" s="8"/>
      <c r="I17" s="8"/>
      <c r="J17" s="8"/>
      <c r="K17" s="9"/>
    </row>
    <row r="18" spans="2:11" ht="14.25" x14ac:dyDescent="0.2">
      <c r="B18" s="10" t="s">
        <v>11</v>
      </c>
      <c r="C18" s="8"/>
      <c r="D18" s="8"/>
      <c r="E18" s="8"/>
      <c r="F18" s="8"/>
      <c r="G18" s="8"/>
      <c r="H18" s="8"/>
      <c r="I18" s="8"/>
      <c r="J18" s="8"/>
      <c r="K18" s="9"/>
    </row>
    <row r="19" spans="2:11" x14ac:dyDescent="0.2">
      <c r="B19" s="11"/>
      <c r="C19" s="8"/>
      <c r="D19" s="8"/>
      <c r="E19" s="8"/>
      <c r="F19" s="8"/>
      <c r="G19" s="8"/>
      <c r="H19" s="8"/>
      <c r="I19" s="8"/>
      <c r="J19" s="8"/>
      <c r="K19" s="9"/>
    </row>
    <row r="20" spans="2:11" x14ac:dyDescent="0.2">
      <c r="B20" s="7" t="s">
        <v>12</v>
      </c>
      <c r="C20" s="8"/>
      <c r="D20" s="8"/>
      <c r="E20" s="8"/>
      <c r="F20" s="8"/>
      <c r="G20" s="8"/>
      <c r="H20" s="8"/>
      <c r="I20" s="8"/>
      <c r="J20" s="8"/>
      <c r="K20" s="9"/>
    </row>
    <row r="21" spans="2:11" ht="14.25" x14ac:dyDescent="0.2">
      <c r="B21" s="10" t="s">
        <v>13</v>
      </c>
      <c r="C21" s="8"/>
      <c r="D21" s="8"/>
      <c r="E21" s="8"/>
      <c r="F21" s="8"/>
      <c r="G21" s="8"/>
      <c r="H21" s="8"/>
      <c r="I21" s="8"/>
      <c r="J21" s="8"/>
      <c r="K21" s="9"/>
    </row>
    <row r="22" spans="2:11" ht="14.25" x14ac:dyDescent="0.2">
      <c r="B22" s="10" t="s">
        <v>14</v>
      </c>
      <c r="C22" s="8"/>
      <c r="D22" s="8"/>
      <c r="E22" s="8"/>
      <c r="F22" s="8"/>
      <c r="G22" s="8"/>
      <c r="H22" s="8"/>
      <c r="I22" s="8"/>
      <c r="J22" s="8"/>
      <c r="K22" s="9"/>
    </row>
    <row r="23" spans="2:11" ht="14.25" x14ac:dyDescent="0.2">
      <c r="B23" s="10" t="s">
        <v>15</v>
      </c>
      <c r="C23" s="8"/>
      <c r="D23" s="8"/>
      <c r="E23" s="8"/>
      <c r="F23" s="8"/>
      <c r="G23" s="8"/>
      <c r="H23" s="8"/>
      <c r="I23" s="8"/>
      <c r="J23" s="8"/>
      <c r="K23" s="9"/>
    </row>
    <row r="24" spans="2:11" ht="13.5" thickBot="1" x14ac:dyDescent="0.25">
      <c r="B24" s="12"/>
      <c r="C24" s="13"/>
      <c r="D24" s="13"/>
      <c r="E24" s="13"/>
      <c r="F24" s="13"/>
      <c r="G24" s="13"/>
      <c r="H24" s="13"/>
      <c r="I24" s="13"/>
      <c r="J24" s="13"/>
      <c r="K24" s="14"/>
    </row>
    <row r="25" spans="2:11" ht="13.5" thickTop="1" x14ac:dyDescent="0.2">
      <c r="B25" s="15"/>
      <c r="C25" s="15"/>
      <c r="D25" s="15"/>
      <c r="E25" s="15"/>
      <c r="F25" s="15"/>
      <c r="G25" s="15"/>
      <c r="H25" s="15"/>
      <c r="I25" s="15"/>
      <c r="J25" s="15"/>
      <c r="K25" s="15"/>
    </row>
    <row r="26" spans="2:11" x14ac:dyDescent="0.2">
      <c r="B26" s="15"/>
      <c r="C26" s="15"/>
      <c r="D26" s="15"/>
      <c r="E26" s="15"/>
      <c r="F26" s="15"/>
      <c r="G26" s="15"/>
      <c r="H26" s="15"/>
      <c r="I26" s="15"/>
      <c r="J26" s="15"/>
      <c r="K26" s="15"/>
    </row>
  </sheetData>
  <mergeCells count="2">
    <mergeCell ref="B6:J6"/>
    <mergeCell ref="B7:J7"/>
  </mergeCells>
  <phoneticPr fontId="6" type="noConversion"/>
  <pageMargins left="0.75" right="0.75" top="1" bottom="1" header="0.5" footer="0.5"/>
  <pageSetup scale="8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3"/>
  <sheetViews>
    <sheetView showGridLines="0" topLeftCell="A29" workbookViewId="0">
      <selection activeCell="E3" sqref="E3:E58"/>
    </sheetView>
  </sheetViews>
  <sheetFormatPr defaultRowHeight="12.75" x14ac:dyDescent="0.2"/>
  <cols>
    <col min="1" max="1" width="55.7109375" customWidth="1"/>
    <col min="2" max="2" width="13.85546875" bestFit="1" customWidth="1"/>
    <col min="3" max="3" width="11.42578125" customWidth="1"/>
    <col min="4" max="4" width="13.85546875" bestFit="1" customWidth="1"/>
    <col min="5" max="5" width="49.7109375" customWidth="1"/>
    <col min="8" max="9" width="13.42578125" customWidth="1"/>
  </cols>
  <sheetData>
    <row r="1" spans="1:9" x14ac:dyDescent="0.2">
      <c r="A1" s="23" t="s">
        <v>166</v>
      </c>
      <c r="B1" s="23"/>
      <c r="C1" s="23"/>
      <c r="D1" s="23"/>
      <c r="E1" s="24"/>
    </row>
    <row r="2" spans="1:9" ht="13.5" thickBot="1" x14ac:dyDescent="0.25">
      <c r="A2" s="25"/>
      <c r="B2" s="25"/>
      <c r="C2" s="25" t="s">
        <v>95</v>
      </c>
      <c r="D2" s="25"/>
      <c r="E2" s="25" t="s">
        <v>96</v>
      </c>
    </row>
    <row r="3" spans="1:9" ht="16.5" thickBot="1" x14ac:dyDescent="0.25">
      <c r="A3" s="278" t="s">
        <v>97</v>
      </c>
      <c r="B3" s="279"/>
      <c r="C3" s="634" t="s">
        <v>167</v>
      </c>
      <c r="D3" s="635"/>
      <c r="E3" s="624" t="s">
        <v>168</v>
      </c>
    </row>
    <row r="4" spans="1:9" ht="13.5" thickBot="1" x14ac:dyDescent="0.25">
      <c r="A4" s="26"/>
      <c r="B4" s="277" t="s">
        <v>100</v>
      </c>
      <c r="C4" s="632" t="s">
        <v>101</v>
      </c>
      <c r="D4" s="633"/>
      <c r="E4" s="625"/>
      <c r="H4" s="630" t="s">
        <v>102</v>
      </c>
      <c r="I4" s="631"/>
    </row>
    <row r="5" spans="1:9" ht="17.25" customHeight="1" thickBot="1" x14ac:dyDescent="0.25">
      <c r="A5" s="30" t="s">
        <v>103</v>
      </c>
      <c r="B5" s="261"/>
      <c r="C5" s="209" t="s">
        <v>104</v>
      </c>
      <c r="D5" s="210" t="s">
        <v>105</v>
      </c>
      <c r="E5" s="625"/>
      <c r="H5" s="60" t="s">
        <v>104</v>
      </c>
      <c r="I5" s="61" t="s">
        <v>105</v>
      </c>
    </row>
    <row r="6" spans="1:9" x14ac:dyDescent="0.2">
      <c r="A6" s="32" t="s">
        <v>107</v>
      </c>
      <c r="B6" s="351"/>
      <c r="C6" s="317"/>
      <c r="D6" s="337"/>
      <c r="E6" s="625"/>
      <c r="H6" s="332"/>
      <c r="I6" s="332"/>
    </row>
    <row r="7" spans="1:9" ht="17.25" customHeight="1" x14ac:dyDescent="0.2">
      <c r="A7" s="67" t="s">
        <v>108</v>
      </c>
      <c r="B7" s="352"/>
      <c r="C7" s="329">
        <v>40.896071999999997</v>
      </c>
      <c r="D7" s="356">
        <v>57.589425826415102</v>
      </c>
      <c r="E7" s="625"/>
      <c r="F7" s="37"/>
      <c r="H7" s="335">
        <v>26.096678191686614</v>
      </c>
      <c r="I7" s="335">
        <v>43.812675702841432</v>
      </c>
    </row>
    <row r="8" spans="1:9" ht="17.25" customHeight="1" thickBot="1" x14ac:dyDescent="0.25">
      <c r="A8" s="67" t="s">
        <v>109</v>
      </c>
      <c r="B8" s="353"/>
      <c r="C8" s="483">
        <v>7.8357464257202993</v>
      </c>
      <c r="D8" s="470">
        <v>7.8357464257202993</v>
      </c>
      <c r="E8" s="625"/>
      <c r="F8" s="37"/>
      <c r="H8" s="427">
        <f>C8</f>
        <v>7.8357464257202993</v>
      </c>
      <c r="I8" s="427">
        <f>D8</f>
        <v>7.8357464257202993</v>
      </c>
    </row>
    <row r="9" spans="1:9" ht="13.5" thickBot="1" x14ac:dyDescent="0.25">
      <c r="A9" s="70" t="s">
        <v>110</v>
      </c>
      <c r="B9" s="488">
        <f t="shared" ref="B9:D9" si="0">ROUND((B8*B7),2)</f>
        <v>0</v>
      </c>
      <c r="C9" s="471">
        <f>ROUND((C8*C7),2)</f>
        <v>320.45</v>
      </c>
      <c r="D9" s="473">
        <f t="shared" si="0"/>
        <v>451.26</v>
      </c>
      <c r="E9" s="625"/>
      <c r="F9" s="37"/>
      <c r="H9" s="474">
        <f>ROUND((H8*H7),2)</f>
        <v>204.49</v>
      </c>
      <c r="I9" s="474">
        <f t="shared" ref="I9" si="1">ROUND((I8*I7),2)</f>
        <v>343.31</v>
      </c>
    </row>
    <row r="10" spans="1:9" x14ac:dyDescent="0.2">
      <c r="A10" s="67"/>
      <c r="B10" s="295"/>
      <c r="C10" s="340"/>
      <c r="D10" s="354"/>
      <c r="E10" s="625"/>
      <c r="F10" s="37"/>
      <c r="H10" s="464"/>
      <c r="I10" s="464"/>
    </row>
    <row r="11" spans="1:9" x14ac:dyDescent="0.2">
      <c r="A11" s="73" t="s">
        <v>111</v>
      </c>
      <c r="B11" s="295"/>
      <c r="C11" s="296"/>
      <c r="D11" s="355"/>
      <c r="E11" s="625"/>
      <c r="F11" s="37"/>
      <c r="H11" s="464"/>
      <c r="I11" s="464"/>
    </row>
    <row r="12" spans="1:9" x14ac:dyDescent="0.2">
      <c r="A12" s="73" t="s">
        <v>112</v>
      </c>
      <c r="B12" s="295"/>
      <c r="C12" s="296"/>
      <c r="D12" s="355"/>
      <c r="E12" s="625"/>
      <c r="F12" s="37"/>
      <c r="H12" s="464"/>
      <c r="I12" s="464"/>
    </row>
    <row r="13" spans="1:9" x14ac:dyDescent="0.2">
      <c r="A13" s="67" t="s">
        <v>113</v>
      </c>
      <c r="B13" s="300"/>
      <c r="C13" s="416">
        <v>22.419999999999998</v>
      </c>
      <c r="D13" s="418">
        <v>24.543999999999997</v>
      </c>
      <c r="E13" s="625"/>
      <c r="F13" s="37"/>
      <c r="H13" s="427">
        <f t="shared" ref="H13:H27" si="2">C13</f>
        <v>22.419999999999998</v>
      </c>
      <c r="I13" s="427">
        <f t="shared" ref="I13:I27" si="3">D13</f>
        <v>24.543999999999997</v>
      </c>
    </row>
    <row r="14" spans="1:9" x14ac:dyDescent="0.2">
      <c r="A14" s="67" t="s">
        <v>114</v>
      </c>
      <c r="B14" s="300"/>
      <c r="C14" s="416">
        <v>7.0681625404831685</v>
      </c>
      <c r="D14" s="418">
        <v>7.7377779390552579</v>
      </c>
      <c r="E14" s="625"/>
      <c r="F14" s="37"/>
      <c r="H14" s="427">
        <f t="shared" si="2"/>
        <v>7.0681625404831685</v>
      </c>
      <c r="I14" s="427">
        <f t="shared" si="3"/>
        <v>7.7377779390552579</v>
      </c>
    </row>
    <row r="15" spans="1:9" x14ac:dyDescent="0.2">
      <c r="A15" s="67" t="s">
        <v>115</v>
      </c>
      <c r="B15" s="300"/>
      <c r="C15" s="475">
        <v>54.850864041663378</v>
      </c>
      <c r="D15" s="477">
        <v>77.773613193403293</v>
      </c>
      <c r="E15" s="625"/>
      <c r="F15" s="37"/>
      <c r="H15" s="427">
        <f t="shared" si="2"/>
        <v>54.850864041663378</v>
      </c>
      <c r="I15" s="427">
        <f t="shared" si="3"/>
        <v>77.773613193403293</v>
      </c>
    </row>
    <row r="16" spans="1:9" x14ac:dyDescent="0.2">
      <c r="A16" s="67" t="s">
        <v>116</v>
      </c>
      <c r="B16" s="300"/>
      <c r="C16" s="475">
        <v>25.950271321828964</v>
      </c>
      <c r="D16" s="477">
        <v>35.561482922506357</v>
      </c>
      <c r="E16" s="625"/>
      <c r="F16" s="37"/>
      <c r="H16" s="427">
        <f t="shared" si="2"/>
        <v>25.950271321828964</v>
      </c>
      <c r="I16" s="427">
        <f t="shared" si="3"/>
        <v>35.561482922506357</v>
      </c>
    </row>
    <row r="17" spans="1:9" x14ac:dyDescent="0.2">
      <c r="A17" s="67" t="s">
        <v>117</v>
      </c>
      <c r="B17" s="301"/>
      <c r="C17" s="478">
        <v>0</v>
      </c>
      <c r="D17" s="480">
        <v>0</v>
      </c>
      <c r="E17" s="625"/>
      <c r="F17" s="37"/>
      <c r="H17" s="427">
        <f t="shared" si="2"/>
        <v>0</v>
      </c>
      <c r="I17" s="427">
        <f t="shared" si="3"/>
        <v>0</v>
      </c>
    </row>
    <row r="18" spans="1:9" x14ac:dyDescent="0.2">
      <c r="A18" s="67" t="s">
        <v>118</v>
      </c>
      <c r="B18" s="300"/>
      <c r="C18" s="416">
        <v>21.72</v>
      </c>
      <c r="D18" s="418">
        <v>21.72</v>
      </c>
      <c r="E18" s="625"/>
      <c r="F18" s="37"/>
      <c r="H18" s="427">
        <f t="shared" si="2"/>
        <v>21.72</v>
      </c>
      <c r="I18" s="427">
        <f t="shared" si="3"/>
        <v>21.72</v>
      </c>
    </row>
    <row r="19" spans="1:9" x14ac:dyDescent="0.2">
      <c r="A19" s="67" t="s">
        <v>119</v>
      </c>
      <c r="B19" s="300"/>
      <c r="C19" s="416">
        <v>6.4761904761904772</v>
      </c>
      <c r="D19" s="418">
        <v>6.4761904761904772</v>
      </c>
      <c r="E19" s="625"/>
      <c r="F19" s="37"/>
      <c r="H19" s="427">
        <f t="shared" si="2"/>
        <v>6.4761904761904772</v>
      </c>
      <c r="I19" s="427">
        <f t="shared" si="3"/>
        <v>6.4761904761904772</v>
      </c>
    </row>
    <row r="20" spans="1:9" x14ac:dyDescent="0.2">
      <c r="A20" s="67" t="s">
        <v>120</v>
      </c>
      <c r="B20" s="300"/>
      <c r="C20" s="416">
        <v>15.99</v>
      </c>
      <c r="D20" s="418">
        <v>15.99</v>
      </c>
      <c r="E20" s="625"/>
      <c r="F20" s="37"/>
      <c r="H20" s="427">
        <f t="shared" si="2"/>
        <v>15.99</v>
      </c>
      <c r="I20" s="427">
        <f t="shared" si="3"/>
        <v>15.99</v>
      </c>
    </row>
    <row r="21" spans="1:9" x14ac:dyDescent="0.2">
      <c r="A21" s="67" t="s">
        <v>121</v>
      </c>
      <c r="B21" s="301"/>
      <c r="C21" s="432">
        <v>16.061797086666669</v>
      </c>
      <c r="D21" s="418">
        <v>20.077246358333333</v>
      </c>
      <c r="E21" s="625"/>
      <c r="F21" s="37"/>
      <c r="H21" s="427">
        <f t="shared" si="2"/>
        <v>16.061797086666669</v>
      </c>
      <c r="I21" s="427">
        <f t="shared" si="3"/>
        <v>20.077246358333333</v>
      </c>
    </row>
    <row r="22" spans="1:9" x14ac:dyDescent="0.2">
      <c r="A22" s="67" t="s">
        <v>122</v>
      </c>
      <c r="B22" s="300"/>
      <c r="C22" s="416">
        <v>11.56328841689489</v>
      </c>
      <c r="D22" s="418">
        <v>13.039497446998874</v>
      </c>
      <c r="E22" s="625"/>
      <c r="F22" s="37"/>
      <c r="H22" s="427">
        <f t="shared" si="2"/>
        <v>11.56328841689489</v>
      </c>
      <c r="I22" s="427">
        <f t="shared" si="3"/>
        <v>13.039497446998874</v>
      </c>
    </row>
    <row r="23" spans="1:9" x14ac:dyDescent="0.2">
      <c r="A23" s="67" t="s">
        <v>123</v>
      </c>
      <c r="B23" s="300"/>
      <c r="C23" s="416">
        <v>23.5</v>
      </c>
      <c r="D23" s="418">
        <v>23.25</v>
      </c>
      <c r="E23" s="625"/>
      <c r="F23" s="37"/>
      <c r="H23" s="427">
        <f t="shared" si="2"/>
        <v>23.5</v>
      </c>
      <c r="I23" s="427">
        <f t="shared" si="3"/>
        <v>23.25</v>
      </c>
    </row>
    <row r="24" spans="1:9" x14ac:dyDescent="0.2">
      <c r="A24" s="67" t="s">
        <v>124</v>
      </c>
      <c r="B24" s="302"/>
      <c r="C24" s="416">
        <v>9.7046449545484901</v>
      </c>
      <c r="D24" s="418">
        <v>10.580618226910548</v>
      </c>
      <c r="E24" s="625"/>
      <c r="F24" s="37"/>
      <c r="H24" s="427">
        <f t="shared" si="2"/>
        <v>9.7046449545484901</v>
      </c>
      <c r="I24" s="427">
        <f t="shared" si="3"/>
        <v>10.580618226910548</v>
      </c>
    </row>
    <row r="25" spans="1:9" x14ac:dyDescent="0.2">
      <c r="A25" s="67" t="s">
        <v>125</v>
      </c>
      <c r="B25" s="302"/>
      <c r="C25" s="416">
        <v>14.000000000000002</v>
      </c>
      <c r="D25" s="418">
        <v>14.000000000000002</v>
      </c>
      <c r="E25" s="625"/>
      <c r="F25" s="37"/>
      <c r="H25" s="427">
        <f t="shared" si="2"/>
        <v>14.000000000000002</v>
      </c>
      <c r="I25" s="427">
        <f t="shared" si="3"/>
        <v>14.000000000000002</v>
      </c>
    </row>
    <row r="26" spans="1:9" x14ac:dyDescent="0.2">
      <c r="A26" s="67" t="s">
        <v>126</v>
      </c>
      <c r="B26" s="301"/>
      <c r="C26" s="416">
        <v>4.3959741704137434</v>
      </c>
      <c r="D26" s="418">
        <v>5.7688493845177211</v>
      </c>
      <c r="E26" s="625"/>
      <c r="F26" s="37"/>
      <c r="H26" s="427">
        <f t="shared" si="2"/>
        <v>4.3959741704137434</v>
      </c>
      <c r="I26" s="427">
        <f t="shared" si="3"/>
        <v>5.7688493845177211</v>
      </c>
    </row>
    <row r="27" spans="1:9" ht="13.5" thickBot="1" x14ac:dyDescent="0.25">
      <c r="A27" s="67" t="s">
        <v>127</v>
      </c>
      <c r="B27" s="300"/>
      <c r="C27" s="420">
        <v>8.8494851752623855</v>
      </c>
      <c r="D27" s="422">
        <v>10.470863249227746</v>
      </c>
      <c r="E27" s="625"/>
      <c r="F27" s="37"/>
      <c r="H27" s="427">
        <f t="shared" si="2"/>
        <v>8.8494851752623855</v>
      </c>
      <c r="I27" s="427">
        <f t="shared" si="3"/>
        <v>10.470863249227746</v>
      </c>
    </row>
    <row r="28" spans="1:9" ht="13.5" thickBot="1" x14ac:dyDescent="0.25">
      <c r="A28" s="70" t="s">
        <v>128</v>
      </c>
      <c r="B28" s="424">
        <f t="shared" ref="B28:C28" si="4">SUM(B13:B27)</f>
        <v>0</v>
      </c>
      <c r="C28" s="423">
        <f t="shared" si="4"/>
        <v>242.55067818395216</v>
      </c>
      <c r="D28" s="431">
        <f t="shared" ref="D28" si="5">SUM(D13:D27)</f>
        <v>286.99013919714361</v>
      </c>
      <c r="E28" s="625"/>
      <c r="F28" s="37"/>
      <c r="H28" s="428">
        <f t="shared" ref="H28:I28" si="6">SUM(H13:H27)</f>
        <v>242.55067818395216</v>
      </c>
      <c r="I28" s="428">
        <f t="shared" si="6"/>
        <v>286.99013919714361</v>
      </c>
    </row>
    <row r="29" spans="1:9" x14ac:dyDescent="0.2">
      <c r="A29" s="67"/>
      <c r="B29" s="295"/>
      <c r="C29" s="307"/>
      <c r="D29" s="355"/>
      <c r="E29" s="625"/>
      <c r="F29" s="37"/>
      <c r="H29" s="464"/>
      <c r="I29" s="464"/>
    </row>
    <row r="30" spans="1:9" x14ac:dyDescent="0.2">
      <c r="A30" s="73" t="s">
        <v>129</v>
      </c>
      <c r="B30" s="295"/>
      <c r="C30" s="307"/>
      <c r="D30" s="355"/>
      <c r="E30" s="625"/>
      <c r="F30" s="37"/>
      <c r="H30" s="464"/>
      <c r="I30" s="464"/>
    </row>
    <row r="31" spans="1:9" x14ac:dyDescent="0.2">
      <c r="A31" s="67" t="s">
        <v>130</v>
      </c>
      <c r="B31" s="308"/>
      <c r="C31" s="435">
        <v>0.74456845619080969</v>
      </c>
      <c r="D31" s="437">
        <v>0.97564142535347476</v>
      </c>
      <c r="E31" s="625"/>
      <c r="F31" s="37"/>
      <c r="H31" s="438">
        <f t="shared" ref="H31:I38" si="7">C31</f>
        <v>0.74456845619080969</v>
      </c>
      <c r="I31" s="438">
        <f t="shared" si="7"/>
        <v>0.97564142535347476</v>
      </c>
    </row>
    <row r="32" spans="1:9" x14ac:dyDescent="0.2">
      <c r="A32" s="67" t="s">
        <v>131</v>
      </c>
      <c r="B32" s="309"/>
      <c r="C32" s="439">
        <v>5.076533574707355</v>
      </c>
      <c r="D32" s="441">
        <v>6.6426981881809022</v>
      </c>
      <c r="E32" s="625"/>
      <c r="F32" s="37"/>
      <c r="H32" s="438">
        <f t="shared" si="7"/>
        <v>5.076533574707355</v>
      </c>
      <c r="I32" s="438">
        <f t="shared" si="7"/>
        <v>6.6426981881809022</v>
      </c>
    </row>
    <row r="33" spans="1:9" x14ac:dyDescent="0.2">
      <c r="A33" s="67" t="s">
        <v>132</v>
      </c>
      <c r="B33" s="308"/>
      <c r="C33" s="435">
        <v>2.6074747116237811</v>
      </c>
      <c r="D33" s="437">
        <v>3.9864276841171269</v>
      </c>
      <c r="E33" s="625"/>
      <c r="F33" s="37"/>
      <c r="H33" s="438">
        <f t="shared" si="7"/>
        <v>2.6074747116237811</v>
      </c>
      <c r="I33" s="438">
        <f t="shared" si="7"/>
        <v>3.9864276841171269</v>
      </c>
    </row>
    <row r="34" spans="1:9" x14ac:dyDescent="0.2">
      <c r="A34" s="67" t="s">
        <v>133</v>
      </c>
      <c r="B34" s="309"/>
      <c r="C34" s="439">
        <v>47.587379254144359</v>
      </c>
      <c r="D34" s="441">
        <v>53.66254718572614</v>
      </c>
      <c r="E34" s="625"/>
      <c r="F34" s="37"/>
      <c r="H34" s="438">
        <f t="shared" si="7"/>
        <v>47.587379254144359</v>
      </c>
      <c r="I34" s="438">
        <f t="shared" si="7"/>
        <v>53.66254718572614</v>
      </c>
    </row>
    <row r="35" spans="1:9" x14ac:dyDescent="0.2">
      <c r="A35" s="67" t="s">
        <v>134</v>
      </c>
      <c r="B35" s="308"/>
      <c r="C35" s="435">
        <v>1.4500000000000002</v>
      </c>
      <c r="D35" s="437">
        <v>1.9000000000000001</v>
      </c>
      <c r="E35" s="625"/>
      <c r="F35" s="37"/>
      <c r="H35" s="438">
        <f t="shared" si="7"/>
        <v>1.4500000000000002</v>
      </c>
      <c r="I35" s="438">
        <f t="shared" si="7"/>
        <v>1.9000000000000001</v>
      </c>
    </row>
    <row r="36" spans="1:9" x14ac:dyDescent="0.2">
      <c r="A36" s="67" t="s">
        <v>135</v>
      </c>
      <c r="B36" s="309"/>
      <c r="C36" s="439">
        <v>30.020075697707892</v>
      </c>
      <c r="D36" s="441">
        <v>33.852541448939391</v>
      </c>
      <c r="E36" s="625"/>
      <c r="F36" s="37"/>
      <c r="H36" s="438">
        <f t="shared" si="7"/>
        <v>30.020075697707892</v>
      </c>
      <c r="I36" s="438">
        <f t="shared" si="7"/>
        <v>33.852541448939391</v>
      </c>
    </row>
    <row r="37" spans="1:9" x14ac:dyDescent="0.2">
      <c r="A37" s="67" t="s">
        <v>136</v>
      </c>
      <c r="B37" s="308"/>
      <c r="C37" s="435">
        <v>1.3262666666666665</v>
      </c>
      <c r="D37" s="437">
        <v>1.7378666666666664</v>
      </c>
      <c r="E37" s="625"/>
      <c r="F37" s="37"/>
      <c r="H37" s="438">
        <f t="shared" si="7"/>
        <v>1.3262666666666665</v>
      </c>
      <c r="I37" s="438">
        <f t="shared" si="7"/>
        <v>1.7378666666666664</v>
      </c>
    </row>
    <row r="38" spans="1:9" ht="13.5" thickBot="1" x14ac:dyDescent="0.25">
      <c r="A38" s="67" t="s">
        <v>137</v>
      </c>
      <c r="B38" s="309"/>
      <c r="C38" s="439">
        <v>70.103999999999985</v>
      </c>
      <c r="D38" s="441">
        <v>80.656499999999994</v>
      </c>
      <c r="E38" s="625"/>
      <c r="F38" s="37"/>
      <c r="H38" s="438">
        <f t="shared" si="7"/>
        <v>70.103999999999985</v>
      </c>
      <c r="I38" s="438">
        <f t="shared" si="7"/>
        <v>80.656499999999994</v>
      </c>
    </row>
    <row r="39" spans="1:9" ht="13.5" thickBot="1" x14ac:dyDescent="0.25">
      <c r="A39" s="70" t="s">
        <v>138</v>
      </c>
      <c r="B39" s="424">
        <f t="shared" ref="B39" si="8">SUM(B31:B38)</f>
        <v>0</v>
      </c>
      <c r="C39" s="424">
        <f t="shared" ref="C39" si="9">SUM(C31:C38)</f>
        <v>158.91629836104084</v>
      </c>
      <c r="D39" s="426">
        <f t="shared" ref="D39" si="10">SUM(D31:D38)</f>
        <v>183.41422259898371</v>
      </c>
      <c r="E39" s="625"/>
      <c r="F39" s="37"/>
      <c r="H39" s="428">
        <f t="shared" ref="H39:I39" si="11">SUM(H31:H38)</f>
        <v>158.91629836104084</v>
      </c>
      <c r="I39" s="428">
        <f t="shared" si="11"/>
        <v>183.41422259898371</v>
      </c>
    </row>
    <row r="40" spans="1:9" ht="13.5" thickBot="1" x14ac:dyDescent="0.25">
      <c r="A40" s="36" t="s">
        <v>139</v>
      </c>
      <c r="B40" s="492"/>
      <c r="C40" s="484"/>
      <c r="D40" s="489"/>
      <c r="E40" s="625"/>
      <c r="F40" s="37"/>
      <c r="H40" s="464"/>
      <c r="I40" s="464"/>
    </row>
    <row r="41" spans="1:9" ht="13.5" thickBot="1" x14ac:dyDescent="0.25">
      <c r="A41" s="45" t="s">
        <v>140</v>
      </c>
      <c r="B41" s="442">
        <f t="shared" ref="B41:D41" si="12">B28+B39+B40</f>
        <v>0</v>
      </c>
      <c r="C41" s="442">
        <f>C28+C39+C40</f>
        <v>401.46697654499303</v>
      </c>
      <c r="D41" s="444">
        <f t="shared" si="12"/>
        <v>470.40436179612732</v>
      </c>
      <c r="E41" s="625"/>
      <c r="F41" s="37"/>
      <c r="H41" s="428">
        <f t="shared" ref="H41:I41" si="13">H28+H39+H40</f>
        <v>401.46697654499303</v>
      </c>
      <c r="I41" s="428">
        <f t="shared" si="13"/>
        <v>470.40436179612732</v>
      </c>
    </row>
    <row r="42" spans="1:9" ht="13.5" thickBot="1" x14ac:dyDescent="0.25">
      <c r="A42" s="46"/>
      <c r="B42" s="445"/>
      <c r="C42" s="445"/>
      <c r="D42" s="447"/>
      <c r="E42" s="625"/>
      <c r="F42" s="37"/>
      <c r="H42" s="464"/>
      <c r="I42" s="464"/>
    </row>
    <row r="43" spans="1:9" x14ac:dyDescent="0.2">
      <c r="A43" s="47" t="s">
        <v>141</v>
      </c>
      <c r="B43" s="493"/>
      <c r="C43" s="448"/>
      <c r="D43" s="490"/>
      <c r="E43" s="625"/>
      <c r="F43" s="37"/>
      <c r="H43" s="465"/>
      <c r="I43" s="466"/>
    </row>
    <row r="44" spans="1:9" x14ac:dyDescent="0.2">
      <c r="A44" s="49" t="s">
        <v>142</v>
      </c>
      <c r="B44" s="451">
        <f t="shared" ref="B44" si="14">B9-B28</f>
        <v>0</v>
      </c>
      <c r="C44" s="451">
        <f>C9-C28</f>
        <v>77.899321816047831</v>
      </c>
      <c r="D44" s="453">
        <f>D9-D28</f>
        <v>164.26986080285639</v>
      </c>
      <c r="E44" s="625"/>
      <c r="F44" s="37"/>
      <c r="H44" s="467">
        <f>H9-H28</f>
        <v>-38.060678183952149</v>
      </c>
      <c r="I44" s="453">
        <f>I9-I28</f>
        <v>56.319860802856397</v>
      </c>
    </row>
    <row r="45" spans="1:9" ht="13.5" thickBot="1" x14ac:dyDescent="0.25">
      <c r="A45" s="50" t="s">
        <v>143</v>
      </c>
      <c r="B45" s="454">
        <f t="shared" ref="B45:D45" si="15">B9-B41</f>
        <v>0</v>
      </c>
      <c r="C45" s="454">
        <f t="shared" si="15"/>
        <v>-81.016976544993042</v>
      </c>
      <c r="D45" s="456">
        <f t="shared" si="15"/>
        <v>-19.144361796127328</v>
      </c>
      <c r="E45" s="625"/>
      <c r="F45" s="37"/>
      <c r="H45" s="468">
        <f>H9-H41</f>
        <v>-196.97697654499302</v>
      </c>
      <c r="I45" s="456">
        <f t="shared" ref="I45" si="16">I9-I41</f>
        <v>-127.09436179612732</v>
      </c>
    </row>
    <row r="46" spans="1:9" ht="13.5" thickBot="1" x14ac:dyDescent="0.25">
      <c r="A46" s="32"/>
      <c r="B46" s="445"/>
      <c r="C46" s="457"/>
      <c r="D46" s="491"/>
      <c r="E46" s="625"/>
      <c r="F46" s="37"/>
      <c r="H46" s="464"/>
      <c r="I46" s="464"/>
    </row>
    <row r="47" spans="1:9" x14ac:dyDescent="0.2">
      <c r="A47" s="51" t="s">
        <v>144</v>
      </c>
      <c r="B47" s="494"/>
      <c r="C47" s="460"/>
      <c r="D47" s="490"/>
      <c r="E47" s="625"/>
      <c r="F47" s="37"/>
      <c r="H47" s="465"/>
      <c r="I47" s="465"/>
    </row>
    <row r="48" spans="1:9" x14ac:dyDescent="0.2">
      <c r="A48" s="32" t="s">
        <v>145</v>
      </c>
      <c r="B48" s="451" t="e">
        <f t="shared" ref="B48:D48" si="17">ROUND((B28)/B8,2)</f>
        <v>#DIV/0!</v>
      </c>
      <c r="C48" s="451">
        <f t="shared" si="17"/>
        <v>30.95</v>
      </c>
      <c r="D48" s="453">
        <f t="shared" si="17"/>
        <v>36.630000000000003</v>
      </c>
      <c r="E48" s="625"/>
      <c r="F48" s="37"/>
      <c r="H48" s="496">
        <f>C48</f>
        <v>30.95</v>
      </c>
      <c r="I48" s="496">
        <f>D48</f>
        <v>36.630000000000003</v>
      </c>
    </row>
    <row r="49" spans="1:9" ht="13.5" thickBot="1" x14ac:dyDescent="0.25">
      <c r="A49" s="53" t="s">
        <v>146</v>
      </c>
      <c r="B49" s="454" t="e">
        <f t="shared" ref="B49:D49" si="18">ROUND(B41/B8,2)</f>
        <v>#DIV/0!</v>
      </c>
      <c r="C49" s="454">
        <f t="shared" si="18"/>
        <v>51.24</v>
      </c>
      <c r="D49" s="456">
        <f t="shared" si="18"/>
        <v>60.03</v>
      </c>
      <c r="E49" s="625"/>
      <c r="F49" s="37"/>
      <c r="H49" s="497">
        <f>C49</f>
        <v>51.24</v>
      </c>
      <c r="I49" s="497">
        <f>D49</f>
        <v>60.03</v>
      </c>
    </row>
    <row r="50" spans="1:9" ht="13.5" thickBot="1" x14ac:dyDescent="0.25">
      <c r="A50" s="32"/>
      <c r="B50" s="495"/>
      <c r="C50" s="457"/>
      <c r="D50" s="491"/>
      <c r="E50" s="625"/>
      <c r="F50" s="37"/>
      <c r="H50" s="464"/>
      <c r="I50" s="464"/>
    </row>
    <row r="51" spans="1:9" x14ac:dyDescent="0.2">
      <c r="A51" s="51" t="s">
        <v>147</v>
      </c>
      <c r="B51" s="494"/>
      <c r="C51" s="460"/>
      <c r="D51" s="490"/>
      <c r="E51" s="625"/>
      <c r="F51" s="37"/>
      <c r="H51" s="465"/>
      <c r="I51" s="466"/>
    </row>
    <row r="52" spans="1:9" x14ac:dyDescent="0.2">
      <c r="A52" s="32" t="s">
        <v>145</v>
      </c>
      <c r="B52" s="451" t="e">
        <f t="shared" ref="B52:D52" si="19">ROUND((B28)/B7,2)</f>
        <v>#DIV/0!</v>
      </c>
      <c r="C52" s="451">
        <f t="shared" si="19"/>
        <v>5.93</v>
      </c>
      <c r="D52" s="453">
        <f t="shared" si="19"/>
        <v>4.9800000000000004</v>
      </c>
      <c r="E52" s="625"/>
      <c r="F52" s="37"/>
      <c r="H52" s="467">
        <f t="shared" ref="H52:I52" si="20">ROUND((H28)/H7,2)</f>
        <v>9.2899999999999991</v>
      </c>
      <c r="I52" s="453">
        <f t="shared" si="20"/>
        <v>6.55</v>
      </c>
    </row>
    <row r="53" spans="1:9" ht="13.5" thickBot="1" x14ac:dyDescent="0.25">
      <c r="A53" s="53" t="s">
        <v>146</v>
      </c>
      <c r="B53" s="454" t="e">
        <f t="shared" ref="B53:D53" si="21">ROUND(B41/B7,2)</f>
        <v>#DIV/0!</v>
      </c>
      <c r="C53" s="454">
        <f t="shared" si="21"/>
        <v>9.82</v>
      </c>
      <c r="D53" s="456">
        <f t="shared" si="21"/>
        <v>8.17</v>
      </c>
      <c r="E53" s="625"/>
      <c r="F53" s="37"/>
      <c r="H53" s="468">
        <f t="shared" ref="H53:I53" si="22">ROUND(H41/H7,2)</f>
        <v>15.38</v>
      </c>
      <c r="I53" s="456">
        <f t="shared" si="22"/>
        <v>10.74</v>
      </c>
    </row>
    <row r="54" spans="1:9" ht="16.5" thickBot="1" x14ac:dyDescent="0.3">
      <c r="A54" s="55"/>
      <c r="B54" s="315"/>
      <c r="C54" s="446"/>
      <c r="D54" s="446"/>
      <c r="E54" s="625"/>
    </row>
    <row r="55" spans="1:9" x14ac:dyDescent="0.2">
      <c r="A55" s="47" t="s">
        <v>148</v>
      </c>
      <c r="B55" s="326"/>
      <c r="C55" s="462"/>
      <c r="D55" s="462"/>
      <c r="E55" s="625"/>
    </row>
    <row r="56" spans="1:9" x14ac:dyDescent="0.2">
      <c r="A56" s="49" t="s">
        <v>149</v>
      </c>
      <c r="B56" s="327"/>
      <c r="C56" s="446">
        <f>H7</f>
        <v>26.096678191686614</v>
      </c>
      <c r="D56" s="446">
        <f>I7</f>
        <v>43.812675702841432</v>
      </c>
      <c r="E56" s="625"/>
    </row>
    <row r="57" spans="1:9" x14ac:dyDescent="0.2">
      <c r="A57" s="49" t="s">
        <v>150</v>
      </c>
      <c r="B57" s="327"/>
      <c r="C57" s="446">
        <f>H44</f>
        <v>-38.060678183952149</v>
      </c>
      <c r="D57" s="446">
        <f>I44</f>
        <v>56.319860802856397</v>
      </c>
      <c r="E57" s="625"/>
    </row>
    <row r="58" spans="1:9" ht="13.5" thickBot="1" x14ac:dyDescent="0.25">
      <c r="A58" s="50" t="s">
        <v>151</v>
      </c>
      <c r="B58" s="328"/>
      <c r="C58" s="463">
        <f>H45</f>
        <v>-196.97697654499302</v>
      </c>
      <c r="D58" s="463">
        <f>I45</f>
        <v>-127.09436179612732</v>
      </c>
      <c r="E58" s="626"/>
    </row>
    <row r="59" spans="1:9" x14ac:dyDescent="0.2">
      <c r="A59" s="22" t="s">
        <v>152</v>
      </c>
      <c r="B59" s="24"/>
      <c r="C59" s="24"/>
      <c r="D59" s="24"/>
    </row>
    <row r="60" spans="1:9" x14ac:dyDescent="0.2">
      <c r="A60" s="24"/>
      <c r="B60" s="24"/>
      <c r="C60" s="24"/>
      <c r="D60" s="24"/>
    </row>
    <row r="61" spans="1:9" x14ac:dyDescent="0.2">
      <c r="A61" s="24"/>
      <c r="B61" s="24"/>
      <c r="C61" s="419"/>
      <c r="D61" s="419"/>
    </row>
    <row r="62" spans="1:9" ht="15.75" x14ac:dyDescent="0.25">
      <c r="A62" s="57"/>
      <c r="B62" s="56"/>
      <c r="C62" s="429"/>
      <c r="D62" s="429"/>
    </row>
    <row r="63" spans="1:9" ht="15.75" x14ac:dyDescent="0.25">
      <c r="A63" s="57"/>
      <c r="B63" s="56"/>
      <c r="C63" s="56"/>
      <c r="D63" s="56"/>
    </row>
  </sheetData>
  <mergeCells count="4">
    <mergeCell ref="H4:I4"/>
    <mergeCell ref="E3:E58"/>
    <mergeCell ref="C4:D4"/>
    <mergeCell ref="C3:D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showGridLines="0" topLeftCell="A23" workbookViewId="0">
      <selection activeCell="D32" sqref="D32"/>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 customWidth="1"/>
    <col min="9" max="11" width="13.42578125" customWidth="1"/>
  </cols>
  <sheetData>
    <row r="1" spans="1:11" x14ac:dyDescent="0.2">
      <c r="A1" s="23" t="s">
        <v>169</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170</v>
      </c>
      <c r="E3" s="282"/>
      <c r="F3" s="624" t="s">
        <v>171</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x14ac:dyDescent="0.2">
      <c r="A6" s="51" t="s">
        <v>107</v>
      </c>
      <c r="B6" s="48"/>
      <c r="C6" s="317"/>
      <c r="D6" s="336"/>
      <c r="E6" s="337"/>
      <c r="F6" s="625"/>
      <c r="I6" s="332"/>
      <c r="J6" s="332"/>
      <c r="K6" s="332"/>
    </row>
    <row r="7" spans="1:11" ht="17.25" customHeight="1" x14ac:dyDescent="0.2">
      <c r="A7" s="67" t="s">
        <v>108</v>
      </c>
      <c r="B7" s="68"/>
      <c r="C7" s="357">
        <v>43.985740355370744</v>
      </c>
      <c r="D7" s="330">
        <v>54.895536</v>
      </c>
      <c r="E7" s="331">
        <v>66.837335999999993</v>
      </c>
      <c r="F7" s="625"/>
      <c r="G7" s="37"/>
      <c r="I7" s="335">
        <v>30.148493826378608</v>
      </c>
      <c r="J7" s="335">
        <v>41.653142483316238</v>
      </c>
      <c r="K7" s="335">
        <v>53.847529083915724</v>
      </c>
    </row>
    <row r="8" spans="1:11" ht="17.25" customHeight="1" thickBot="1" x14ac:dyDescent="0.25">
      <c r="A8" s="67" t="s">
        <v>109</v>
      </c>
      <c r="B8" s="97"/>
      <c r="C8" s="483">
        <v>7</v>
      </c>
      <c r="D8" s="469">
        <v>7</v>
      </c>
      <c r="E8" s="470">
        <v>7</v>
      </c>
      <c r="F8" s="625"/>
      <c r="G8" s="37"/>
      <c r="I8" s="427">
        <f>C8</f>
        <v>7</v>
      </c>
      <c r="J8" s="427">
        <f t="shared" ref="J8:K8" si="0">D8</f>
        <v>7</v>
      </c>
      <c r="K8" s="427">
        <f t="shared" si="0"/>
        <v>7</v>
      </c>
    </row>
    <row r="9" spans="1:11" ht="13.5" thickBot="1" x14ac:dyDescent="0.25">
      <c r="A9" s="70" t="s">
        <v>110</v>
      </c>
      <c r="B9" s="71">
        <f t="shared" ref="B9:E9" si="1">ROUND((B8*B7),2)</f>
        <v>0</v>
      </c>
      <c r="C9" s="471">
        <f t="shared" si="1"/>
        <v>307.89999999999998</v>
      </c>
      <c r="D9" s="498">
        <f t="shared" si="1"/>
        <v>384.27</v>
      </c>
      <c r="E9" s="499">
        <f t="shared" si="1"/>
        <v>467.86</v>
      </c>
      <c r="F9" s="625"/>
      <c r="G9" s="37"/>
      <c r="I9" s="474">
        <f>ROUND((I8*I7),2)</f>
        <v>211.04</v>
      </c>
      <c r="J9" s="474">
        <f>ROUND((J8*J7),2)</f>
        <v>291.57</v>
      </c>
      <c r="K9" s="474">
        <f>ROUND((K8*K7),2)</f>
        <v>376.93</v>
      </c>
    </row>
    <row r="10" spans="1:11" x14ac:dyDescent="0.2">
      <c r="A10" s="67"/>
      <c r="B10" s="72"/>
      <c r="C10" s="340"/>
      <c r="D10" s="341"/>
      <c r="E10" s="306"/>
      <c r="F10" s="625"/>
      <c r="G10" s="37"/>
      <c r="I10" s="332"/>
      <c r="J10" s="332"/>
      <c r="K10" s="332"/>
    </row>
    <row r="11" spans="1:11" x14ac:dyDescent="0.2">
      <c r="A11" s="73" t="s">
        <v>111</v>
      </c>
      <c r="B11" s="72"/>
      <c r="C11" s="296"/>
      <c r="D11" s="297"/>
      <c r="E11" s="298"/>
      <c r="F11" s="625"/>
      <c r="G11" s="37"/>
      <c r="I11" s="332"/>
      <c r="J11" s="332"/>
      <c r="K11" s="332"/>
    </row>
    <row r="12" spans="1:11" x14ac:dyDescent="0.2">
      <c r="A12" s="73" t="s">
        <v>112</v>
      </c>
      <c r="B12" s="72"/>
      <c r="C12" s="296"/>
      <c r="D12" s="297"/>
      <c r="E12" s="299"/>
      <c r="F12" s="625"/>
      <c r="G12" s="37"/>
      <c r="I12" s="332"/>
      <c r="J12" s="332"/>
      <c r="K12" s="332"/>
    </row>
    <row r="13" spans="1:11" x14ac:dyDescent="0.2">
      <c r="A13" s="67" t="s">
        <v>113</v>
      </c>
      <c r="B13" s="74"/>
      <c r="C13" s="416">
        <v>17.315999999999999</v>
      </c>
      <c r="D13" s="417">
        <v>19.091999999999999</v>
      </c>
      <c r="E13" s="418">
        <v>21.533999999999999</v>
      </c>
      <c r="F13" s="625"/>
      <c r="G13" s="37"/>
      <c r="I13" s="427">
        <f t="shared" ref="I13:K27" si="2">C13</f>
        <v>17.315999999999999</v>
      </c>
      <c r="J13" s="427">
        <f t="shared" si="2"/>
        <v>19.091999999999999</v>
      </c>
      <c r="K13" s="427">
        <f t="shared" si="2"/>
        <v>21.533999999999999</v>
      </c>
    </row>
    <row r="14" spans="1:11" x14ac:dyDescent="0.2">
      <c r="A14" s="67" t="s">
        <v>114</v>
      </c>
      <c r="B14" s="74"/>
      <c r="C14" s="416">
        <v>5.8033334542914439</v>
      </c>
      <c r="D14" s="417">
        <v>6.3985471419110791</v>
      </c>
      <c r="E14" s="418">
        <v>7.2169659623880769</v>
      </c>
      <c r="F14" s="625"/>
      <c r="G14" s="37"/>
      <c r="I14" s="427">
        <f t="shared" si="2"/>
        <v>5.8033334542914439</v>
      </c>
      <c r="J14" s="427">
        <f t="shared" si="2"/>
        <v>6.3985471419110791</v>
      </c>
      <c r="K14" s="427">
        <f t="shared" si="2"/>
        <v>7.2169659623880769</v>
      </c>
    </row>
    <row r="15" spans="1:11" x14ac:dyDescent="0.2">
      <c r="A15" s="67" t="s">
        <v>115</v>
      </c>
      <c r="B15" s="74"/>
      <c r="C15" s="475">
        <v>59.762881717036223</v>
      </c>
      <c r="D15" s="476">
        <v>74.498934743154734</v>
      </c>
      <c r="E15" s="477">
        <v>90.053657381835393</v>
      </c>
      <c r="F15" s="625"/>
      <c r="G15" s="37"/>
      <c r="I15" s="427">
        <f t="shared" si="2"/>
        <v>59.762881717036223</v>
      </c>
      <c r="J15" s="427">
        <f t="shared" si="2"/>
        <v>74.498934743154734</v>
      </c>
      <c r="K15" s="427">
        <f t="shared" si="2"/>
        <v>90.053657381835393</v>
      </c>
    </row>
    <row r="16" spans="1:11" x14ac:dyDescent="0.2">
      <c r="A16" s="67" t="s">
        <v>116</v>
      </c>
      <c r="B16" s="74"/>
      <c r="C16" s="475">
        <v>27.872513641964442</v>
      </c>
      <c r="D16" s="476">
        <v>34.600361762438617</v>
      </c>
      <c r="E16" s="477">
        <v>41.328209882912795</v>
      </c>
      <c r="F16" s="625"/>
      <c r="G16" s="37"/>
      <c r="I16" s="427">
        <f t="shared" si="2"/>
        <v>27.872513641964442</v>
      </c>
      <c r="J16" s="427">
        <f t="shared" si="2"/>
        <v>34.600361762438617</v>
      </c>
      <c r="K16" s="427">
        <f t="shared" si="2"/>
        <v>41.328209882912795</v>
      </c>
    </row>
    <row r="17" spans="1:11" x14ac:dyDescent="0.2">
      <c r="A17" s="67" t="s">
        <v>117</v>
      </c>
      <c r="B17" s="75"/>
      <c r="C17" s="478">
        <v>0</v>
      </c>
      <c r="D17" s="479">
        <v>0</v>
      </c>
      <c r="E17" s="480">
        <v>0</v>
      </c>
      <c r="F17" s="625"/>
      <c r="G17" s="37"/>
      <c r="I17" s="427">
        <f t="shared" si="2"/>
        <v>0</v>
      </c>
      <c r="J17" s="427">
        <f t="shared" si="2"/>
        <v>0</v>
      </c>
      <c r="K17" s="427">
        <f t="shared" si="2"/>
        <v>0</v>
      </c>
    </row>
    <row r="18" spans="1:11" x14ac:dyDescent="0.2">
      <c r="A18" s="67" t="s">
        <v>118</v>
      </c>
      <c r="B18" s="74"/>
      <c r="C18" s="416">
        <v>59.36</v>
      </c>
      <c r="D18" s="417">
        <v>63.34</v>
      </c>
      <c r="E18" s="418">
        <v>63.94</v>
      </c>
      <c r="F18" s="625"/>
      <c r="G18" s="37"/>
      <c r="I18" s="427">
        <f t="shared" si="2"/>
        <v>59.36</v>
      </c>
      <c r="J18" s="427">
        <f t="shared" si="2"/>
        <v>63.34</v>
      </c>
      <c r="K18" s="427">
        <f t="shared" si="2"/>
        <v>63.94</v>
      </c>
    </row>
    <row r="19" spans="1:11" x14ac:dyDescent="0.2">
      <c r="A19" s="67" t="s">
        <v>119</v>
      </c>
      <c r="B19" s="74"/>
      <c r="C19" s="416">
        <v>6.4761904761904772</v>
      </c>
      <c r="D19" s="417">
        <v>6.4761904761904772</v>
      </c>
      <c r="E19" s="418">
        <v>6.4761904761904772</v>
      </c>
      <c r="F19" s="625"/>
      <c r="G19" s="37"/>
      <c r="I19" s="427">
        <f t="shared" si="2"/>
        <v>6.4761904761904772</v>
      </c>
      <c r="J19" s="427">
        <f t="shared" si="2"/>
        <v>6.4761904761904772</v>
      </c>
      <c r="K19" s="427">
        <f t="shared" si="2"/>
        <v>6.4761904761904772</v>
      </c>
    </row>
    <row r="20" spans="1:11" x14ac:dyDescent="0.2">
      <c r="A20" s="67" t="s">
        <v>120</v>
      </c>
      <c r="B20" s="74"/>
      <c r="C20" s="416">
        <v>15.99</v>
      </c>
      <c r="D20" s="417">
        <v>15.99</v>
      </c>
      <c r="E20" s="418">
        <v>15.99</v>
      </c>
      <c r="F20" s="625"/>
      <c r="G20" s="37"/>
      <c r="I20" s="427">
        <f t="shared" si="2"/>
        <v>15.99</v>
      </c>
      <c r="J20" s="427">
        <f t="shared" si="2"/>
        <v>15.99</v>
      </c>
      <c r="K20" s="427">
        <f t="shared" si="2"/>
        <v>15.99</v>
      </c>
    </row>
    <row r="21" spans="1:11" x14ac:dyDescent="0.2">
      <c r="A21" s="67" t="s">
        <v>121</v>
      </c>
      <c r="B21" s="75"/>
      <c r="C21" s="432">
        <v>16.061797086666669</v>
      </c>
      <c r="D21" s="433">
        <v>20.077246358333333</v>
      </c>
      <c r="E21" s="434">
        <v>25.096557947916668</v>
      </c>
      <c r="F21" s="625"/>
      <c r="G21" s="37"/>
      <c r="I21" s="427">
        <f t="shared" si="2"/>
        <v>16.061797086666669</v>
      </c>
      <c r="J21" s="427">
        <f t="shared" si="2"/>
        <v>20.077246358333333</v>
      </c>
      <c r="K21" s="427">
        <f t="shared" si="2"/>
        <v>25.096557947916668</v>
      </c>
    </row>
    <row r="22" spans="1:11" x14ac:dyDescent="0.2">
      <c r="A22" s="67" t="s">
        <v>122</v>
      </c>
      <c r="B22" s="74"/>
      <c r="C22" s="416">
        <v>11.56328841689489</v>
      </c>
      <c r="D22" s="417">
        <v>13.039497446998874</v>
      </c>
      <c r="E22" s="418">
        <v>14.75790247400408</v>
      </c>
      <c r="F22" s="625"/>
      <c r="G22" s="37"/>
      <c r="I22" s="427">
        <f t="shared" si="2"/>
        <v>11.56328841689489</v>
      </c>
      <c r="J22" s="427">
        <f t="shared" si="2"/>
        <v>13.039497446998874</v>
      </c>
      <c r="K22" s="427">
        <f t="shared" si="2"/>
        <v>14.75790247400408</v>
      </c>
    </row>
    <row r="23" spans="1:11" x14ac:dyDescent="0.2">
      <c r="A23" s="67" t="s">
        <v>123</v>
      </c>
      <c r="B23" s="74"/>
      <c r="C23" s="416">
        <v>23.5</v>
      </c>
      <c r="D23" s="417">
        <v>23.25</v>
      </c>
      <c r="E23" s="418">
        <v>24.25</v>
      </c>
      <c r="F23" s="625"/>
      <c r="G23" s="37"/>
      <c r="I23" s="427">
        <f t="shared" si="2"/>
        <v>23.5</v>
      </c>
      <c r="J23" s="427">
        <f t="shared" si="2"/>
        <v>23.25</v>
      </c>
      <c r="K23" s="427">
        <f t="shared" si="2"/>
        <v>24.25</v>
      </c>
    </row>
    <row r="24" spans="1:11" x14ac:dyDescent="0.2">
      <c r="A24" s="67" t="s">
        <v>124</v>
      </c>
      <c r="B24" s="77"/>
      <c r="C24" s="416">
        <v>6.2654523003063805</v>
      </c>
      <c r="D24" s="417">
        <v>5.6596651583832571</v>
      </c>
      <c r="E24" s="418">
        <v>4.9985592381975605</v>
      </c>
      <c r="F24" s="625"/>
      <c r="G24" s="37"/>
      <c r="I24" s="427">
        <f t="shared" si="2"/>
        <v>6.2654523003063805</v>
      </c>
      <c r="J24" s="427">
        <f t="shared" si="2"/>
        <v>5.6596651583832571</v>
      </c>
      <c r="K24" s="427">
        <f t="shared" si="2"/>
        <v>4.9985592381975605</v>
      </c>
    </row>
    <row r="25" spans="1:11" x14ac:dyDescent="0.2">
      <c r="A25" s="67" t="s">
        <v>125</v>
      </c>
      <c r="B25" s="77"/>
      <c r="C25" s="416">
        <v>14.000000000000002</v>
      </c>
      <c r="D25" s="417">
        <v>14.000000000000002</v>
      </c>
      <c r="E25" s="418">
        <v>14.000000000000002</v>
      </c>
      <c r="F25" s="625"/>
      <c r="G25" s="37"/>
      <c r="I25" s="427">
        <f t="shared" si="2"/>
        <v>14.000000000000002</v>
      </c>
      <c r="J25" s="427">
        <f t="shared" si="2"/>
        <v>14.000000000000002</v>
      </c>
      <c r="K25" s="427">
        <f t="shared" si="2"/>
        <v>14.000000000000002</v>
      </c>
    </row>
    <row r="26" spans="1:11" x14ac:dyDescent="0.2">
      <c r="A26" s="67" t="s">
        <v>126</v>
      </c>
      <c r="B26" s="75"/>
      <c r="C26" s="416">
        <v>4.3959741704137434</v>
      </c>
      <c r="D26" s="417">
        <v>5.7688493845177211</v>
      </c>
      <c r="E26" s="418">
        <v>6.6563646744435241</v>
      </c>
      <c r="F26" s="625"/>
      <c r="G26" s="37"/>
      <c r="I26" s="427">
        <f t="shared" si="2"/>
        <v>4.3959741704137434</v>
      </c>
      <c r="J26" s="427">
        <f t="shared" si="2"/>
        <v>5.7688493845177211</v>
      </c>
      <c r="K26" s="427">
        <f t="shared" si="2"/>
        <v>6.6563646744435241</v>
      </c>
    </row>
    <row r="27" spans="1:11" ht="13.5" thickBot="1" x14ac:dyDescent="0.25">
      <c r="A27" s="67" t="s">
        <v>127</v>
      </c>
      <c r="B27" s="74"/>
      <c r="C27" s="420">
        <v>10.162180063854542</v>
      </c>
      <c r="D27" s="421">
        <v>11.442976941603675</v>
      </c>
      <c r="E27" s="422">
        <v>12.734499717701382</v>
      </c>
      <c r="F27" s="625"/>
      <c r="G27" s="37"/>
      <c r="I27" s="427">
        <f t="shared" si="2"/>
        <v>10.162180063854542</v>
      </c>
      <c r="J27" s="427">
        <f t="shared" si="2"/>
        <v>11.442976941603675</v>
      </c>
      <c r="K27" s="427">
        <f t="shared" si="2"/>
        <v>12.734499717701382</v>
      </c>
    </row>
    <row r="28" spans="1:11" ht="13.5" thickBot="1" x14ac:dyDescent="0.25">
      <c r="A28" s="70" t="s">
        <v>128</v>
      </c>
      <c r="B28" s="78">
        <f t="shared" ref="B28:E28" si="3">SUM(B13:B27)</f>
        <v>0</v>
      </c>
      <c r="C28" s="423">
        <f t="shared" si="3"/>
        <v>278.52961132761885</v>
      </c>
      <c r="D28" s="430">
        <f t="shared" si="3"/>
        <v>313.63426941353174</v>
      </c>
      <c r="E28" s="500">
        <f t="shared" si="3"/>
        <v>349.03290775559003</v>
      </c>
      <c r="F28" s="625"/>
      <c r="G28" s="37"/>
      <c r="I28" s="428">
        <f t="shared" ref="I28:K28" si="4">SUM(I13:I27)</f>
        <v>278.52961132761885</v>
      </c>
      <c r="J28" s="428">
        <f t="shared" si="4"/>
        <v>313.63426941353174</v>
      </c>
      <c r="K28" s="428">
        <f t="shared" si="4"/>
        <v>349.03290775559003</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5">C31</f>
        <v>0.74456845619080969</v>
      </c>
      <c r="J31" s="438">
        <f t="shared" si="5"/>
        <v>0.97564142535347476</v>
      </c>
      <c r="K31" s="438">
        <f t="shared" si="5"/>
        <v>1.335088266273176</v>
      </c>
    </row>
    <row r="32" spans="1:11" x14ac:dyDescent="0.2">
      <c r="A32" s="67" t="s">
        <v>131</v>
      </c>
      <c r="B32" s="80"/>
      <c r="C32" s="439">
        <v>5.076533574707355</v>
      </c>
      <c r="D32" s="440">
        <v>6.6426981881809022</v>
      </c>
      <c r="E32" s="441">
        <v>10.072058634924703</v>
      </c>
      <c r="F32" s="625"/>
      <c r="G32" s="37"/>
      <c r="I32" s="438">
        <f t="shared" si="5"/>
        <v>5.076533574707355</v>
      </c>
      <c r="J32" s="438">
        <f t="shared" si="5"/>
        <v>6.6426981881809022</v>
      </c>
      <c r="K32" s="438">
        <f t="shared" si="5"/>
        <v>10.072058634924703</v>
      </c>
    </row>
    <row r="33" spans="1:11" x14ac:dyDescent="0.2">
      <c r="A33" s="67" t="s">
        <v>132</v>
      </c>
      <c r="B33" s="81"/>
      <c r="C33" s="435">
        <v>2.6074747116237811</v>
      </c>
      <c r="D33" s="436">
        <v>3.9864276841171269</v>
      </c>
      <c r="E33" s="437">
        <v>4.6759041703637987</v>
      </c>
      <c r="F33" s="625"/>
      <c r="G33" s="37"/>
      <c r="I33" s="438">
        <f t="shared" si="5"/>
        <v>2.6074747116237811</v>
      </c>
      <c r="J33" s="438">
        <f t="shared" si="5"/>
        <v>3.9864276841171269</v>
      </c>
      <c r="K33" s="438">
        <f t="shared" si="5"/>
        <v>4.6759041703637987</v>
      </c>
    </row>
    <row r="34" spans="1:11" x14ac:dyDescent="0.2">
      <c r="A34" s="67" t="s">
        <v>133</v>
      </c>
      <c r="B34" s="82"/>
      <c r="C34" s="439">
        <v>47.587379254144359</v>
      </c>
      <c r="D34" s="440">
        <v>53.66254718572614</v>
      </c>
      <c r="E34" s="441">
        <v>60.734444796862945</v>
      </c>
      <c r="F34" s="625"/>
      <c r="G34" s="37"/>
      <c r="I34" s="438">
        <f t="shared" si="5"/>
        <v>47.587379254144359</v>
      </c>
      <c r="J34" s="438">
        <f t="shared" si="5"/>
        <v>53.66254718572614</v>
      </c>
      <c r="K34" s="438">
        <f t="shared" si="5"/>
        <v>60.734444796862945</v>
      </c>
    </row>
    <row r="35" spans="1:11" x14ac:dyDescent="0.2">
      <c r="A35" s="67" t="s">
        <v>134</v>
      </c>
      <c r="B35" s="79"/>
      <c r="C35" s="435">
        <v>1.4500000000000002</v>
      </c>
      <c r="D35" s="436">
        <v>1.9000000000000001</v>
      </c>
      <c r="E35" s="437">
        <v>2.6</v>
      </c>
      <c r="F35" s="625"/>
      <c r="G35" s="37"/>
      <c r="I35" s="438">
        <f t="shared" si="5"/>
        <v>1.4500000000000002</v>
      </c>
      <c r="J35" s="438">
        <f t="shared" si="5"/>
        <v>1.9000000000000001</v>
      </c>
      <c r="K35" s="438">
        <f t="shared" si="5"/>
        <v>2.6</v>
      </c>
    </row>
    <row r="36" spans="1:11" x14ac:dyDescent="0.2">
      <c r="A36" s="67" t="s">
        <v>135</v>
      </c>
      <c r="B36" s="82"/>
      <c r="C36" s="439">
        <v>30.020075697707892</v>
      </c>
      <c r="D36" s="440">
        <v>33.852541448939391</v>
      </c>
      <c r="E36" s="441">
        <v>38.313785269049063</v>
      </c>
      <c r="F36" s="625"/>
      <c r="G36" s="37"/>
      <c r="I36" s="438">
        <f t="shared" si="5"/>
        <v>30.020075697707892</v>
      </c>
      <c r="J36" s="438">
        <f t="shared" si="5"/>
        <v>33.852541448939391</v>
      </c>
      <c r="K36" s="438">
        <f t="shared" si="5"/>
        <v>38.313785269049063</v>
      </c>
    </row>
    <row r="37" spans="1:11" x14ac:dyDescent="0.2">
      <c r="A37" s="67" t="s">
        <v>136</v>
      </c>
      <c r="B37" s="79"/>
      <c r="C37" s="435">
        <v>1.3262666666666665</v>
      </c>
      <c r="D37" s="436">
        <v>1.7378666666666664</v>
      </c>
      <c r="E37" s="437">
        <v>2.378133333333333</v>
      </c>
      <c r="F37" s="625"/>
      <c r="G37" s="37"/>
      <c r="I37" s="438">
        <f t="shared" si="5"/>
        <v>1.3262666666666665</v>
      </c>
      <c r="J37" s="438">
        <f t="shared" si="5"/>
        <v>1.7378666666666664</v>
      </c>
      <c r="K37" s="438">
        <f t="shared" si="5"/>
        <v>2.378133333333333</v>
      </c>
    </row>
    <row r="38" spans="1:11" ht="13.5" thickBot="1" x14ac:dyDescent="0.25">
      <c r="A38" s="67" t="s">
        <v>137</v>
      </c>
      <c r="B38" s="80"/>
      <c r="C38" s="439">
        <v>70.103999999999985</v>
      </c>
      <c r="D38" s="440">
        <v>80.656499999999994</v>
      </c>
      <c r="E38" s="441">
        <v>75.380250000000004</v>
      </c>
      <c r="F38" s="625"/>
      <c r="G38" s="37"/>
      <c r="I38" s="438">
        <f t="shared" si="5"/>
        <v>70.103999999999985</v>
      </c>
      <c r="J38" s="438">
        <f t="shared" si="5"/>
        <v>80.656499999999994</v>
      </c>
      <c r="K38" s="438">
        <f t="shared" si="5"/>
        <v>75.380250000000004</v>
      </c>
    </row>
    <row r="39" spans="1:11" ht="13.5" thickBot="1" x14ac:dyDescent="0.25">
      <c r="A39" s="70" t="s">
        <v>138</v>
      </c>
      <c r="B39" s="78">
        <f t="shared" ref="B39" si="6">SUM(B31:B38)</f>
        <v>0</v>
      </c>
      <c r="C39" s="424">
        <f t="shared" ref="C39:E39" si="7">SUM(C31:C38)</f>
        <v>158.91629836104084</v>
      </c>
      <c r="D39" s="425">
        <f t="shared" si="7"/>
        <v>183.41422259898371</v>
      </c>
      <c r="E39" s="501">
        <f t="shared" si="7"/>
        <v>195.48966447080704</v>
      </c>
      <c r="F39" s="625"/>
      <c r="G39" s="37"/>
      <c r="I39" s="428">
        <f t="shared" ref="I39:K39" si="8">SUM(I31:I38)</f>
        <v>158.91629836104084</v>
      </c>
      <c r="J39" s="428">
        <f t="shared" si="8"/>
        <v>183.41422259898371</v>
      </c>
      <c r="K39" s="428">
        <f t="shared" si="8"/>
        <v>195.48966447080704</v>
      </c>
    </row>
    <row r="40" spans="1:11" ht="13.5" thickBot="1" x14ac:dyDescent="0.25">
      <c r="A40" s="67" t="s">
        <v>139</v>
      </c>
      <c r="B40" s="75"/>
      <c r="C40" s="481"/>
      <c r="D40" s="482"/>
      <c r="E40" s="437"/>
      <c r="F40" s="625"/>
      <c r="G40" s="37"/>
      <c r="I40" s="464"/>
      <c r="J40" s="464"/>
      <c r="K40" s="464"/>
    </row>
    <row r="41" spans="1:11" ht="13.5" thickBot="1" x14ac:dyDescent="0.25">
      <c r="A41" s="89" t="s">
        <v>140</v>
      </c>
      <c r="B41" s="78">
        <f t="shared" ref="B41:D41" si="9">B28+B39+B40</f>
        <v>0</v>
      </c>
      <c r="C41" s="424">
        <f t="shared" si="9"/>
        <v>437.4459096886597</v>
      </c>
      <c r="D41" s="425">
        <f t="shared" si="9"/>
        <v>497.04849201251545</v>
      </c>
      <c r="E41" s="501">
        <f>E28+E39+E40</f>
        <v>544.52257222639707</v>
      </c>
      <c r="F41" s="625"/>
      <c r="G41" s="37"/>
      <c r="I41" s="428">
        <f t="shared" ref="I41:K41" si="10">I28+I39+I40</f>
        <v>437.4459096886597</v>
      </c>
      <c r="J41" s="428">
        <f t="shared" si="10"/>
        <v>497.04849201251545</v>
      </c>
      <c r="K41" s="428">
        <f t="shared" si="10"/>
        <v>544.52257222639707</v>
      </c>
    </row>
    <row r="42" spans="1:11" ht="13.5" thickBot="1" x14ac:dyDescent="0.25">
      <c r="A42" s="46"/>
      <c r="B42" s="19"/>
      <c r="C42" s="445"/>
      <c r="D42" s="446"/>
      <c r="E42" s="447"/>
      <c r="F42" s="625"/>
      <c r="G42" s="37"/>
      <c r="I42" s="464"/>
      <c r="J42" s="464"/>
      <c r="K42" s="464"/>
    </row>
    <row r="43" spans="1:11" x14ac:dyDescent="0.2">
      <c r="A43" s="47" t="s">
        <v>141</v>
      </c>
      <c r="B43" s="48"/>
      <c r="C43" s="448"/>
      <c r="D43" s="449"/>
      <c r="E43" s="450"/>
      <c r="F43" s="625"/>
      <c r="G43" s="37"/>
      <c r="I43" s="465"/>
      <c r="J43" s="465"/>
      <c r="K43" s="465"/>
    </row>
    <row r="44" spans="1:11" x14ac:dyDescent="0.2">
      <c r="A44" s="49" t="s">
        <v>142</v>
      </c>
      <c r="B44" s="20">
        <f t="shared" ref="B44" si="11">B9-B28</f>
        <v>0</v>
      </c>
      <c r="C44" s="451">
        <f>C9-C28</f>
        <v>29.370388672381125</v>
      </c>
      <c r="D44" s="452">
        <f>D9-D28</f>
        <v>70.635730586468242</v>
      </c>
      <c r="E44" s="453">
        <f t="shared" ref="E44" si="12">E9-E28</f>
        <v>118.82709224440998</v>
      </c>
      <c r="F44" s="625"/>
      <c r="G44" s="37"/>
      <c r="I44" s="496">
        <f>I9-I28</f>
        <v>-67.48961132761886</v>
      </c>
      <c r="J44" s="496">
        <f t="shared" ref="J44:K44" si="13">J9-J28</f>
        <v>-22.064269413531747</v>
      </c>
      <c r="K44" s="496">
        <f t="shared" si="13"/>
        <v>27.897092244409976</v>
      </c>
    </row>
    <row r="45" spans="1:11" ht="13.5" thickBot="1" x14ac:dyDescent="0.25">
      <c r="A45" s="50" t="s">
        <v>143</v>
      </c>
      <c r="B45" s="21">
        <f t="shared" ref="B45:E45" si="14">B9-B41</f>
        <v>0</v>
      </c>
      <c r="C45" s="454">
        <f>C9-C41</f>
        <v>-129.54590968865972</v>
      </c>
      <c r="D45" s="455">
        <f t="shared" si="14"/>
        <v>-112.77849201251547</v>
      </c>
      <c r="E45" s="456">
        <f t="shared" si="14"/>
        <v>-76.66257222639706</v>
      </c>
      <c r="F45" s="625"/>
      <c r="G45" s="37"/>
      <c r="I45" s="454">
        <f>I9-I41</f>
        <v>-226.4059096886597</v>
      </c>
      <c r="J45" s="454">
        <f t="shared" ref="J45:K45" si="15">J9-J41</f>
        <v>-205.47849201251546</v>
      </c>
      <c r="K45" s="468">
        <f t="shared" si="15"/>
        <v>-167.59257222639707</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465"/>
      <c r="J47" s="465"/>
      <c r="K47" s="465"/>
    </row>
    <row r="48" spans="1:11" x14ac:dyDescent="0.2">
      <c r="A48" s="32" t="s">
        <v>145</v>
      </c>
      <c r="B48" s="109" t="e">
        <f t="shared" ref="B48" si="16">ROUND((B28)/B8,2)</f>
        <v>#DIV/0!</v>
      </c>
      <c r="C48" s="451">
        <f>ROUND((C28)/C8,2)</f>
        <v>39.79</v>
      </c>
      <c r="D48" s="452">
        <f>ROUND((D28)/D8,2)</f>
        <v>44.8</v>
      </c>
      <c r="E48" s="453">
        <f t="shared" ref="E48" si="17">ROUND((E28)/E8,2)</f>
        <v>49.86</v>
      </c>
      <c r="F48" s="625"/>
      <c r="G48" s="37"/>
      <c r="I48" s="451">
        <f>ROUND((I28)/I8,2)</f>
        <v>39.79</v>
      </c>
      <c r="J48" s="451">
        <f t="shared" ref="J48:K48" si="18">ROUND((J28)/J8,2)</f>
        <v>44.8</v>
      </c>
      <c r="K48" s="467">
        <f t="shared" si="18"/>
        <v>49.86</v>
      </c>
    </row>
    <row r="49" spans="1:11" ht="13.5" thickBot="1" x14ac:dyDescent="0.25">
      <c r="A49" s="53" t="s">
        <v>146</v>
      </c>
      <c r="B49" s="108" t="e">
        <f t="shared" ref="B49:E49" si="19">ROUND(B41/B8,2)</f>
        <v>#DIV/0!</v>
      </c>
      <c r="C49" s="454">
        <f t="shared" si="19"/>
        <v>62.49</v>
      </c>
      <c r="D49" s="455">
        <f t="shared" si="19"/>
        <v>71.010000000000005</v>
      </c>
      <c r="E49" s="456">
        <f t="shared" si="19"/>
        <v>77.790000000000006</v>
      </c>
      <c r="F49" s="625"/>
      <c r="G49" s="37"/>
      <c r="I49" s="454">
        <f t="shared" ref="I49:K49" si="20">ROUND(I41/I8,2)</f>
        <v>62.49</v>
      </c>
      <c r="J49" s="454">
        <f t="shared" si="20"/>
        <v>71.010000000000005</v>
      </c>
      <c r="K49" s="468">
        <f t="shared" si="20"/>
        <v>77.790000000000006</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465"/>
      <c r="J51" s="465"/>
      <c r="K51" s="465"/>
    </row>
    <row r="52" spans="1:11" x14ac:dyDescent="0.2">
      <c r="A52" s="32" t="s">
        <v>145</v>
      </c>
      <c r="B52" s="20" t="e">
        <f t="shared" ref="B52" si="21">ROUND((B28)/B7,2)</f>
        <v>#DIV/0!</v>
      </c>
      <c r="C52" s="451">
        <f>ROUND((C28)/C7,2)</f>
        <v>6.33</v>
      </c>
      <c r="D52" s="452">
        <f>ROUND((D28)/D7,2)</f>
        <v>5.71</v>
      </c>
      <c r="E52" s="453">
        <f t="shared" ref="E52" si="22">ROUND((E28)/E7,2)</f>
        <v>5.22</v>
      </c>
      <c r="F52" s="625"/>
      <c r="G52" s="37"/>
      <c r="I52" s="451">
        <f t="shared" ref="I52:K52" si="23">ROUND((I28)/I7,2)</f>
        <v>9.24</v>
      </c>
      <c r="J52" s="451">
        <f t="shared" si="23"/>
        <v>7.53</v>
      </c>
      <c r="K52" s="467">
        <f t="shared" si="23"/>
        <v>6.48</v>
      </c>
    </row>
    <row r="53" spans="1:11" ht="13.5" thickBot="1" x14ac:dyDescent="0.25">
      <c r="A53" s="53" t="s">
        <v>146</v>
      </c>
      <c r="B53" s="21" t="e">
        <f t="shared" ref="B53:E53" si="24">ROUND(B41/B7,2)</f>
        <v>#DIV/0!</v>
      </c>
      <c r="C53" s="454">
        <f t="shared" si="24"/>
        <v>9.9499999999999993</v>
      </c>
      <c r="D53" s="455">
        <f t="shared" si="24"/>
        <v>9.0500000000000007</v>
      </c>
      <c r="E53" s="456">
        <f t="shared" si="24"/>
        <v>8.15</v>
      </c>
      <c r="F53" s="625"/>
      <c r="G53" s="37"/>
      <c r="I53" s="454">
        <f t="shared" ref="I53:K53" si="25">ROUND(I41/I7,2)</f>
        <v>14.51</v>
      </c>
      <c r="J53" s="454">
        <f t="shared" si="25"/>
        <v>11.93</v>
      </c>
      <c r="K53" s="468">
        <f t="shared" si="25"/>
        <v>10.11</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30.148493826378608</v>
      </c>
      <c r="D56" s="446">
        <f t="shared" ref="D56:E56" si="26">J7</f>
        <v>41.653142483316238</v>
      </c>
      <c r="E56" s="446">
        <f t="shared" si="26"/>
        <v>53.847529083915724</v>
      </c>
      <c r="F56" s="625"/>
    </row>
    <row r="57" spans="1:11" x14ac:dyDescent="0.2">
      <c r="A57" s="49" t="s">
        <v>150</v>
      </c>
      <c r="B57" s="65"/>
      <c r="C57" s="446">
        <f>I44</f>
        <v>-67.48961132761886</v>
      </c>
      <c r="D57" s="446">
        <f t="shared" ref="D57:E58" si="27">J44</f>
        <v>-22.064269413531747</v>
      </c>
      <c r="E57" s="446">
        <f t="shared" si="27"/>
        <v>27.897092244409976</v>
      </c>
      <c r="F57" s="625"/>
    </row>
    <row r="58" spans="1:11" ht="13.5" thickBot="1" x14ac:dyDescent="0.25">
      <c r="A58" s="50" t="s">
        <v>151</v>
      </c>
      <c r="B58" s="66"/>
      <c r="C58" s="463">
        <f>I45</f>
        <v>-226.4059096886597</v>
      </c>
      <c r="D58" s="463">
        <f t="shared" si="27"/>
        <v>-205.47849201251546</v>
      </c>
      <c r="E58" s="463">
        <f t="shared" si="27"/>
        <v>-167.59257222639707</v>
      </c>
      <c r="F58" s="626"/>
    </row>
    <row r="59" spans="1:11" x14ac:dyDescent="0.2">
      <c r="A59" s="22" t="s">
        <v>152</v>
      </c>
      <c r="B59" s="24"/>
      <c r="C59" s="24"/>
      <c r="D59" s="24"/>
      <c r="E59" s="24"/>
    </row>
    <row r="60" spans="1:11" x14ac:dyDescent="0.2">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3"/>
  <sheetViews>
    <sheetView showGridLines="0" topLeftCell="A23"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49.85546875" customWidth="1"/>
    <col min="9" max="11" width="13.42578125" customWidth="1"/>
  </cols>
  <sheetData>
    <row r="1" spans="1:11" x14ac:dyDescent="0.2">
      <c r="A1" s="23" t="s">
        <v>172</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173</v>
      </c>
      <c r="E3" s="282"/>
      <c r="F3" s="624" t="s">
        <v>174</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x14ac:dyDescent="0.2">
      <c r="A6" s="32" t="s">
        <v>107</v>
      </c>
      <c r="B6" s="33"/>
      <c r="C6" s="48"/>
      <c r="D6" s="58"/>
      <c r="E6" s="59"/>
      <c r="F6" s="625"/>
      <c r="I6" s="31"/>
      <c r="J6" s="31"/>
      <c r="K6" s="31"/>
    </row>
    <row r="7" spans="1:11" ht="17.25" customHeight="1" x14ac:dyDescent="0.2">
      <c r="A7" s="67" t="s">
        <v>108</v>
      </c>
      <c r="B7" s="68"/>
      <c r="C7" s="253">
        <v>48.533103627272745</v>
      </c>
      <c r="D7" s="226">
        <v>60.000747359999998</v>
      </c>
      <c r="E7" s="201">
        <v>65.881991999999997</v>
      </c>
      <c r="F7" s="625"/>
      <c r="G7" s="37"/>
      <c r="I7" s="348">
        <v>30.280637907694622</v>
      </c>
      <c r="J7" s="348">
        <v>45.067739275738823</v>
      </c>
      <c r="K7" s="348">
        <v>52.414923324601745</v>
      </c>
    </row>
    <row r="8" spans="1:11" ht="17.25" customHeight="1" thickBot="1" x14ac:dyDescent="0.25">
      <c r="A8" s="67" t="s">
        <v>109</v>
      </c>
      <c r="B8" s="69"/>
      <c r="C8" s="483">
        <v>6.25</v>
      </c>
      <c r="D8" s="469">
        <v>6.25</v>
      </c>
      <c r="E8" s="470">
        <v>6.25</v>
      </c>
      <c r="F8" s="625"/>
      <c r="G8" s="37"/>
      <c r="I8" s="427">
        <f>C8</f>
        <v>6.25</v>
      </c>
      <c r="J8" s="427">
        <f t="shared" ref="J8:K8" si="0">D8</f>
        <v>6.25</v>
      </c>
      <c r="K8" s="427">
        <f t="shared" si="0"/>
        <v>6.25</v>
      </c>
    </row>
    <row r="9" spans="1:11" ht="13.5" thickBot="1" x14ac:dyDescent="0.25">
      <c r="A9" s="70" t="s">
        <v>110</v>
      </c>
      <c r="B9" s="71">
        <f t="shared" ref="B9:E9" si="1">ROUND((B8*B7),2)</f>
        <v>0</v>
      </c>
      <c r="C9" s="471">
        <f t="shared" si="1"/>
        <v>303.33</v>
      </c>
      <c r="D9" s="472">
        <f t="shared" si="1"/>
        <v>375</v>
      </c>
      <c r="E9" s="473">
        <f t="shared" si="1"/>
        <v>411.76</v>
      </c>
      <c r="F9" s="625"/>
      <c r="G9" s="37"/>
      <c r="I9" s="474">
        <f>ROUND((I8*I7),2)</f>
        <v>189.25</v>
      </c>
      <c r="J9" s="474">
        <f t="shared" ref="J9:K9" si="2">ROUND((J8*J7),2)</f>
        <v>281.67</v>
      </c>
      <c r="K9" s="474">
        <f t="shared" si="2"/>
        <v>327.58999999999997</v>
      </c>
    </row>
    <row r="10" spans="1:11" x14ac:dyDescent="0.2">
      <c r="A10" s="67"/>
      <c r="B10" s="72"/>
      <c r="C10" s="340"/>
      <c r="D10" s="341"/>
      <c r="E10" s="306"/>
      <c r="F10" s="625"/>
      <c r="G10" s="37"/>
      <c r="I10" s="332"/>
      <c r="J10" s="332"/>
      <c r="K10" s="332"/>
    </row>
    <row r="11" spans="1:11" x14ac:dyDescent="0.2">
      <c r="A11" s="73" t="s">
        <v>111</v>
      </c>
      <c r="B11" s="72"/>
      <c r="C11" s="358"/>
      <c r="D11" s="297"/>
      <c r="E11" s="298"/>
      <c r="F11" s="625"/>
      <c r="G11" s="37"/>
      <c r="I11" s="464"/>
      <c r="J11" s="464"/>
      <c r="K11" s="464"/>
    </row>
    <row r="12" spans="1:11" x14ac:dyDescent="0.2">
      <c r="A12" s="73" t="s">
        <v>112</v>
      </c>
      <c r="B12" s="72"/>
      <c r="C12" s="358"/>
      <c r="D12" s="297"/>
      <c r="E12" s="299"/>
      <c r="F12" s="625"/>
      <c r="G12" s="37"/>
      <c r="I12" s="464"/>
      <c r="J12" s="464"/>
      <c r="K12" s="464"/>
    </row>
    <row r="13" spans="1:11" x14ac:dyDescent="0.2">
      <c r="A13" s="67" t="s">
        <v>113</v>
      </c>
      <c r="B13" s="74"/>
      <c r="C13" s="416">
        <v>21.311</v>
      </c>
      <c r="D13" s="417">
        <v>24.053999999999998</v>
      </c>
      <c r="E13" s="418">
        <v>25.742000000000001</v>
      </c>
      <c r="F13" s="625"/>
      <c r="G13" s="37"/>
      <c r="I13" s="427">
        <f t="shared" ref="I13:K27" si="3">C13</f>
        <v>21.311</v>
      </c>
      <c r="J13" s="427">
        <f t="shared" si="3"/>
        <v>24.053999999999998</v>
      </c>
      <c r="K13" s="427">
        <f t="shared" si="3"/>
        <v>25.742000000000001</v>
      </c>
    </row>
    <row r="14" spans="1:11" x14ac:dyDescent="0.2">
      <c r="A14" s="67" t="s">
        <v>114</v>
      </c>
      <c r="B14" s="74"/>
      <c r="C14" s="416">
        <v>6.5021004048493385</v>
      </c>
      <c r="D14" s="417">
        <v>7.3390044173546984</v>
      </c>
      <c r="E14" s="418">
        <v>7.8540222712041512</v>
      </c>
      <c r="F14" s="625"/>
      <c r="G14" s="37"/>
      <c r="I14" s="427">
        <f t="shared" si="3"/>
        <v>6.5021004048493385</v>
      </c>
      <c r="J14" s="427">
        <f t="shared" si="3"/>
        <v>7.3390044173546984</v>
      </c>
      <c r="K14" s="427">
        <f t="shared" si="3"/>
        <v>7.8540222712041512</v>
      </c>
    </row>
    <row r="15" spans="1:11" x14ac:dyDescent="0.2">
      <c r="A15" s="67" t="s">
        <v>115</v>
      </c>
      <c r="B15" s="74"/>
      <c r="C15" s="475">
        <v>45.026828690917696</v>
      </c>
      <c r="D15" s="476">
        <v>55.669533654225518</v>
      </c>
      <c r="E15" s="477">
        <v>61.400220942160502</v>
      </c>
      <c r="F15" s="625"/>
      <c r="G15" s="37"/>
      <c r="I15" s="427">
        <f t="shared" si="3"/>
        <v>45.026828690917696</v>
      </c>
      <c r="J15" s="427">
        <f t="shared" si="3"/>
        <v>55.669533654225518</v>
      </c>
      <c r="K15" s="427">
        <f t="shared" si="3"/>
        <v>61.400220942160502</v>
      </c>
    </row>
    <row r="16" spans="1:11" x14ac:dyDescent="0.2">
      <c r="A16" s="67" t="s">
        <v>116</v>
      </c>
      <c r="B16" s="74"/>
      <c r="C16" s="475">
        <v>25.950271321829</v>
      </c>
      <c r="D16" s="476">
        <v>32.678119442303142</v>
      </c>
      <c r="E16" s="477">
        <v>35.561482922506357</v>
      </c>
      <c r="F16" s="625"/>
      <c r="G16" s="37"/>
      <c r="I16" s="427">
        <f t="shared" si="3"/>
        <v>25.950271321829</v>
      </c>
      <c r="J16" s="427">
        <f t="shared" si="3"/>
        <v>32.678119442303142</v>
      </c>
      <c r="K16" s="427">
        <f t="shared" si="3"/>
        <v>35.561482922506357</v>
      </c>
    </row>
    <row r="17" spans="1:11" x14ac:dyDescent="0.2">
      <c r="A17" s="67" t="s">
        <v>117</v>
      </c>
      <c r="B17" s="75"/>
      <c r="C17" s="478">
        <v>0</v>
      </c>
      <c r="D17" s="479">
        <v>0</v>
      </c>
      <c r="E17" s="480">
        <v>0</v>
      </c>
      <c r="F17" s="625"/>
      <c r="G17" s="37"/>
      <c r="I17" s="427">
        <f t="shared" si="3"/>
        <v>0</v>
      </c>
      <c r="J17" s="427">
        <f t="shared" si="3"/>
        <v>0</v>
      </c>
      <c r="K17" s="427">
        <f t="shared" si="3"/>
        <v>0</v>
      </c>
    </row>
    <row r="18" spans="1:11" x14ac:dyDescent="0.2">
      <c r="A18" s="67" t="s">
        <v>118</v>
      </c>
      <c r="B18" s="74"/>
      <c r="C18" s="416">
        <v>55.801516666666672</v>
      </c>
      <c r="D18" s="417">
        <v>59.784183333333331</v>
      </c>
      <c r="E18" s="418">
        <v>60.381583333333339</v>
      </c>
      <c r="F18" s="625"/>
      <c r="G18" s="37"/>
      <c r="I18" s="427">
        <f t="shared" si="3"/>
        <v>55.801516666666672</v>
      </c>
      <c r="J18" s="427">
        <f t="shared" si="3"/>
        <v>59.784183333333331</v>
      </c>
      <c r="K18" s="427">
        <f t="shared" si="3"/>
        <v>60.381583333333339</v>
      </c>
    </row>
    <row r="19" spans="1:11" x14ac:dyDescent="0.2">
      <c r="A19" s="67" t="s">
        <v>119</v>
      </c>
      <c r="B19" s="74"/>
      <c r="C19" s="432">
        <v>22.626525000000001</v>
      </c>
      <c r="D19" s="417">
        <v>22.626525000000001</v>
      </c>
      <c r="E19" s="418">
        <v>22.626525000000001</v>
      </c>
      <c r="F19" s="625"/>
      <c r="G19" s="37"/>
      <c r="I19" s="427">
        <f t="shared" si="3"/>
        <v>22.626525000000001</v>
      </c>
      <c r="J19" s="427">
        <f t="shared" si="3"/>
        <v>22.626525000000001</v>
      </c>
      <c r="K19" s="427">
        <f t="shared" si="3"/>
        <v>22.626525000000001</v>
      </c>
    </row>
    <row r="20" spans="1:11" x14ac:dyDescent="0.2">
      <c r="A20" s="67" t="s">
        <v>120</v>
      </c>
      <c r="B20" s="74"/>
      <c r="C20" s="416">
        <v>0</v>
      </c>
      <c r="D20" s="417">
        <v>15.99</v>
      </c>
      <c r="E20" s="418">
        <v>15.99</v>
      </c>
      <c r="F20" s="625"/>
      <c r="G20" s="37"/>
      <c r="I20" s="427">
        <f t="shared" si="3"/>
        <v>0</v>
      </c>
      <c r="J20" s="427">
        <f t="shared" si="3"/>
        <v>15.99</v>
      </c>
      <c r="K20" s="427">
        <f t="shared" si="3"/>
        <v>15.99</v>
      </c>
    </row>
    <row r="21" spans="1:11" x14ac:dyDescent="0.2">
      <c r="A21" s="67" t="s">
        <v>121</v>
      </c>
      <c r="B21" s="75"/>
      <c r="C21" s="432">
        <v>16.061797086666669</v>
      </c>
      <c r="D21" s="433">
        <v>20.077246358333333</v>
      </c>
      <c r="E21" s="434">
        <v>25.096557947916668</v>
      </c>
      <c r="F21" s="625"/>
      <c r="G21" s="37"/>
      <c r="I21" s="427">
        <f t="shared" si="3"/>
        <v>16.061797086666669</v>
      </c>
      <c r="J21" s="427">
        <f t="shared" si="3"/>
        <v>20.077246358333333</v>
      </c>
      <c r="K21" s="427">
        <f t="shared" si="3"/>
        <v>25.096557947916668</v>
      </c>
    </row>
    <row r="22" spans="1:11" x14ac:dyDescent="0.2">
      <c r="A22" s="67" t="s">
        <v>122</v>
      </c>
      <c r="B22" s="74"/>
      <c r="C22" s="416">
        <v>11.56328841689489</v>
      </c>
      <c r="D22" s="417">
        <v>13.039497446998874</v>
      </c>
      <c r="E22" s="418">
        <v>14.75790247400408</v>
      </c>
      <c r="F22" s="625"/>
      <c r="G22" s="37"/>
      <c r="I22" s="427">
        <f t="shared" si="3"/>
        <v>11.56328841689489</v>
      </c>
      <c r="J22" s="427">
        <f t="shared" si="3"/>
        <v>13.039497446998874</v>
      </c>
      <c r="K22" s="427">
        <f t="shared" si="3"/>
        <v>14.75790247400408</v>
      </c>
    </row>
    <row r="23" spans="1:11" x14ac:dyDescent="0.2">
      <c r="A23" s="67" t="s">
        <v>123</v>
      </c>
      <c r="B23" s="74"/>
      <c r="C23" s="416">
        <v>23.5</v>
      </c>
      <c r="D23" s="417">
        <v>23.25</v>
      </c>
      <c r="E23" s="418">
        <v>24.25</v>
      </c>
      <c r="F23" s="625"/>
      <c r="G23" s="37"/>
      <c r="I23" s="427">
        <f t="shared" si="3"/>
        <v>23.5</v>
      </c>
      <c r="J23" s="427">
        <f t="shared" si="3"/>
        <v>23.25</v>
      </c>
      <c r="K23" s="427">
        <f t="shared" si="3"/>
        <v>24.25</v>
      </c>
    </row>
    <row r="24" spans="1:11" x14ac:dyDescent="0.2">
      <c r="A24" s="67" t="s">
        <v>124</v>
      </c>
      <c r="B24" s="77"/>
      <c r="C24" s="416">
        <v>11.171412709085349</v>
      </c>
      <c r="D24" s="417">
        <v>8.9985559308644003</v>
      </c>
      <c r="E24" s="418">
        <v>10.827397402787549</v>
      </c>
      <c r="F24" s="625"/>
      <c r="G24" s="37"/>
      <c r="I24" s="427">
        <f t="shared" si="3"/>
        <v>11.171412709085349</v>
      </c>
      <c r="J24" s="427">
        <f t="shared" si="3"/>
        <v>8.9985559308644003</v>
      </c>
      <c r="K24" s="427">
        <f t="shared" si="3"/>
        <v>10.827397402787549</v>
      </c>
    </row>
    <row r="25" spans="1:11" x14ac:dyDescent="0.2">
      <c r="A25" s="67" t="s">
        <v>125</v>
      </c>
      <c r="B25" s="77"/>
      <c r="C25" s="416">
        <v>14.000000000000002</v>
      </c>
      <c r="D25" s="417">
        <v>14.000000000000002</v>
      </c>
      <c r="E25" s="418">
        <v>14.000000000000002</v>
      </c>
      <c r="F25" s="625"/>
      <c r="G25" s="37"/>
      <c r="I25" s="427">
        <f t="shared" si="3"/>
        <v>14.000000000000002</v>
      </c>
      <c r="J25" s="427">
        <f t="shared" si="3"/>
        <v>14.000000000000002</v>
      </c>
      <c r="K25" s="427">
        <f t="shared" si="3"/>
        <v>14.000000000000002</v>
      </c>
    </row>
    <row r="26" spans="1:11" x14ac:dyDescent="0.2">
      <c r="A26" s="67" t="s">
        <v>126</v>
      </c>
      <c r="B26" s="75"/>
      <c r="C26" s="416">
        <v>4.3959741704137434</v>
      </c>
      <c r="D26" s="417">
        <v>5.7688493845177211</v>
      </c>
      <c r="E26" s="418">
        <v>6.6563646744435241</v>
      </c>
      <c r="F26" s="625"/>
      <c r="G26" s="37"/>
      <c r="I26" s="427">
        <f t="shared" si="3"/>
        <v>4.3959741704137434</v>
      </c>
      <c r="J26" s="427">
        <f t="shared" si="3"/>
        <v>5.7688493845177211</v>
      </c>
      <c r="K26" s="427">
        <f t="shared" si="3"/>
        <v>6.6563646744435241</v>
      </c>
    </row>
    <row r="27" spans="1:11" ht="13.5" thickBot="1" x14ac:dyDescent="0.25">
      <c r="A27" s="67" t="s">
        <v>127</v>
      </c>
      <c r="B27" s="74"/>
      <c r="C27" s="420">
        <v>21.973992872615948</v>
      </c>
      <c r="D27" s="421">
        <v>25.839073875267722</v>
      </c>
      <c r="E27" s="422">
        <v>27.702273653703944</v>
      </c>
      <c r="F27" s="625"/>
      <c r="G27" s="37"/>
      <c r="I27" s="427">
        <f t="shared" si="3"/>
        <v>21.973992872615948</v>
      </c>
      <c r="J27" s="427">
        <f t="shared" si="3"/>
        <v>25.839073875267722</v>
      </c>
      <c r="K27" s="427">
        <f t="shared" si="3"/>
        <v>27.702273653703944</v>
      </c>
    </row>
    <row r="28" spans="1:11" ht="13.5" thickBot="1" x14ac:dyDescent="0.25">
      <c r="A28" s="70" t="s">
        <v>128</v>
      </c>
      <c r="B28" s="78">
        <f t="shared" ref="B28:E28" si="4">SUM(B13:B27)</f>
        <v>0</v>
      </c>
      <c r="C28" s="423">
        <f t="shared" si="4"/>
        <v>279.88470733993933</v>
      </c>
      <c r="D28" s="430">
        <f t="shared" si="4"/>
        <v>329.11458884319876</v>
      </c>
      <c r="E28" s="431">
        <f t="shared" si="4"/>
        <v>352.84633062206012</v>
      </c>
      <c r="F28" s="625"/>
      <c r="G28" s="37"/>
      <c r="I28" s="428">
        <f t="shared" ref="I28:K28" si="5">SUM(I13:I27)</f>
        <v>279.88470733993933</v>
      </c>
      <c r="J28" s="428">
        <f t="shared" si="5"/>
        <v>329.11458884319876</v>
      </c>
      <c r="K28" s="428">
        <f t="shared" si="5"/>
        <v>352.84633062206012</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6">C31</f>
        <v>0.74456845619080969</v>
      </c>
      <c r="J31" s="438">
        <f t="shared" si="6"/>
        <v>0.97564142535347476</v>
      </c>
      <c r="K31" s="438">
        <f t="shared" si="6"/>
        <v>1.335088266273176</v>
      </c>
    </row>
    <row r="32" spans="1:11" x14ac:dyDescent="0.2">
      <c r="A32" s="67" t="s">
        <v>131</v>
      </c>
      <c r="B32" s="80"/>
      <c r="C32" s="439">
        <v>5.076533574707355</v>
      </c>
      <c r="D32" s="440">
        <v>6.6426981881809022</v>
      </c>
      <c r="E32" s="441">
        <v>10.072058634924703</v>
      </c>
      <c r="F32" s="625"/>
      <c r="G32" s="37"/>
      <c r="I32" s="438">
        <f t="shared" si="6"/>
        <v>5.076533574707355</v>
      </c>
      <c r="J32" s="438">
        <f t="shared" si="6"/>
        <v>6.6426981881809022</v>
      </c>
      <c r="K32" s="438">
        <f t="shared" si="6"/>
        <v>10.072058634924703</v>
      </c>
    </row>
    <row r="33" spans="1:11" x14ac:dyDescent="0.2">
      <c r="A33" s="67" t="s">
        <v>132</v>
      </c>
      <c r="B33" s="81"/>
      <c r="C33" s="435">
        <v>2.6074747116237811</v>
      </c>
      <c r="D33" s="436">
        <v>3.9864276841171269</v>
      </c>
      <c r="E33" s="437">
        <v>4.6759041703637987</v>
      </c>
      <c r="F33" s="625"/>
      <c r="G33" s="37"/>
      <c r="I33" s="438">
        <f t="shared" si="6"/>
        <v>2.6074747116237811</v>
      </c>
      <c r="J33" s="438">
        <f t="shared" si="6"/>
        <v>3.9864276841171269</v>
      </c>
      <c r="K33" s="438">
        <f t="shared" si="6"/>
        <v>4.6759041703637987</v>
      </c>
    </row>
    <row r="34" spans="1:11" x14ac:dyDescent="0.2">
      <c r="A34" s="67" t="s">
        <v>133</v>
      </c>
      <c r="B34" s="82"/>
      <c r="C34" s="439">
        <v>47.587379254144359</v>
      </c>
      <c r="D34" s="440">
        <v>53.66254718572614</v>
      </c>
      <c r="E34" s="441">
        <v>60.734444796862945</v>
      </c>
      <c r="F34" s="625"/>
      <c r="G34" s="37"/>
      <c r="I34" s="438">
        <f t="shared" si="6"/>
        <v>47.587379254144359</v>
      </c>
      <c r="J34" s="438">
        <f t="shared" si="6"/>
        <v>53.66254718572614</v>
      </c>
      <c r="K34" s="438">
        <f t="shared" si="6"/>
        <v>60.734444796862945</v>
      </c>
    </row>
    <row r="35" spans="1:11" x14ac:dyDescent="0.2">
      <c r="A35" s="67" t="s">
        <v>134</v>
      </c>
      <c r="B35" s="79"/>
      <c r="C35" s="435">
        <v>1.4500000000000002</v>
      </c>
      <c r="D35" s="436">
        <v>1.9000000000000001</v>
      </c>
      <c r="E35" s="437">
        <v>2.6</v>
      </c>
      <c r="F35" s="625"/>
      <c r="G35" s="37"/>
      <c r="I35" s="438">
        <f t="shared" si="6"/>
        <v>1.4500000000000002</v>
      </c>
      <c r="J35" s="438">
        <f t="shared" si="6"/>
        <v>1.9000000000000001</v>
      </c>
      <c r="K35" s="438">
        <f t="shared" si="6"/>
        <v>2.6</v>
      </c>
    </row>
    <row r="36" spans="1:11" x14ac:dyDescent="0.2">
      <c r="A36" s="67" t="s">
        <v>135</v>
      </c>
      <c r="B36" s="82"/>
      <c r="C36" s="439">
        <v>30.020075697707892</v>
      </c>
      <c r="D36" s="440">
        <v>33.852541448939391</v>
      </c>
      <c r="E36" s="441">
        <v>38.313785269049063</v>
      </c>
      <c r="F36" s="625"/>
      <c r="G36" s="37"/>
      <c r="I36" s="438">
        <f t="shared" si="6"/>
        <v>30.020075697707892</v>
      </c>
      <c r="J36" s="438">
        <f t="shared" si="6"/>
        <v>33.852541448939391</v>
      </c>
      <c r="K36" s="438">
        <f t="shared" si="6"/>
        <v>38.313785269049063</v>
      </c>
    </row>
    <row r="37" spans="1:11" x14ac:dyDescent="0.2">
      <c r="A37" s="67" t="s">
        <v>136</v>
      </c>
      <c r="B37" s="79"/>
      <c r="C37" s="435">
        <v>1.3262666666666665</v>
      </c>
      <c r="D37" s="436">
        <v>1.7378666666666664</v>
      </c>
      <c r="E37" s="437">
        <v>2.378133333333333</v>
      </c>
      <c r="F37" s="625"/>
      <c r="G37" s="37"/>
      <c r="I37" s="438">
        <f t="shared" si="6"/>
        <v>1.3262666666666665</v>
      </c>
      <c r="J37" s="438">
        <f t="shared" si="6"/>
        <v>1.7378666666666664</v>
      </c>
      <c r="K37" s="438">
        <f t="shared" si="6"/>
        <v>2.378133333333333</v>
      </c>
    </row>
    <row r="38" spans="1:11" ht="13.5" thickBot="1" x14ac:dyDescent="0.25">
      <c r="A38" s="67" t="s">
        <v>137</v>
      </c>
      <c r="B38" s="80"/>
      <c r="C38" s="439">
        <v>70.103999999999985</v>
      </c>
      <c r="D38" s="440">
        <v>80.656499999999994</v>
      </c>
      <c r="E38" s="441">
        <v>75.380250000000004</v>
      </c>
      <c r="F38" s="625"/>
      <c r="G38" s="37"/>
      <c r="I38" s="438">
        <f t="shared" si="6"/>
        <v>70.103999999999985</v>
      </c>
      <c r="J38" s="438">
        <f t="shared" si="6"/>
        <v>80.656499999999994</v>
      </c>
      <c r="K38" s="438">
        <f t="shared" si="6"/>
        <v>75.380250000000004</v>
      </c>
    </row>
    <row r="39" spans="1:11" ht="13.5" thickBot="1" x14ac:dyDescent="0.25">
      <c r="A39" s="70" t="s">
        <v>138</v>
      </c>
      <c r="B39" s="78">
        <f t="shared" ref="B39" si="7">SUM(B31:B38)</f>
        <v>0</v>
      </c>
      <c r="C39" s="424">
        <f t="shared" ref="C39:E39" si="8">SUM(C31:C38)</f>
        <v>158.91629836104084</v>
      </c>
      <c r="D39" s="425">
        <f t="shared" si="8"/>
        <v>183.41422259898371</v>
      </c>
      <c r="E39" s="426">
        <f t="shared" si="8"/>
        <v>195.48966447080704</v>
      </c>
      <c r="F39" s="625"/>
      <c r="G39" s="37"/>
      <c r="I39" s="428">
        <f t="shared" ref="I39:K39" si="9">SUM(I31:I38)</f>
        <v>158.91629836104084</v>
      </c>
      <c r="J39" s="428">
        <f t="shared" si="9"/>
        <v>183.41422259898371</v>
      </c>
      <c r="K39" s="428">
        <f t="shared" si="9"/>
        <v>195.48966447080704</v>
      </c>
    </row>
    <row r="40" spans="1:11" ht="13.5" thickBot="1" x14ac:dyDescent="0.25">
      <c r="A40" s="67" t="s">
        <v>139</v>
      </c>
      <c r="B40" s="75"/>
      <c r="C40" s="481"/>
      <c r="D40" s="482"/>
      <c r="E40" s="437"/>
      <c r="F40" s="625"/>
      <c r="G40" s="37"/>
      <c r="I40" s="464"/>
      <c r="J40" s="464"/>
      <c r="K40" s="464"/>
    </row>
    <row r="41" spans="1:11" ht="13.5" thickBot="1" x14ac:dyDescent="0.25">
      <c r="A41" s="89" t="s">
        <v>140</v>
      </c>
      <c r="B41" s="78">
        <f t="shared" ref="B41:D41" si="10">B28+B39+B40</f>
        <v>0</v>
      </c>
      <c r="C41" s="424">
        <f t="shared" si="10"/>
        <v>438.80100570098017</v>
      </c>
      <c r="D41" s="425">
        <f t="shared" si="10"/>
        <v>512.52881144218247</v>
      </c>
      <c r="E41" s="426">
        <f>E28+E39+E40</f>
        <v>548.33599509286717</v>
      </c>
      <c r="F41" s="625"/>
      <c r="G41" s="37"/>
      <c r="I41" s="428">
        <f t="shared" ref="I41:K41" si="11">I28+I39+I40</f>
        <v>438.80100570098017</v>
      </c>
      <c r="J41" s="428">
        <f t="shared" si="11"/>
        <v>512.52881144218247</v>
      </c>
      <c r="K41" s="428">
        <f t="shared" si="11"/>
        <v>548.33599509286717</v>
      </c>
    </row>
    <row r="42" spans="1:11" ht="13.5" thickBot="1" x14ac:dyDescent="0.25">
      <c r="A42" s="90"/>
      <c r="B42" s="91"/>
      <c r="C42" s="502"/>
      <c r="D42" s="472"/>
      <c r="E42" s="473"/>
      <c r="F42" s="625"/>
      <c r="G42" s="37"/>
      <c r="I42" s="464"/>
      <c r="J42" s="464"/>
      <c r="K42" s="464"/>
    </row>
    <row r="43" spans="1:11" x14ac:dyDescent="0.2">
      <c r="A43" s="93" t="s">
        <v>141</v>
      </c>
      <c r="B43" s="86"/>
      <c r="C43" s="503"/>
      <c r="D43" s="504"/>
      <c r="E43" s="505"/>
      <c r="F43" s="625"/>
      <c r="G43" s="37"/>
      <c r="I43" s="465"/>
      <c r="J43" s="465"/>
      <c r="K43" s="466"/>
    </row>
    <row r="44" spans="1:11" x14ac:dyDescent="0.2">
      <c r="A44" s="49" t="s">
        <v>142</v>
      </c>
      <c r="B44" s="95">
        <f t="shared" ref="B44:E44" si="12">B9-B28</f>
        <v>0</v>
      </c>
      <c r="C44" s="471">
        <f>C9-C28</f>
        <v>23.445292660060659</v>
      </c>
      <c r="D44" s="498">
        <f t="shared" si="12"/>
        <v>45.88541115680124</v>
      </c>
      <c r="E44" s="499">
        <f t="shared" si="12"/>
        <v>58.913669377939868</v>
      </c>
      <c r="F44" s="625"/>
      <c r="G44" s="37"/>
      <c r="I44" s="506">
        <f>I9-I28</f>
        <v>-90.634707339939325</v>
      </c>
      <c r="J44" s="506">
        <f t="shared" ref="J44:K44" si="13">J9-J28</f>
        <v>-47.444588843198744</v>
      </c>
      <c r="K44" s="499">
        <f t="shared" si="13"/>
        <v>-25.256330622060148</v>
      </c>
    </row>
    <row r="45" spans="1:11" ht="13.5" thickBot="1" x14ac:dyDescent="0.25">
      <c r="A45" s="50" t="s">
        <v>143</v>
      </c>
      <c r="B45" s="21">
        <f t="shared" ref="B45:E45" si="14">B9-B41</f>
        <v>0</v>
      </c>
      <c r="C45" s="454">
        <f t="shared" si="14"/>
        <v>-135.47100570098019</v>
      </c>
      <c r="D45" s="455">
        <f t="shared" si="14"/>
        <v>-137.52881144218247</v>
      </c>
      <c r="E45" s="456">
        <f t="shared" si="14"/>
        <v>-136.57599509286717</v>
      </c>
      <c r="F45" s="625"/>
      <c r="G45" s="37"/>
      <c r="I45" s="468">
        <f t="shared" ref="I45:K45" si="15">I9-I41</f>
        <v>-249.55100570098017</v>
      </c>
      <c r="J45" s="468">
        <f t="shared" si="15"/>
        <v>-230.85881144218246</v>
      </c>
      <c r="K45" s="456">
        <f t="shared" si="15"/>
        <v>-220.74599509286719</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507"/>
      <c r="J47" s="507"/>
      <c r="K47" s="508"/>
    </row>
    <row r="48" spans="1:11" x14ac:dyDescent="0.2">
      <c r="A48" s="32" t="s">
        <v>145</v>
      </c>
      <c r="B48" s="20" t="e">
        <f t="shared" ref="B48:E48" si="16">ROUND((B28)/B8,2)</f>
        <v>#DIV/0!</v>
      </c>
      <c r="C48" s="451">
        <f t="shared" si="16"/>
        <v>44.78</v>
      </c>
      <c r="D48" s="452">
        <f t="shared" si="16"/>
        <v>52.66</v>
      </c>
      <c r="E48" s="453">
        <f t="shared" si="16"/>
        <v>56.46</v>
      </c>
      <c r="F48" s="625"/>
      <c r="G48" s="37"/>
      <c r="I48" s="467">
        <f t="shared" ref="I48:K48" si="17">ROUND((I28)/I8,2)</f>
        <v>44.78</v>
      </c>
      <c r="J48" s="467">
        <f t="shared" si="17"/>
        <v>52.66</v>
      </c>
      <c r="K48" s="453">
        <f t="shared" si="17"/>
        <v>56.46</v>
      </c>
    </row>
    <row r="49" spans="1:11" ht="13.5" thickBot="1" x14ac:dyDescent="0.25">
      <c r="A49" s="53" t="s">
        <v>146</v>
      </c>
      <c r="B49" s="21" t="e">
        <f t="shared" ref="B49:E49" si="18">ROUND(B41/B8,2)</f>
        <v>#DIV/0!</v>
      </c>
      <c r="C49" s="454">
        <f t="shared" si="18"/>
        <v>70.209999999999994</v>
      </c>
      <c r="D49" s="455">
        <f t="shared" si="18"/>
        <v>82</v>
      </c>
      <c r="E49" s="456">
        <f t="shared" si="18"/>
        <v>87.73</v>
      </c>
      <c r="F49" s="625"/>
      <c r="G49" s="37"/>
      <c r="I49" s="468">
        <f t="shared" ref="I49:K49" si="19">ROUND(I41/I8,2)</f>
        <v>70.209999999999994</v>
      </c>
      <c r="J49" s="468">
        <f t="shared" si="19"/>
        <v>82</v>
      </c>
      <c r="K49" s="456">
        <f t="shared" si="19"/>
        <v>87.73</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465"/>
      <c r="J51" s="465"/>
      <c r="K51" s="466"/>
    </row>
    <row r="52" spans="1:11" x14ac:dyDescent="0.2">
      <c r="A52" s="32" t="s">
        <v>145</v>
      </c>
      <c r="B52" s="20" t="e">
        <f t="shared" ref="B52:E52" si="20">ROUND((B28)/B7,2)</f>
        <v>#DIV/0!</v>
      </c>
      <c r="C52" s="451">
        <f t="shared" si="20"/>
        <v>5.77</v>
      </c>
      <c r="D52" s="452">
        <f t="shared" si="20"/>
        <v>5.49</v>
      </c>
      <c r="E52" s="453">
        <f t="shared" si="20"/>
        <v>5.36</v>
      </c>
      <c r="F52" s="625"/>
      <c r="G52" s="37"/>
      <c r="I52" s="467">
        <f t="shared" ref="I52:K52" si="21">ROUND((I28)/I7,2)</f>
        <v>9.24</v>
      </c>
      <c r="J52" s="467">
        <f t="shared" si="21"/>
        <v>7.3</v>
      </c>
      <c r="K52" s="453">
        <f t="shared" si="21"/>
        <v>6.73</v>
      </c>
    </row>
    <row r="53" spans="1:11" ht="13.5" thickBot="1" x14ac:dyDescent="0.25">
      <c r="A53" s="53" t="s">
        <v>146</v>
      </c>
      <c r="B53" s="21" t="e">
        <f t="shared" ref="B53:E53" si="22">ROUND(B41/B7,2)</f>
        <v>#DIV/0!</v>
      </c>
      <c r="C53" s="454">
        <f t="shared" si="22"/>
        <v>9.0399999999999991</v>
      </c>
      <c r="D53" s="455">
        <f t="shared" si="22"/>
        <v>8.5399999999999991</v>
      </c>
      <c r="E53" s="456">
        <f t="shared" si="22"/>
        <v>8.32</v>
      </c>
      <c r="F53" s="625"/>
      <c r="G53" s="37"/>
      <c r="I53" s="468">
        <f t="shared" ref="I53:K53" si="23">ROUND(I41/I7,2)</f>
        <v>14.49</v>
      </c>
      <c r="J53" s="468">
        <f t="shared" si="23"/>
        <v>11.37</v>
      </c>
      <c r="K53" s="456">
        <f t="shared" si="23"/>
        <v>10.46</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30.280637907694622</v>
      </c>
      <c r="D56" s="446">
        <f t="shared" ref="D56:E56" si="24">J7</f>
        <v>45.067739275738823</v>
      </c>
      <c r="E56" s="446">
        <f t="shared" si="24"/>
        <v>52.414923324601745</v>
      </c>
      <c r="F56" s="625"/>
    </row>
    <row r="57" spans="1:11" x14ac:dyDescent="0.2">
      <c r="A57" s="49" t="s">
        <v>150</v>
      </c>
      <c r="B57" s="65"/>
      <c r="C57" s="446">
        <f>I44</f>
        <v>-90.634707339939325</v>
      </c>
      <c r="D57" s="446">
        <f t="shared" ref="D57:E58" si="25">J44</f>
        <v>-47.444588843198744</v>
      </c>
      <c r="E57" s="446">
        <f t="shared" si="25"/>
        <v>-25.256330622060148</v>
      </c>
      <c r="F57" s="625"/>
    </row>
    <row r="58" spans="1:11" ht="13.5" thickBot="1" x14ac:dyDescent="0.25">
      <c r="A58" s="50" t="s">
        <v>151</v>
      </c>
      <c r="B58" s="66"/>
      <c r="C58" s="463">
        <f>I45</f>
        <v>-249.55100570098017</v>
      </c>
      <c r="D58" s="463">
        <f t="shared" si="25"/>
        <v>-230.85881144218246</v>
      </c>
      <c r="E58" s="463">
        <f t="shared" si="25"/>
        <v>-220.74599509286719</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63"/>
  <sheetViews>
    <sheetView showGridLines="0" topLeftCell="A20" zoomScale="96" zoomScaleNormal="96"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7.140625" customWidth="1"/>
    <col min="9" max="11" width="13.42578125" customWidth="1"/>
  </cols>
  <sheetData>
    <row r="1" spans="1:11" x14ac:dyDescent="0.2">
      <c r="A1" s="23" t="s">
        <v>175</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63</v>
      </c>
      <c r="E3" s="282"/>
      <c r="F3" s="624" t="s">
        <v>176</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ht="13.5" thickBot="1" x14ac:dyDescent="0.25">
      <c r="A6" s="73" t="s">
        <v>107</v>
      </c>
      <c r="B6" s="72"/>
      <c r="C6" s="86"/>
      <c r="D6" s="87"/>
      <c r="E6" s="88"/>
      <c r="F6" s="625"/>
      <c r="I6" s="31"/>
      <c r="J6" s="31"/>
      <c r="K6" s="31"/>
    </row>
    <row r="7" spans="1:11" ht="17.25" customHeight="1" x14ac:dyDescent="0.2">
      <c r="A7" s="67" t="s">
        <v>108</v>
      </c>
      <c r="B7" s="68"/>
      <c r="C7" s="292">
        <v>35.26029135862931</v>
      </c>
      <c r="D7" s="293">
        <v>42.989699999999999</v>
      </c>
      <c r="E7" s="294">
        <v>50.000327999999996</v>
      </c>
      <c r="F7" s="625"/>
      <c r="G7" s="37"/>
      <c r="I7" s="348">
        <v>23.622193059273744</v>
      </c>
      <c r="J7" s="348">
        <v>31.370220573051629</v>
      </c>
      <c r="K7" s="348">
        <v>39.920534552839577</v>
      </c>
    </row>
    <row r="8" spans="1:11" ht="17.25" customHeight="1" thickBot="1" x14ac:dyDescent="0.25">
      <c r="A8" s="67" t="s">
        <v>109</v>
      </c>
      <c r="B8" s="69"/>
      <c r="C8" s="483">
        <v>13.2</v>
      </c>
      <c r="D8" s="469">
        <v>13.2</v>
      </c>
      <c r="E8" s="470">
        <v>13.2</v>
      </c>
      <c r="F8" s="625"/>
      <c r="G8" s="37"/>
      <c r="I8" s="427">
        <f>C8</f>
        <v>13.2</v>
      </c>
      <c r="J8" s="427">
        <f t="shared" ref="J8:K8" si="0">D8</f>
        <v>13.2</v>
      </c>
      <c r="K8" s="427">
        <f t="shared" si="0"/>
        <v>13.2</v>
      </c>
    </row>
    <row r="9" spans="1:11" ht="13.5" thickBot="1" x14ac:dyDescent="0.25">
      <c r="A9" s="70" t="s">
        <v>110</v>
      </c>
      <c r="B9" s="71">
        <f t="shared" ref="B9" si="1">ROUND((B8*B7),2)</f>
        <v>0</v>
      </c>
      <c r="C9" s="471">
        <f>ROUND((C8*C7),2)</f>
        <v>465.44</v>
      </c>
      <c r="D9" s="498">
        <f>ROUND((D8*D7),2)</f>
        <v>567.46</v>
      </c>
      <c r="E9" s="499">
        <f t="shared" ref="E9" si="2">ROUND((E8*E7),2)</f>
        <v>660</v>
      </c>
      <c r="F9" s="625"/>
      <c r="G9" s="37"/>
      <c r="I9" s="474">
        <f>ROUND((I8*I7),2)</f>
        <v>311.81</v>
      </c>
      <c r="J9" s="474">
        <f t="shared" ref="J9:K9" si="3">ROUND((J8*J7),2)</f>
        <v>414.09</v>
      </c>
      <c r="K9" s="474">
        <f t="shared" si="3"/>
        <v>526.95000000000005</v>
      </c>
    </row>
    <row r="10" spans="1:11" x14ac:dyDescent="0.2">
      <c r="A10" s="67"/>
      <c r="B10" s="72"/>
      <c r="C10" s="350"/>
      <c r="D10" s="345"/>
      <c r="E10" s="346"/>
      <c r="F10" s="625"/>
      <c r="G10" s="37"/>
      <c r="I10" s="464"/>
      <c r="J10" s="464"/>
      <c r="K10" s="464"/>
    </row>
    <row r="11" spans="1:11" x14ac:dyDescent="0.2">
      <c r="A11" s="73" t="s">
        <v>111</v>
      </c>
      <c r="B11" s="72"/>
      <c r="C11" s="295"/>
      <c r="D11" s="359"/>
      <c r="E11" s="360"/>
      <c r="F11" s="625"/>
      <c r="G11" s="37"/>
      <c r="I11" s="464"/>
      <c r="J11" s="464"/>
      <c r="K11" s="464"/>
    </row>
    <row r="12" spans="1:11" x14ac:dyDescent="0.2">
      <c r="A12" s="73" t="s">
        <v>112</v>
      </c>
      <c r="B12" s="72"/>
      <c r="C12" s="295"/>
      <c r="D12" s="359"/>
      <c r="E12" s="360"/>
      <c r="F12" s="625"/>
      <c r="G12" s="37"/>
      <c r="I12" s="464"/>
      <c r="J12" s="464"/>
      <c r="K12" s="464"/>
    </row>
    <row r="13" spans="1:11" x14ac:dyDescent="0.2">
      <c r="A13" s="67" t="s">
        <v>113</v>
      </c>
      <c r="B13" s="74"/>
      <c r="C13" s="416">
        <v>84.350000000000009</v>
      </c>
      <c r="D13" s="417">
        <v>84.350000000000009</v>
      </c>
      <c r="E13" s="418">
        <v>84.350000000000009</v>
      </c>
      <c r="F13" s="625"/>
      <c r="G13" s="37"/>
      <c r="I13" s="427">
        <f t="shared" ref="I13:K27" si="4">C13</f>
        <v>84.350000000000009</v>
      </c>
      <c r="J13" s="427">
        <f t="shared" si="4"/>
        <v>84.350000000000009</v>
      </c>
      <c r="K13" s="427">
        <f t="shared" si="4"/>
        <v>84.350000000000009</v>
      </c>
    </row>
    <row r="14" spans="1:11" x14ac:dyDescent="0.2">
      <c r="A14" s="67" t="s">
        <v>114</v>
      </c>
      <c r="B14" s="74"/>
      <c r="C14" s="416">
        <v>9</v>
      </c>
      <c r="D14" s="417">
        <v>9</v>
      </c>
      <c r="E14" s="418">
        <v>9</v>
      </c>
      <c r="F14" s="625"/>
      <c r="G14" s="37"/>
      <c r="I14" s="427">
        <f t="shared" si="4"/>
        <v>9</v>
      </c>
      <c r="J14" s="427">
        <f t="shared" si="4"/>
        <v>9</v>
      </c>
      <c r="K14" s="427">
        <f t="shared" si="4"/>
        <v>9</v>
      </c>
    </row>
    <row r="15" spans="1:11" x14ac:dyDescent="0.2">
      <c r="A15" s="67" t="s">
        <v>115</v>
      </c>
      <c r="B15" s="74"/>
      <c r="C15" s="475">
        <v>54.032194429101239</v>
      </c>
      <c r="D15" s="476">
        <v>66.312238617533339</v>
      </c>
      <c r="E15" s="477">
        <v>76.95494358084116</v>
      </c>
      <c r="F15" s="625"/>
      <c r="G15" s="37"/>
      <c r="I15" s="427">
        <f t="shared" si="4"/>
        <v>54.032194429101239</v>
      </c>
      <c r="J15" s="427">
        <f t="shared" si="4"/>
        <v>66.312238617533339</v>
      </c>
      <c r="K15" s="427">
        <f t="shared" si="4"/>
        <v>76.95494358084116</v>
      </c>
    </row>
    <row r="16" spans="1:11" x14ac:dyDescent="0.2">
      <c r="A16" s="67" t="s">
        <v>116</v>
      </c>
      <c r="B16" s="74"/>
      <c r="C16" s="475">
        <v>26.911392481896705</v>
      </c>
      <c r="D16" s="476">
        <v>32.678119442303142</v>
      </c>
      <c r="E16" s="477">
        <v>37.483725242641839</v>
      </c>
      <c r="F16" s="625"/>
      <c r="G16" s="37"/>
      <c r="I16" s="427">
        <f t="shared" si="4"/>
        <v>26.911392481896705</v>
      </c>
      <c r="J16" s="427">
        <f t="shared" si="4"/>
        <v>32.678119442303142</v>
      </c>
      <c r="K16" s="427">
        <f t="shared" si="4"/>
        <v>37.483725242641839</v>
      </c>
    </row>
    <row r="17" spans="1:11" x14ac:dyDescent="0.2">
      <c r="A17" s="67" t="s">
        <v>117</v>
      </c>
      <c r="B17" s="75"/>
      <c r="C17" s="478">
        <v>4.3876088271653648</v>
      </c>
      <c r="D17" s="479">
        <v>4.9360599305610355</v>
      </c>
      <c r="E17" s="480">
        <v>6.032962137352377</v>
      </c>
      <c r="F17" s="625"/>
      <c r="G17" s="37"/>
      <c r="I17" s="427">
        <f t="shared" si="4"/>
        <v>4.3876088271653648</v>
      </c>
      <c r="J17" s="427">
        <f t="shared" si="4"/>
        <v>4.9360599305610355</v>
      </c>
      <c r="K17" s="427">
        <f t="shared" si="4"/>
        <v>6.032962137352377</v>
      </c>
    </row>
    <row r="18" spans="1:11" x14ac:dyDescent="0.2">
      <c r="A18" s="67" t="s">
        <v>118</v>
      </c>
      <c r="B18" s="74"/>
      <c r="C18" s="416">
        <v>61.264969135802474</v>
      </c>
      <c r="D18" s="417">
        <v>61.264969135802474</v>
      </c>
      <c r="E18" s="418">
        <v>73.930236507547619</v>
      </c>
      <c r="F18" s="625"/>
      <c r="G18" s="37"/>
      <c r="I18" s="427">
        <f t="shared" si="4"/>
        <v>61.264969135802474</v>
      </c>
      <c r="J18" s="427">
        <f t="shared" si="4"/>
        <v>61.264969135802474</v>
      </c>
      <c r="K18" s="427">
        <f t="shared" si="4"/>
        <v>73.930236507547619</v>
      </c>
    </row>
    <row r="19" spans="1:11" x14ac:dyDescent="0.2">
      <c r="A19" s="67" t="s">
        <v>119</v>
      </c>
      <c r="B19" s="74"/>
      <c r="C19" s="416">
        <v>5.7749999999999995</v>
      </c>
      <c r="D19" s="417">
        <v>5.7749999999999995</v>
      </c>
      <c r="E19" s="418">
        <v>5.7749999999999995</v>
      </c>
      <c r="F19" s="625"/>
      <c r="G19" s="37"/>
      <c r="I19" s="427">
        <f t="shared" si="4"/>
        <v>5.7749999999999995</v>
      </c>
      <c r="J19" s="427">
        <f t="shared" si="4"/>
        <v>5.7749999999999995</v>
      </c>
      <c r="K19" s="427">
        <f t="shared" si="4"/>
        <v>5.7749999999999995</v>
      </c>
    </row>
    <row r="20" spans="1:11" x14ac:dyDescent="0.2">
      <c r="A20" s="67" t="s">
        <v>120</v>
      </c>
      <c r="B20" s="74"/>
      <c r="C20" s="416">
        <v>0</v>
      </c>
      <c r="D20" s="417">
        <v>23.883333333333336</v>
      </c>
      <c r="E20" s="418">
        <v>23.883333333333336</v>
      </c>
      <c r="F20" s="625"/>
      <c r="G20" s="37"/>
      <c r="I20" s="427">
        <f t="shared" si="4"/>
        <v>0</v>
      </c>
      <c r="J20" s="427">
        <f t="shared" si="4"/>
        <v>23.883333333333336</v>
      </c>
      <c r="K20" s="427">
        <f t="shared" si="4"/>
        <v>23.883333333333336</v>
      </c>
    </row>
    <row r="21" spans="1:11" x14ac:dyDescent="0.2">
      <c r="A21" s="67" t="s">
        <v>121</v>
      </c>
      <c r="B21" s="75"/>
      <c r="C21" s="432">
        <v>17.006608680000003</v>
      </c>
      <c r="D21" s="433">
        <v>21.258260849999999</v>
      </c>
      <c r="E21" s="434">
        <v>26.572826062500003</v>
      </c>
      <c r="F21" s="625"/>
      <c r="G21" s="37"/>
      <c r="I21" s="427">
        <f t="shared" si="4"/>
        <v>17.006608680000003</v>
      </c>
      <c r="J21" s="427">
        <f t="shared" si="4"/>
        <v>21.258260849999999</v>
      </c>
      <c r="K21" s="427">
        <f t="shared" si="4"/>
        <v>26.572826062500003</v>
      </c>
    </row>
    <row r="22" spans="1:11" x14ac:dyDescent="0.2">
      <c r="A22" s="67" t="s">
        <v>122</v>
      </c>
      <c r="B22" s="74"/>
      <c r="C22" s="416">
        <v>11.56328841689489</v>
      </c>
      <c r="D22" s="417">
        <v>13.039497446998874</v>
      </c>
      <c r="E22" s="418">
        <v>14.75790247400408</v>
      </c>
      <c r="F22" s="625"/>
      <c r="G22" s="37"/>
      <c r="I22" s="427">
        <f t="shared" si="4"/>
        <v>11.56328841689489</v>
      </c>
      <c r="J22" s="427">
        <f t="shared" si="4"/>
        <v>13.039497446998874</v>
      </c>
      <c r="K22" s="427">
        <f t="shared" si="4"/>
        <v>14.75790247400408</v>
      </c>
    </row>
    <row r="23" spans="1:11" x14ac:dyDescent="0.2">
      <c r="A23" s="67" t="s">
        <v>123</v>
      </c>
      <c r="B23" s="74"/>
      <c r="C23" s="416">
        <v>22.25</v>
      </c>
      <c r="D23" s="417">
        <v>22.25</v>
      </c>
      <c r="E23" s="418">
        <v>22.25</v>
      </c>
      <c r="F23" s="625"/>
      <c r="G23" s="37"/>
      <c r="I23" s="427">
        <f t="shared" si="4"/>
        <v>22.25</v>
      </c>
      <c r="J23" s="427">
        <f t="shared" si="4"/>
        <v>22.25</v>
      </c>
      <c r="K23" s="427">
        <f t="shared" si="4"/>
        <v>22.25</v>
      </c>
    </row>
    <row r="24" spans="1:11" x14ac:dyDescent="0.2">
      <c r="A24" s="67" t="s">
        <v>124</v>
      </c>
      <c r="B24" s="77"/>
      <c r="C24" s="509">
        <v>14.252449758674823</v>
      </c>
      <c r="D24" s="510">
        <v>11.341524287409854</v>
      </c>
      <c r="E24" s="511">
        <v>11.245810721544483</v>
      </c>
      <c r="F24" s="625"/>
      <c r="G24" s="37"/>
      <c r="I24" s="427">
        <f t="shared" si="4"/>
        <v>14.252449758674823</v>
      </c>
      <c r="J24" s="427">
        <f t="shared" si="4"/>
        <v>11.341524287409854</v>
      </c>
      <c r="K24" s="427">
        <f t="shared" si="4"/>
        <v>11.245810721544483</v>
      </c>
    </row>
    <row r="25" spans="1:11" x14ac:dyDescent="0.2">
      <c r="A25" s="67" t="s">
        <v>125</v>
      </c>
      <c r="B25" s="77"/>
      <c r="C25" s="509">
        <v>14.000000000000002</v>
      </c>
      <c r="D25" s="510">
        <v>14.000000000000002</v>
      </c>
      <c r="E25" s="511">
        <v>14.000000000000002</v>
      </c>
      <c r="F25" s="625"/>
      <c r="G25" s="37"/>
      <c r="I25" s="427">
        <f t="shared" si="4"/>
        <v>14.000000000000002</v>
      </c>
      <c r="J25" s="427">
        <f t="shared" si="4"/>
        <v>14.000000000000002</v>
      </c>
      <c r="K25" s="427">
        <f t="shared" si="4"/>
        <v>14.000000000000002</v>
      </c>
    </row>
    <row r="26" spans="1:11" x14ac:dyDescent="0.2">
      <c r="A26" s="67" t="s">
        <v>126</v>
      </c>
      <c r="B26" s="75"/>
      <c r="C26" s="416">
        <v>4.3959741704137434</v>
      </c>
      <c r="D26" s="417">
        <v>5.7688493845177211</v>
      </c>
      <c r="E26" s="418">
        <v>6.6563646744435241</v>
      </c>
      <c r="F26" s="625"/>
      <c r="G26" s="37"/>
      <c r="I26" s="427">
        <f t="shared" si="4"/>
        <v>4.3959741704137434</v>
      </c>
      <c r="J26" s="427">
        <f t="shared" si="4"/>
        <v>5.7688493845177211</v>
      </c>
      <c r="K26" s="427">
        <f t="shared" si="4"/>
        <v>6.6563646744435241</v>
      </c>
    </row>
    <row r="27" spans="1:11" ht="13.5" thickBot="1" x14ac:dyDescent="0.25">
      <c r="A27" s="67" t="s">
        <v>127</v>
      </c>
      <c r="B27" s="74"/>
      <c r="C27" s="420">
        <v>12.465308532744745</v>
      </c>
      <c r="D27" s="421">
        <v>14.232484011957675</v>
      </c>
      <c r="E27" s="422">
        <v>15.634885565935356</v>
      </c>
      <c r="F27" s="625"/>
      <c r="G27" s="37"/>
      <c r="I27" s="427">
        <f t="shared" si="4"/>
        <v>12.465308532744745</v>
      </c>
      <c r="J27" s="427">
        <f t="shared" si="4"/>
        <v>14.232484011957675</v>
      </c>
      <c r="K27" s="427">
        <f t="shared" si="4"/>
        <v>15.634885565935356</v>
      </c>
    </row>
    <row r="28" spans="1:11" ht="13.5" thickBot="1" x14ac:dyDescent="0.25">
      <c r="A28" s="70" t="s">
        <v>128</v>
      </c>
      <c r="B28" s="78">
        <f t="shared" ref="B28" si="5">SUM(B13:B27)</f>
        <v>0</v>
      </c>
      <c r="C28" s="423">
        <f t="shared" ref="C28:E28" si="6">SUM(C13:C27)</f>
        <v>341.65479443269402</v>
      </c>
      <c r="D28" s="430">
        <f t="shared" si="6"/>
        <v>390.09033644041745</v>
      </c>
      <c r="E28" s="431">
        <f t="shared" si="6"/>
        <v>428.52799030014376</v>
      </c>
      <c r="F28" s="625"/>
      <c r="G28" s="37"/>
      <c r="I28" s="428">
        <f t="shared" ref="I28:K28" si="7">SUM(I13:I27)</f>
        <v>341.65479443269402</v>
      </c>
      <c r="J28" s="428">
        <f t="shared" si="7"/>
        <v>390.09033644041745</v>
      </c>
      <c r="K28" s="428">
        <f t="shared" si="7"/>
        <v>428.52799030014376</v>
      </c>
    </row>
    <row r="29" spans="1:11" x14ac:dyDescent="0.2">
      <c r="A29" s="67"/>
      <c r="B29" s="72"/>
      <c r="C29" s="295"/>
      <c r="D29" s="359"/>
      <c r="E29" s="360"/>
      <c r="F29" s="625"/>
      <c r="G29" s="37"/>
      <c r="I29" s="464"/>
      <c r="J29" s="464"/>
      <c r="K29" s="464"/>
    </row>
    <row r="30" spans="1:11" x14ac:dyDescent="0.2">
      <c r="A30" s="73" t="s">
        <v>129</v>
      </c>
      <c r="B30" s="72"/>
      <c r="C30" s="295"/>
      <c r="D30" s="359"/>
      <c r="E30" s="360"/>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8">C31</f>
        <v>0.74456845619080969</v>
      </c>
      <c r="J31" s="438">
        <f t="shared" si="8"/>
        <v>0.97564142535347476</v>
      </c>
      <c r="K31" s="438">
        <f t="shared" si="8"/>
        <v>1.335088266273176</v>
      </c>
    </row>
    <row r="32" spans="1:11" x14ac:dyDescent="0.2">
      <c r="A32" s="67" t="s">
        <v>131</v>
      </c>
      <c r="B32" s="80"/>
      <c r="C32" s="439">
        <v>5.076533574707355</v>
      </c>
      <c r="D32" s="440">
        <v>6.6426981881809022</v>
      </c>
      <c r="E32" s="441">
        <v>10.072058634924703</v>
      </c>
      <c r="F32" s="625"/>
      <c r="G32" s="37"/>
      <c r="I32" s="438">
        <f t="shared" si="8"/>
        <v>5.076533574707355</v>
      </c>
      <c r="J32" s="438">
        <f t="shared" si="8"/>
        <v>6.6426981881809022</v>
      </c>
      <c r="K32" s="438">
        <f t="shared" si="8"/>
        <v>10.072058634924703</v>
      </c>
    </row>
    <row r="33" spans="1:11" x14ac:dyDescent="0.2">
      <c r="A33" s="67" t="s">
        <v>132</v>
      </c>
      <c r="B33" s="81"/>
      <c r="C33" s="435">
        <v>2.6074747116237811</v>
      </c>
      <c r="D33" s="436">
        <v>3.9864276841171269</v>
      </c>
      <c r="E33" s="437">
        <v>4.6759041703637987</v>
      </c>
      <c r="F33" s="625"/>
      <c r="G33" s="37"/>
      <c r="I33" s="438">
        <f t="shared" si="8"/>
        <v>2.6074747116237811</v>
      </c>
      <c r="J33" s="438">
        <f t="shared" si="8"/>
        <v>3.9864276841171269</v>
      </c>
      <c r="K33" s="438">
        <f t="shared" si="8"/>
        <v>4.6759041703637987</v>
      </c>
    </row>
    <row r="34" spans="1:11" x14ac:dyDescent="0.2">
      <c r="A34" s="67" t="s">
        <v>133</v>
      </c>
      <c r="B34" s="82"/>
      <c r="C34" s="439">
        <v>47.587379254144359</v>
      </c>
      <c r="D34" s="440">
        <v>53.66254718572614</v>
      </c>
      <c r="E34" s="441">
        <v>60.734444796862945</v>
      </c>
      <c r="F34" s="625"/>
      <c r="G34" s="37"/>
      <c r="I34" s="438">
        <f t="shared" si="8"/>
        <v>47.587379254144359</v>
      </c>
      <c r="J34" s="438">
        <f t="shared" si="8"/>
        <v>53.66254718572614</v>
      </c>
      <c r="K34" s="438">
        <f t="shared" si="8"/>
        <v>60.734444796862945</v>
      </c>
    </row>
    <row r="35" spans="1:11" x14ac:dyDescent="0.2">
      <c r="A35" s="67" t="s">
        <v>134</v>
      </c>
      <c r="B35" s="79"/>
      <c r="C35" s="435">
        <v>1.4500000000000002</v>
      </c>
      <c r="D35" s="436">
        <v>1.9000000000000001</v>
      </c>
      <c r="E35" s="437">
        <v>2.6</v>
      </c>
      <c r="F35" s="625"/>
      <c r="G35" s="37"/>
      <c r="I35" s="438">
        <f t="shared" si="8"/>
        <v>1.4500000000000002</v>
      </c>
      <c r="J35" s="438">
        <f t="shared" si="8"/>
        <v>1.9000000000000001</v>
      </c>
      <c r="K35" s="438">
        <f t="shared" si="8"/>
        <v>2.6</v>
      </c>
    </row>
    <row r="36" spans="1:11" x14ac:dyDescent="0.2">
      <c r="A36" s="67" t="s">
        <v>135</v>
      </c>
      <c r="B36" s="82"/>
      <c r="C36" s="439">
        <v>30.020075697707892</v>
      </c>
      <c r="D36" s="440">
        <v>33.852541448939391</v>
      </c>
      <c r="E36" s="441">
        <v>38.313785269049063</v>
      </c>
      <c r="F36" s="625"/>
      <c r="G36" s="37"/>
      <c r="I36" s="438">
        <f t="shared" si="8"/>
        <v>30.020075697707892</v>
      </c>
      <c r="J36" s="438">
        <f t="shared" si="8"/>
        <v>33.852541448939391</v>
      </c>
      <c r="K36" s="438">
        <f t="shared" si="8"/>
        <v>38.313785269049063</v>
      </c>
    </row>
    <row r="37" spans="1:11" x14ac:dyDescent="0.2">
      <c r="A37" s="67" t="s">
        <v>136</v>
      </c>
      <c r="B37" s="79"/>
      <c r="C37" s="435">
        <v>1.3262666666666665</v>
      </c>
      <c r="D37" s="436">
        <v>1.7378666666666664</v>
      </c>
      <c r="E37" s="437">
        <v>2.378133333333333</v>
      </c>
      <c r="F37" s="625"/>
      <c r="G37" s="37"/>
      <c r="I37" s="438">
        <f t="shared" si="8"/>
        <v>1.3262666666666665</v>
      </c>
      <c r="J37" s="438">
        <f t="shared" si="8"/>
        <v>1.7378666666666664</v>
      </c>
      <c r="K37" s="438">
        <f t="shared" si="8"/>
        <v>2.378133333333333</v>
      </c>
    </row>
    <row r="38" spans="1:11" ht="13.5" thickBot="1" x14ac:dyDescent="0.25">
      <c r="A38" s="67" t="s">
        <v>137</v>
      </c>
      <c r="B38" s="80"/>
      <c r="C38" s="439">
        <v>70.103999999999985</v>
      </c>
      <c r="D38" s="440">
        <v>80.656499999999994</v>
      </c>
      <c r="E38" s="441">
        <v>75.380250000000004</v>
      </c>
      <c r="F38" s="625"/>
      <c r="G38" s="37"/>
      <c r="I38" s="438">
        <f t="shared" si="8"/>
        <v>70.103999999999985</v>
      </c>
      <c r="J38" s="438">
        <f t="shared" si="8"/>
        <v>80.656499999999994</v>
      </c>
      <c r="K38" s="438">
        <f t="shared" si="8"/>
        <v>75.380250000000004</v>
      </c>
    </row>
    <row r="39" spans="1:11" ht="13.5" thickBot="1" x14ac:dyDescent="0.25">
      <c r="A39" s="39" t="s">
        <v>138</v>
      </c>
      <c r="B39" s="42">
        <f t="shared" ref="B39" si="9">SUM(B31:B38)</f>
        <v>0</v>
      </c>
      <c r="C39" s="442">
        <f t="shared" ref="C39:E39" si="10">SUM(C31:C38)</f>
        <v>158.91629836104084</v>
      </c>
      <c r="D39" s="443">
        <f t="shared" si="10"/>
        <v>183.41422259898371</v>
      </c>
      <c r="E39" s="444">
        <f t="shared" si="10"/>
        <v>195.48966447080704</v>
      </c>
      <c r="F39" s="625"/>
      <c r="G39" s="37"/>
      <c r="I39" s="428">
        <f t="shared" ref="I39:K39" si="11">SUM(I31:I38)</f>
        <v>158.91629836104084</v>
      </c>
      <c r="J39" s="428">
        <f t="shared" si="11"/>
        <v>183.41422259898371</v>
      </c>
      <c r="K39" s="428">
        <f t="shared" si="11"/>
        <v>195.48966447080704</v>
      </c>
    </row>
    <row r="40" spans="1:11" ht="13.5" thickBot="1" x14ac:dyDescent="0.25">
      <c r="A40" s="36" t="s">
        <v>139</v>
      </c>
      <c r="B40" s="41"/>
      <c r="C40" s="492"/>
      <c r="D40" s="512"/>
      <c r="E40" s="513"/>
      <c r="F40" s="625"/>
      <c r="G40" s="37"/>
      <c r="I40" s="464"/>
      <c r="J40" s="464"/>
      <c r="K40" s="464"/>
    </row>
    <row r="41" spans="1:11" ht="13.5" thickBot="1" x14ac:dyDescent="0.25">
      <c r="A41" s="45" t="s">
        <v>140</v>
      </c>
      <c r="B41" s="42">
        <f t="shared" ref="B41:E41" si="12">B28+B39+B40</f>
        <v>0</v>
      </c>
      <c r="C41" s="442">
        <f t="shared" si="12"/>
        <v>500.57109279373486</v>
      </c>
      <c r="D41" s="443">
        <f t="shared" si="12"/>
        <v>573.5045590394011</v>
      </c>
      <c r="E41" s="444">
        <f t="shared" si="12"/>
        <v>624.0176547709508</v>
      </c>
      <c r="F41" s="625"/>
      <c r="G41" s="37"/>
      <c r="I41" s="428">
        <f t="shared" ref="I41:K41" si="13">I28+I39+I40</f>
        <v>500.57109279373486</v>
      </c>
      <c r="J41" s="428">
        <f t="shared" si="13"/>
        <v>573.5045590394011</v>
      </c>
      <c r="K41" s="428">
        <f t="shared" si="13"/>
        <v>624.0176547709508</v>
      </c>
    </row>
    <row r="42" spans="1:11" ht="13.5" thickBot="1" x14ac:dyDescent="0.25">
      <c r="A42" s="46"/>
      <c r="B42" s="19"/>
      <c r="C42" s="445"/>
      <c r="D42" s="446"/>
      <c r="E42" s="447"/>
      <c r="F42" s="625"/>
      <c r="G42" s="37"/>
      <c r="I42" s="464"/>
      <c r="J42" s="464"/>
      <c r="K42" s="464"/>
    </row>
    <row r="43" spans="1:11" x14ac:dyDescent="0.2">
      <c r="A43" s="47" t="s">
        <v>141</v>
      </c>
      <c r="B43" s="48"/>
      <c r="C43" s="493"/>
      <c r="D43" s="514"/>
      <c r="E43" s="515"/>
      <c r="F43" s="625"/>
      <c r="G43" s="37"/>
      <c r="I43" s="520"/>
      <c r="J43" s="465"/>
      <c r="K43" s="466"/>
    </row>
    <row r="44" spans="1:11" x14ac:dyDescent="0.2">
      <c r="A44" s="49" t="s">
        <v>142</v>
      </c>
      <c r="B44" s="20">
        <f t="shared" ref="B44:E44" si="14">B9-B28</f>
        <v>0</v>
      </c>
      <c r="C44" s="451">
        <f t="shared" si="14"/>
        <v>123.78520556730598</v>
      </c>
      <c r="D44" s="452">
        <f>D9-D28</f>
        <v>177.36966355958259</v>
      </c>
      <c r="E44" s="453">
        <f t="shared" si="14"/>
        <v>231.47200969985624</v>
      </c>
      <c r="F44" s="625"/>
      <c r="G44" s="37"/>
      <c r="I44" s="451">
        <f>I9-I28</f>
        <v>-29.844794432694016</v>
      </c>
      <c r="J44" s="467">
        <f>J9-J28</f>
        <v>23.99966355958253</v>
      </c>
      <c r="K44" s="453">
        <f>K9-K28</f>
        <v>98.422009699856289</v>
      </c>
    </row>
    <row r="45" spans="1:11" ht="13.5" thickBot="1" x14ac:dyDescent="0.25">
      <c r="A45" s="50" t="s">
        <v>143</v>
      </c>
      <c r="B45" s="21">
        <f t="shared" ref="B45:E45" si="15">B9-B41</f>
        <v>0</v>
      </c>
      <c r="C45" s="454">
        <f t="shared" si="15"/>
        <v>-35.131092793734865</v>
      </c>
      <c r="D45" s="455">
        <f t="shared" si="15"/>
        <v>-6.0445590394010651</v>
      </c>
      <c r="E45" s="456">
        <f t="shared" si="15"/>
        <v>35.982345229049201</v>
      </c>
      <c r="F45" s="625"/>
      <c r="G45" s="37"/>
      <c r="I45" s="454">
        <f>I9-I41</f>
        <v>-188.76109279373486</v>
      </c>
      <c r="J45" s="468">
        <f>J9-J41</f>
        <v>-159.41455903940113</v>
      </c>
      <c r="K45" s="456">
        <f>K9-K41</f>
        <v>-97.067654770950753</v>
      </c>
    </row>
    <row r="46" spans="1:11" ht="13.5" thickBot="1" x14ac:dyDescent="0.25">
      <c r="A46" s="32"/>
      <c r="B46" s="19"/>
      <c r="C46" s="445"/>
      <c r="D46" s="446"/>
      <c r="E46" s="447"/>
      <c r="F46" s="625"/>
      <c r="G46" s="37"/>
      <c r="I46" s="464"/>
      <c r="J46" s="464"/>
      <c r="K46" s="464"/>
    </row>
    <row r="47" spans="1:11" x14ac:dyDescent="0.2">
      <c r="A47" s="51" t="s">
        <v>144</v>
      </c>
      <c r="B47" s="52"/>
      <c r="C47" s="494"/>
      <c r="D47" s="516"/>
      <c r="E47" s="517"/>
      <c r="F47" s="625"/>
      <c r="G47" s="37"/>
      <c r="I47" s="520"/>
      <c r="J47" s="465"/>
      <c r="K47" s="466"/>
    </row>
    <row r="48" spans="1:11" x14ac:dyDescent="0.2">
      <c r="A48" s="32" t="s">
        <v>145</v>
      </c>
      <c r="B48" s="20" t="e">
        <f t="shared" ref="B48:E48" si="16">ROUND((B28)/B8,2)</f>
        <v>#DIV/0!</v>
      </c>
      <c r="C48" s="451">
        <f t="shared" si="16"/>
        <v>25.88</v>
      </c>
      <c r="D48" s="452">
        <f>ROUND((D28)/D8,2)</f>
        <v>29.55</v>
      </c>
      <c r="E48" s="453">
        <f t="shared" si="16"/>
        <v>32.46</v>
      </c>
      <c r="F48" s="625"/>
      <c r="G48" s="37"/>
      <c r="I48" s="451">
        <f>ROUND((I28)/I8,2)</f>
        <v>25.88</v>
      </c>
      <c r="J48" s="467">
        <f t="shared" ref="J48:K48" si="17">ROUND((J28)/J8,2)</f>
        <v>29.55</v>
      </c>
      <c r="K48" s="453">
        <f t="shared" si="17"/>
        <v>32.46</v>
      </c>
    </row>
    <row r="49" spans="1:11" ht="13.5" thickBot="1" x14ac:dyDescent="0.25">
      <c r="A49" s="53" t="s">
        <v>146</v>
      </c>
      <c r="B49" s="21" t="e">
        <f t="shared" ref="B49:E49" si="18">ROUND(B41/B8,2)</f>
        <v>#DIV/0!</v>
      </c>
      <c r="C49" s="454">
        <f t="shared" si="18"/>
        <v>37.92</v>
      </c>
      <c r="D49" s="455">
        <f>ROUND(D41/D8,2)</f>
        <v>43.45</v>
      </c>
      <c r="E49" s="456">
        <f t="shared" si="18"/>
        <v>47.27</v>
      </c>
      <c r="F49" s="625"/>
      <c r="G49" s="37"/>
      <c r="I49" s="454">
        <f>ROUND(I41/I8,2)</f>
        <v>37.92</v>
      </c>
      <c r="J49" s="468">
        <f t="shared" ref="J49:K49" si="19">ROUND(J41/J8,2)</f>
        <v>43.45</v>
      </c>
      <c r="K49" s="456">
        <f t="shared" si="19"/>
        <v>47.27</v>
      </c>
    </row>
    <row r="50" spans="1:11" ht="13.5" thickBot="1" x14ac:dyDescent="0.25">
      <c r="A50" s="32"/>
      <c r="B50" s="54"/>
      <c r="C50" s="495"/>
      <c r="D50" s="518"/>
      <c r="E50" s="519"/>
      <c r="F50" s="625"/>
      <c r="G50" s="37"/>
      <c r="I50" s="464"/>
      <c r="J50" s="464"/>
      <c r="K50" s="464"/>
    </row>
    <row r="51" spans="1:11" x14ac:dyDescent="0.2">
      <c r="A51" s="51" t="s">
        <v>147</v>
      </c>
      <c r="B51" s="52"/>
      <c r="C51" s="494"/>
      <c r="D51" s="516"/>
      <c r="E51" s="517"/>
      <c r="F51" s="625"/>
      <c r="G51" s="37"/>
      <c r="I51" s="520"/>
      <c r="J51" s="465"/>
      <c r="K51" s="466"/>
    </row>
    <row r="52" spans="1:11" x14ac:dyDescent="0.2">
      <c r="A52" s="32" t="s">
        <v>145</v>
      </c>
      <c r="B52" s="20" t="e">
        <f t="shared" ref="B52:E52" si="20">ROUND((B28)/B7,2)</f>
        <v>#DIV/0!</v>
      </c>
      <c r="C52" s="451">
        <f t="shared" si="20"/>
        <v>9.69</v>
      </c>
      <c r="D52" s="452">
        <f>ROUND((D28)/D7,2)</f>
        <v>9.07</v>
      </c>
      <c r="E52" s="453">
        <f t="shared" si="20"/>
        <v>8.57</v>
      </c>
      <c r="F52" s="625"/>
      <c r="G52" s="37"/>
      <c r="I52" s="451">
        <f>ROUND((I28)/I7,2)</f>
        <v>14.46</v>
      </c>
      <c r="J52" s="467">
        <f t="shared" ref="J52:K52" si="21">ROUND((J28)/J7,2)</f>
        <v>12.44</v>
      </c>
      <c r="K52" s="453">
        <f t="shared" si="21"/>
        <v>10.73</v>
      </c>
    </row>
    <row r="53" spans="1:11" ht="13.5" thickBot="1" x14ac:dyDescent="0.25">
      <c r="A53" s="53" t="s">
        <v>146</v>
      </c>
      <c r="B53" s="21" t="e">
        <f t="shared" ref="B53:E53" si="22">ROUND(B41/B7,2)</f>
        <v>#DIV/0!</v>
      </c>
      <c r="C53" s="454">
        <f t="shared" si="22"/>
        <v>14.2</v>
      </c>
      <c r="D53" s="455">
        <f>ROUND(D41/D7,2)</f>
        <v>13.34</v>
      </c>
      <c r="E53" s="456">
        <f t="shared" si="22"/>
        <v>12.48</v>
      </c>
      <c r="F53" s="625"/>
      <c r="G53" s="37"/>
      <c r="I53" s="454">
        <f t="shared" ref="I53:K53" si="23">ROUND(I41/I7,2)</f>
        <v>21.19</v>
      </c>
      <c r="J53" s="468">
        <f t="shared" si="23"/>
        <v>18.28</v>
      </c>
      <c r="K53" s="456">
        <f t="shared" si="23"/>
        <v>15.63</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23.622193059273744</v>
      </c>
      <c r="D56" s="446">
        <f t="shared" ref="D56:E56" si="24">J7</f>
        <v>31.370220573051629</v>
      </c>
      <c r="E56" s="446">
        <f t="shared" si="24"/>
        <v>39.920534552839577</v>
      </c>
      <c r="F56" s="625"/>
    </row>
    <row r="57" spans="1:11" x14ac:dyDescent="0.2">
      <c r="A57" s="49" t="s">
        <v>150</v>
      </c>
      <c r="B57" s="65"/>
      <c r="C57" s="446">
        <f>I44</f>
        <v>-29.844794432694016</v>
      </c>
      <c r="D57" s="446">
        <f t="shared" ref="D57:E58" si="25">J44</f>
        <v>23.99966355958253</v>
      </c>
      <c r="E57" s="446">
        <f t="shared" si="25"/>
        <v>98.422009699856289</v>
      </c>
      <c r="F57" s="625"/>
    </row>
    <row r="58" spans="1:11" ht="13.5" thickBot="1" x14ac:dyDescent="0.25">
      <c r="A58" s="50" t="s">
        <v>151</v>
      </c>
      <c r="B58" s="66"/>
      <c r="C58" s="463">
        <f>I45</f>
        <v>-188.76109279373486</v>
      </c>
      <c r="D58" s="463">
        <f t="shared" si="25"/>
        <v>-159.41455903940113</v>
      </c>
      <c r="E58" s="463">
        <f t="shared" si="25"/>
        <v>-97.067654770950753</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63"/>
  <sheetViews>
    <sheetView showGridLines="0" topLeftCell="A28"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 customWidth="1"/>
    <col min="9" max="11" width="13.42578125" customWidth="1"/>
  </cols>
  <sheetData>
    <row r="1" spans="1:11" x14ac:dyDescent="0.2">
      <c r="A1" s="23" t="s">
        <v>177</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178</v>
      </c>
      <c r="E3" s="282"/>
      <c r="F3" s="624" t="s">
        <v>179</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x14ac:dyDescent="0.2">
      <c r="A6" s="32" t="s">
        <v>107</v>
      </c>
      <c r="B6" s="33"/>
      <c r="C6" s="48"/>
      <c r="D6" s="58"/>
      <c r="E6" s="59"/>
      <c r="F6" s="625"/>
      <c r="I6" s="31"/>
      <c r="J6" s="31"/>
      <c r="K6" s="31"/>
    </row>
    <row r="7" spans="1:11" ht="17.25" customHeight="1" x14ac:dyDescent="0.2">
      <c r="A7" s="67" t="s">
        <v>108</v>
      </c>
      <c r="B7" s="68"/>
      <c r="C7" s="253">
        <v>22.270715126290415</v>
      </c>
      <c r="D7" s="226">
        <v>27.910425376223778</v>
      </c>
      <c r="E7" s="201">
        <v>32.990383999999999</v>
      </c>
      <c r="F7" s="625"/>
      <c r="G7" s="37"/>
      <c r="I7" s="348">
        <v>13.8</v>
      </c>
      <c r="J7" s="348">
        <v>19.3</v>
      </c>
      <c r="K7" s="348">
        <v>22.8</v>
      </c>
    </row>
    <row r="8" spans="1:11" ht="17.25" customHeight="1" thickBot="1" x14ac:dyDescent="0.25">
      <c r="A8" s="67" t="s">
        <v>109</v>
      </c>
      <c r="B8" s="69"/>
      <c r="C8" s="483">
        <v>16.5</v>
      </c>
      <c r="D8" s="469">
        <v>16.5</v>
      </c>
      <c r="E8" s="470">
        <v>16.5</v>
      </c>
      <c r="F8" s="625"/>
      <c r="G8" s="37"/>
      <c r="I8" s="427">
        <f>C8</f>
        <v>16.5</v>
      </c>
      <c r="J8" s="427">
        <f t="shared" ref="J8:K8" si="0">D8</f>
        <v>16.5</v>
      </c>
      <c r="K8" s="427">
        <f t="shared" si="0"/>
        <v>16.5</v>
      </c>
    </row>
    <row r="9" spans="1:11" ht="13.5" thickBot="1" x14ac:dyDescent="0.25">
      <c r="A9" s="70" t="s">
        <v>110</v>
      </c>
      <c r="B9" s="71">
        <f t="shared" ref="B9:D9" si="1">ROUND((B8*B7),2)</f>
        <v>0</v>
      </c>
      <c r="C9" s="471">
        <f t="shared" si="1"/>
        <v>367.47</v>
      </c>
      <c r="D9" s="472">
        <f t="shared" si="1"/>
        <v>460.52</v>
      </c>
      <c r="E9" s="473">
        <f t="shared" ref="E9" si="2">ROUND((E8*E7),2)</f>
        <v>544.34</v>
      </c>
      <c r="F9" s="625"/>
      <c r="G9" s="37"/>
      <c r="I9" s="474">
        <f>ROUND((I8*I7),2)</f>
        <v>227.7</v>
      </c>
      <c r="J9" s="474">
        <f t="shared" ref="J9:K9" si="3">ROUND((J8*J7),2)</f>
        <v>318.45</v>
      </c>
      <c r="K9" s="474">
        <f t="shared" si="3"/>
        <v>376.2</v>
      </c>
    </row>
    <row r="10" spans="1:11" x14ac:dyDescent="0.2">
      <c r="A10" s="67"/>
      <c r="B10" s="72"/>
      <c r="C10" s="340"/>
      <c r="D10" s="341"/>
      <c r="E10" s="306"/>
      <c r="F10" s="625"/>
      <c r="G10" s="37"/>
      <c r="I10" s="332"/>
      <c r="J10" s="332"/>
      <c r="K10" s="332"/>
    </row>
    <row r="11" spans="1:11" x14ac:dyDescent="0.2">
      <c r="A11" s="73" t="s">
        <v>111</v>
      </c>
      <c r="B11" s="72"/>
      <c r="C11" s="358"/>
      <c r="D11" s="297"/>
      <c r="E11" s="298"/>
      <c r="F11" s="625"/>
      <c r="G11" s="37"/>
      <c r="I11" s="464"/>
      <c r="J11" s="464"/>
      <c r="K11" s="464"/>
    </row>
    <row r="12" spans="1:11" x14ac:dyDescent="0.2">
      <c r="A12" s="73" t="s">
        <v>112</v>
      </c>
      <c r="B12" s="72"/>
      <c r="C12" s="358"/>
      <c r="D12" s="297"/>
      <c r="E12" s="299"/>
      <c r="F12" s="625"/>
      <c r="G12" s="37"/>
      <c r="I12" s="464"/>
      <c r="J12" s="464"/>
      <c r="K12" s="464"/>
    </row>
    <row r="13" spans="1:11" x14ac:dyDescent="0.2">
      <c r="A13" s="67" t="s">
        <v>113</v>
      </c>
      <c r="B13" s="74"/>
      <c r="C13" s="416">
        <v>19.079999999999998</v>
      </c>
      <c r="D13" s="417">
        <v>21.465</v>
      </c>
      <c r="E13" s="418">
        <v>23.849999999999998</v>
      </c>
      <c r="F13" s="625"/>
      <c r="G13" s="37"/>
      <c r="I13" s="427">
        <f t="shared" ref="I13:K27" si="4">C13</f>
        <v>19.079999999999998</v>
      </c>
      <c r="J13" s="427">
        <f t="shared" si="4"/>
        <v>21.465</v>
      </c>
      <c r="K13" s="427">
        <f t="shared" si="4"/>
        <v>23.849999999999998</v>
      </c>
    </row>
    <row r="14" spans="1:11" x14ac:dyDescent="0.2">
      <c r="A14" s="67" t="s">
        <v>114</v>
      </c>
      <c r="B14" s="74"/>
      <c r="C14" s="416">
        <v>0</v>
      </c>
      <c r="D14" s="417">
        <v>0</v>
      </c>
      <c r="E14" s="418">
        <v>0</v>
      </c>
      <c r="F14" s="625"/>
      <c r="G14" s="37"/>
      <c r="I14" s="427">
        <f t="shared" si="4"/>
        <v>0</v>
      </c>
      <c r="J14" s="427">
        <f t="shared" si="4"/>
        <v>0</v>
      </c>
      <c r="K14" s="427">
        <f t="shared" si="4"/>
        <v>0</v>
      </c>
    </row>
    <row r="15" spans="1:11" x14ac:dyDescent="0.2">
      <c r="A15" s="67" t="s">
        <v>115</v>
      </c>
      <c r="B15" s="74"/>
      <c r="C15" s="475">
        <v>39.29614140298272</v>
      </c>
      <c r="D15" s="476">
        <v>49.120176753728401</v>
      </c>
      <c r="E15" s="477">
        <v>58.125542491911936</v>
      </c>
      <c r="F15" s="625"/>
      <c r="G15" s="37"/>
      <c r="I15" s="427">
        <f t="shared" si="4"/>
        <v>39.29614140298272</v>
      </c>
      <c r="J15" s="427">
        <f t="shared" si="4"/>
        <v>49.120176753728401</v>
      </c>
      <c r="K15" s="427">
        <f t="shared" si="4"/>
        <v>58.125542491911936</v>
      </c>
    </row>
    <row r="16" spans="1:11" x14ac:dyDescent="0.2">
      <c r="A16" s="67" t="s">
        <v>116</v>
      </c>
      <c r="B16" s="74"/>
      <c r="C16" s="475">
        <v>15.37793856108383</v>
      </c>
      <c r="D16" s="476">
        <v>19.222423201354786</v>
      </c>
      <c r="E16" s="477">
        <v>22.105786681558005</v>
      </c>
      <c r="F16" s="625"/>
      <c r="G16" s="37"/>
      <c r="I16" s="427">
        <f t="shared" si="4"/>
        <v>15.37793856108383</v>
      </c>
      <c r="J16" s="427">
        <f t="shared" si="4"/>
        <v>19.222423201354786</v>
      </c>
      <c r="K16" s="427">
        <f t="shared" si="4"/>
        <v>22.105786681558005</v>
      </c>
    </row>
    <row r="17" spans="1:11" x14ac:dyDescent="0.2">
      <c r="A17" s="67" t="s">
        <v>117</v>
      </c>
      <c r="B17" s="75"/>
      <c r="C17" s="478">
        <v>0</v>
      </c>
      <c r="D17" s="479">
        <v>0</v>
      </c>
      <c r="E17" s="480">
        <v>0</v>
      </c>
      <c r="F17" s="625"/>
      <c r="G17" s="37"/>
      <c r="I17" s="427">
        <f t="shared" si="4"/>
        <v>0</v>
      </c>
      <c r="J17" s="427">
        <f t="shared" si="4"/>
        <v>0</v>
      </c>
      <c r="K17" s="427">
        <f t="shared" si="4"/>
        <v>0</v>
      </c>
    </row>
    <row r="18" spans="1:11" x14ac:dyDescent="0.2">
      <c r="A18" s="67" t="s">
        <v>118</v>
      </c>
      <c r="B18" s="74"/>
      <c r="C18" s="416">
        <v>47.950732242744067</v>
      </c>
      <c r="D18" s="417">
        <v>45.559175514511878</v>
      </c>
      <c r="E18" s="418">
        <v>32.046880000000002</v>
      </c>
      <c r="F18" s="625"/>
      <c r="G18" s="37"/>
      <c r="I18" s="427">
        <f t="shared" si="4"/>
        <v>47.950732242744067</v>
      </c>
      <c r="J18" s="427">
        <f t="shared" si="4"/>
        <v>45.559175514511878</v>
      </c>
      <c r="K18" s="427">
        <f t="shared" si="4"/>
        <v>32.046880000000002</v>
      </c>
    </row>
    <row r="19" spans="1:11" x14ac:dyDescent="0.2">
      <c r="A19" s="67" t="s">
        <v>119</v>
      </c>
      <c r="B19" s="74"/>
      <c r="C19" s="432">
        <v>0</v>
      </c>
      <c r="D19" s="433">
        <v>0</v>
      </c>
      <c r="E19" s="434">
        <v>0</v>
      </c>
      <c r="F19" s="625"/>
      <c r="G19" s="37"/>
      <c r="I19" s="427">
        <f t="shared" si="4"/>
        <v>0</v>
      </c>
      <c r="J19" s="427">
        <f t="shared" si="4"/>
        <v>0</v>
      </c>
      <c r="K19" s="427">
        <f t="shared" si="4"/>
        <v>0</v>
      </c>
    </row>
    <row r="20" spans="1:11" x14ac:dyDescent="0.2">
      <c r="A20" s="67" t="s">
        <v>120</v>
      </c>
      <c r="B20" s="74"/>
      <c r="C20" s="416">
        <v>0</v>
      </c>
      <c r="D20" s="417">
        <v>23.883333333333336</v>
      </c>
      <c r="E20" s="418">
        <v>23.883333333333336</v>
      </c>
      <c r="F20" s="625"/>
      <c r="G20" s="37"/>
      <c r="I20" s="427">
        <f t="shared" si="4"/>
        <v>0</v>
      </c>
      <c r="J20" s="427">
        <f t="shared" si="4"/>
        <v>23.883333333333336</v>
      </c>
      <c r="K20" s="427">
        <f t="shared" si="4"/>
        <v>23.883333333333336</v>
      </c>
    </row>
    <row r="21" spans="1:11" x14ac:dyDescent="0.2">
      <c r="A21" s="67" t="s">
        <v>121</v>
      </c>
      <c r="B21" s="75"/>
      <c r="C21" s="432">
        <v>16.061797086666669</v>
      </c>
      <c r="D21" s="433">
        <v>20.077246358333333</v>
      </c>
      <c r="E21" s="434">
        <v>25.096557947916668</v>
      </c>
      <c r="F21" s="625"/>
      <c r="G21" s="37"/>
      <c r="I21" s="427">
        <f t="shared" si="4"/>
        <v>16.061797086666669</v>
      </c>
      <c r="J21" s="427">
        <f t="shared" si="4"/>
        <v>20.077246358333333</v>
      </c>
      <c r="K21" s="427">
        <f t="shared" si="4"/>
        <v>25.096557947916668</v>
      </c>
    </row>
    <row r="22" spans="1:11" x14ac:dyDescent="0.2">
      <c r="A22" s="67" t="s">
        <v>122</v>
      </c>
      <c r="B22" s="74"/>
      <c r="C22" s="416">
        <v>11.56328841689489</v>
      </c>
      <c r="D22" s="417">
        <v>13.039497446998874</v>
      </c>
      <c r="E22" s="418">
        <v>14.75790247400408</v>
      </c>
      <c r="F22" s="625"/>
      <c r="G22" s="37"/>
      <c r="I22" s="427">
        <f t="shared" si="4"/>
        <v>11.56328841689489</v>
      </c>
      <c r="J22" s="427">
        <f t="shared" si="4"/>
        <v>13.039497446998874</v>
      </c>
      <c r="K22" s="427">
        <f t="shared" si="4"/>
        <v>14.75790247400408</v>
      </c>
    </row>
    <row r="23" spans="1:11" x14ac:dyDescent="0.2">
      <c r="A23" s="67" t="s">
        <v>123</v>
      </c>
      <c r="B23" s="74"/>
      <c r="C23" s="416">
        <v>22</v>
      </c>
      <c r="D23" s="417">
        <v>22.25</v>
      </c>
      <c r="E23" s="418">
        <v>22.25</v>
      </c>
      <c r="F23" s="625"/>
      <c r="G23" s="37"/>
      <c r="I23" s="427">
        <f t="shared" si="4"/>
        <v>22</v>
      </c>
      <c r="J23" s="427">
        <f t="shared" si="4"/>
        <v>22.25</v>
      </c>
      <c r="K23" s="427">
        <f t="shared" si="4"/>
        <v>22.25</v>
      </c>
    </row>
    <row r="24" spans="1:11" x14ac:dyDescent="0.2">
      <c r="A24" s="67" t="s">
        <v>124</v>
      </c>
      <c r="B24" s="77"/>
      <c r="C24" s="416">
        <v>9.9709598295498409</v>
      </c>
      <c r="D24" s="417">
        <v>8.7389547901018485</v>
      </c>
      <c r="E24" s="418">
        <v>10.147490948579383</v>
      </c>
      <c r="F24" s="625"/>
      <c r="G24" s="37"/>
      <c r="I24" s="427">
        <f t="shared" si="4"/>
        <v>9.9709598295498409</v>
      </c>
      <c r="J24" s="427">
        <f t="shared" si="4"/>
        <v>8.7389547901018485</v>
      </c>
      <c r="K24" s="427">
        <f t="shared" si="4"/>
        <v>10.147490948579383</v>
      </c>
    </row>
    <row r="25" spans="1:11" x14ac:dyDescent="0.2">
      <c r="A25" s="67" t="s">
        <v>125</v>
      </c>
      <c r="B25" s="77"/>
      <c r="C25" s="509">
        <v>14.000000000000002</v>
      </c>
      <c r="D25" s="510">
        <v>14.000000000000002</v>
      </c>
      <c r="E25" s="511">
        <v>14.000000000000002</v>
      </c>
      <c r="F25" s="625"/>
      <c r="G25" s="37"/>
      <c r="I25" s="427">
        <f t="shared" ref="I25" si="5">C25</f>
        <v>14.000000000000002</v>
      </c>
      <c r="J25" s="427">
        <f t="shared" ref="J25" si="6">D25</f>
        <v>14.000000000000002</v>
      </c>
      <c r="K25" s="427">
        <f t="shared" ref="K25" si="7">E25</f>
        <v>14.000000000000002</v>
      </c>
    </row>
    <row r="26" spans="1:11" x14ac:dyDescent="0.2">
      <c r="A26" s="67" t="s">
        <v>126</v>
      </c>
      <c r="B26" s="75"/>
      <c r="C26" s="416">
        <v>4.3959741704137434</v>
      </c>
      <c r="D26" s="417">
        <v>5.7688493845177211</v>
      </c>
      <c r="E26" s="418">
        <v>6.6563646744435241</v>
      </c>
      <c r="F26" s="625"/>
      <c r="G26" s="37"/>
      <c r="I26" s="427">
        <f t="shared" si="4"/>
        <v>4.3959741704137434</v>
      </c>
      <c r="J26" s="427">
        <f t="shared" si="4"/>
        <v>5.7688493845177211</v>
      </c>
      <c r="K26" s="427">
        <f t="shared" si="4"/>
        <v>6.6563646744435241</v>
      </c>
    </row>
    <row r="27" spans="1:11" ht="13.5" thickBot="1" x14ac:dyDescent="0.25">
      <c r="A27" s="67" t="s">
        <v>127</v>
      </c>
      <c r="B27" s="74"/>
      <c r="C27" s="420">
        <v>7.5618533607647134</v>
      </c>
      <c r="D27" s="421">
        <v>9.2063203368450601</v>
      </c>
      <c r="E27" s="422">
        <v>9.5772319771594834</v>
      </c>
      <c r="F27" s="625"/>
      <c r="G27" s="37"/>
      <c r="I27" s="427">
        <f t="shared" si="4"/>
        <v>7.5618533607647134</v>
      </c>
      <c r="J27" s="427">
        <f t="shared" si="4"/>
        <v>9.2063203368450601</v>
      </c>
      <c r="K27" s="427">
        <f t="shared" si="4"/>
        <v>9.5772319771594834</v>
      </c>
    </row>
    <row r="28" spans="1:11" ht="13.5" thickBot="1" x14ac:dyDescent="0.25">
      <c r="A28" s="70" t="s">
        <v>128</v>
      </c>
      <c r="B28" s="78">
        <f t="shared" ref="B28:C28" si="8">SUM(B13:B27)</f>
        <v>0</v>
      </c>
      <c r="C28" s="423">
        <f t="shared" si="8"/>
        <v>207.25868507110044</v>
      </c>
      <c r="D28" s="430">
        <f t="shared" ref="D28" si="9">SUM(D13:D27)</f>
        <v>252.33097711972522</v>
      </c>
      <c r="E28" s="431">
        <f t="shared" ref="E28" si="10">SUM(E13:E27)</f>
        <v>262.49709052890643</v>
      </c>
      <c r="F28" s="625"/>
      <c r="G28" s="37"/>
      <c r="I28" s="428">
        <f t="shared" ref="I28:K28" si="11">SUM(I13:I27)</f>
        <v>207.25868507110044</v>
      </c>
      <c r="J28" s="428">
        <f t="shared" si="11"/>
        <v>252.33097711972522</v>
      </c>
      <c r="K28" s="428">
        <f t="shared" si="11"/>
        <v>262.49709052890643</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12">C31</f>
        <v>0.74456845619080969</v>
      </c>
      <c r="J31" s="438">
        <f t="shared" si="12"/>
        <v>0.97564142535347476</v>
      </c>
      <c r="K31" s="438">
        <f t="shared" si="12"/>
        <v>1.335088266273176</v>
      </c>
    </row>
    <row r="32" spans="1:11" x14ac:dyDescent="0.2">
      <c r="A32" s="67" t="s">
        <v>131</v>
      </c>
      <c r="B32" s="80"/>
      <c r="C32" s="439">
        <v>5.076533574707355</v>
      </c>
      <c r="D32" s="440">
        <v>6.6426981881809022</v>
      </c>
      <c r="E32" s="441">
        <v>10.072058634924703</v>
      </c>
      <c r="F32" s="625"/>
      <c r="G32" s="37"/>
      <c r="I32" s="438">
        <f t="shared" si="12"/>
        <v>5.076533574707355</v>
      </c>
      <c r="J32" s="438">
        <f t="shared" si="12"/>
        <v>6.6426981881809022</v>
      </c>
      <c r="K32" s="438">
        <f t="shared" si="12"/>
        <v>10.072058634924703</v>
      </c>
    </row>
    <row r="33" spans="1:11" x14ac:dyDescent="0.2">
      <c r="A33" s="67" t="s">
        <v>132</v>
      </c>
      <c r="B33" s="81"/>
      <c r="C33" s="435">
        <v>2.6074747116237811</v>
      </c>
      <c r="D33" s="436">
        <v>3.9864276841171269</v>
      </c>
      <c r="E33" s="437">
        <v>4.6759041703637987</v>
      </c>
      <c r="F33" s="625"/>
      <c r="G33" s="37"/>
      <c r="I33" s="438">
        <f t="shared" si="12"/>
        <v>2.6074747116237811</v>
      </c>
      <c r="J33" s="438">
        <f t="shared" si="12"/>
        <v>3.9864276841171269</v>
      </c>
      <c r="K33" s="438">
        <f t="shared" si="12"/>
        <v>4.6759041703637987</v>
      </c>
    </row>
    <row r="34" spans="1:11" x14ac:dyDescent="0.2">
      <c r="A34" s="67" t="s">
        <v>133</v>
      </c>
      <c r="B34" s="82"/>
      <c r="C34" s="439">
        <v>47.587379254144359</v>
      </c>
      <c r="D34" s="440">
        <v>53.66254718572614</v>
      </c>
      <c r="E34" s="441">
        <v>60.734444796862945</v>
      </c>
      <c r="F34" s="625"/>
      <c r="G34" s="37"/>
      <c r="I34" s="438">
        <f t="shared" si="12"/>
        <v>47.587379254144359</v>
      </c>
      <c r="J34" s="438">
        <f t="shared" si="12"/>
        <v>53.66254718572614</v>
      </c>
      <c r="K34" s="438">
        <f t="shared" si="12"/>
        <v>60.734444796862945</v>
      </c>
    </row>
    <row r="35" spans="1:11" x14ac:dyDescent="0.2">
      <c r="A35" s="67" t="s">
        <v>134</v>
      </c>
      <c r="B35" s="79"/>
      <c r="C35" s="435">
        <v>1.4500000000000002</v>
      </c>
      <c r="D35" s="436">
        <v>1.9000000000000001</v>
      </c>
      <c r="E35" s="437">
        <v>2.6</v>
      </c>
      <c r="F35" s="625"/>
      <c r="G35" s="37"/>
      <c r="I35" s="438">
        <f t="shared" si="12"/>
        <v>1.4500000000000002</v>
      </c>
      <c r="J35" s="438">
        <f t="shared" si="12"/>
        <v>1.9000000000000001</v>
      </c>
      <c r="K35" s="438">
        <f t="shared" si="12"/>
        <v>2.6</v>
      </c>
    </row>
    <row r="36" spans="1:11" x14ac:dyDescent="0.2">
      <c r="A36" s="67" t="s">
        <v>135</v>
      </c>
      <c r="B36" s="82"/>
      <c r="C36" s="439">
        <v>30.020075697707892</v>
      </c>
      <c r="D36" s="440">
        <v>33.852541448939391</v>
      </c>
      <c r="E36" s="441">
        <v>38.313785269049063</v>
      </c>
      <c r="F36" s="625"/>
      <c r="G36" s="37"/>
      <c r="I36" s="438">
        <f t="shared" si="12"/>
        <v>30.020075697707892</v>
      </c>
      <c r="J36" s="438">
        <f t="shared" si="12"/>
        <v>33.852541448939391</v>
      </c>
      <c r="K36" s="438">
        <f t="shared" si="12"/>
        <v>38.313785269049063</v>
      </c>
    </row>
    <row r="37" spans="1:11" x14ac:dyDescent="0.2">
      <c r="A37" s="67" t="s">
        <v>136</v>
      </c>
      <c r="B37" s="79"/>
      <c r="C37" s="435">
        <v>1.3262666666666665</v>
      </c>
      <c r="D37" s="436">
        <v>1.7378666666666664</v>
      </c>
      <c r="E37" s="437">
        <v>2.378133333333333</v>
      </c>
      <c r="F37" s="625"/>
      <c r="G37" s="37"/>
      <c r="I37" s="438">
        <f t="shared" si="12"/>
        <v>1.3262666666666665</v>
      </c>
      <c r="J37" s="438">
        <f t="shared" si="12"/>
        <v>1.7378666666666664</v>
      </c>
      <c r="K37" s="438">
        <f t="shared" si="12"/>
        <v>2.378133333333333</v>
      </c>
    </row>
    <row r="38" spans="1:11" ht="13.5" thickBot="1" x14ac:dyDescent="0.25">
      <c r="A38" s="67" t="s">
        <v>137</v>
      </c>
      <c r="B38" s="80"/>
      <c r="C38" s="439">
        <v>70.103999999999985</v>
      </c>
      <c r="D38" s="440">
        <v>80.656499999999994</v>
      </c>
      <c r="E38" s="441">
        <v>75.380250000000004</v>
      </c>
      <c r="F38" s="625"/>
      <c r="G38" s="37"/>
      <c r="I38" s="438">
        <f t="shared" si="12"/>
        <v>70.103999999999985</v>
      </c>
      <c r="J38" s="438">
        <f t="shared" si="12"/>
        <v>80.656499999999994</v>
      </c>
      <c r="K38" s="438">
        <f t="shared" si="12"/>
        <v>75.380250000000004</v>
      </c>
    </row>
    <row r="39" spans="1:11" ht="13.5" thickBot="1" x14ac:dyDescent="0.25">
      <c r="A39" s="39" t="s">
        <v>138</v>
      </c>
      <c r="B39" s="42">
        <f t="shared" ref="B39" si="13">SUM(B31:B38)</f>
        <v>0</v>
      </c>
      <c r="C39" s="442">
        <f t="shared" ref="C39" si="14">SUM(C31:C38)</f>
        <v>158.91629836104084</v>
      </c>
      <c r="D39" s="443">
        <f t="shared" ref="D39" si="15">SUM(D31:D38)</f>
        <v>183.41422259898371</v>
      </c>
      <c r="E39" s="444">
        <f t="shared" ref="E39" si="16">SUM(E31:E38)</f>
        <v>195.48966447080704</v>
      </c>
      <c r="F39" s="625"/>
      <c r="G39" s="37"/>
      <c r="I39" s="428">
        <f t="shared" ref="I39:K39" si="17">SUM(I31:I38)</f>
        <v>158.91629836104084</v>
      </c>
      <c r="J39" s="428">
        <f t="shared" si="17"/>
        <v>183.41422259898371</v>
      </c>
      <c r="K39" s="428">
        <f t="shared" si="17"/>
        <v>195.48966447080704</v>
      </c>
    </row>
    <row r="40" spans="1:11" ht="13.5" thickBot="1" x14ac:dyDescent="0.25">
      <c r="A40" s="36" t="s">
        <v>139</v>
      </c>
      <c r="B40" s="41"/>
      <c r="C40" s="484"/>
      <c r="D40" s="485"/>
      <c r="E40" s="486"/>
      <c r="F40" s="625"/>
      <c r="G40" s="37"/>
      <c r="I40" s="464"/>
      <c r="J40" s="464"/>
      <c r="K40" s="464"/>
    </row>
    <row r="41" spans="1:11" ht="13.5" thickBot="1" x14ac:dyDescent="0.25">
      <c r="A41" s="45" t="s">
        <v>140</v>
      </c>
      <c r="B41" s="42">
        <f t="shared" ref="B41:E41" si="18">B28+B39+B40</f>
        <v>0</v>
      </c>
      <c r="C41" s="442">
        <f t="shared" si="18"/>
        <v>366.17498343214129</v>
      </c>
      <c r="D41" s="443">
        <f t="shared" si="18"/>
        <v>435.74519971870893</v>
      </c>
      <c r="E41" s="444">
        <f t="shared" si="18"/>
        <v>457.98675499971347</v>
      </c>
      <c r="F41" s="625"/>
      <c r="G41" s="37"/>
      <c r="I41" s="428">
        <f t="shared" ref="I41:K41" si="19">I28+I39+I40</f>
        <v>366.17498343214129</v>
      </c>
      <c r="J41" s="428">
        <f t="shared" si="19"/>
        <v>435.74519971870893</v>
      </c>
      <c r="K41" s="428">
        <f t="shared" si="19"/>
        <v>457.98675499971347</v>
      </c>
    </row>
    <row r="42" spans="1:11" ht="13.5" thickBot="1" x14ac:dyDescent="0.25">
      <c r="A42" s="46"/>
      <c r="B42" s="19"/>
      <c r="C42" s="445"/>
      <c r="D42" s="446"/>
      <c r="E42" s="447"/>
      <c r="F42" s="625"/>
      <c r="G42" s="37"/>
      <c r="I42" s="464"/>
      <c r="J42" s="464"/>
      <c r="K42" s="464"/>
    </row>
    <row r="43" spans="1:11" x14ac:dyDescent="0.2">
      <c r="A43" s="47" t="s">
        <v>141</v>
      </c>
      <c r="B43" s="48"/>
      <c r="C43" s="448"/>
      <c r="D43" s="449"/>
      <c r="E43" s="450"/>
      <c r="F43" s="625"/>
      <c r="G43" s="37"/>
      <c r="I43" s="520"/>
      <c r="J43" s="465"/>
      <c r="K43" s="466"/>
    </row>
    <row r="44" spans="1:11" x14ac:dyDescent="0.2">
      <c r="A44" s="49" t="s">
        <v>142</v>
      </c>
      <c r="B44" s="20">
        <f t="shared" ref="B44:E44" si="20">B9-B28</f>
        <v>0</v>
      </c>
      <c r="C44" s="451">
        <f t="shared" si="20"/>
        <v>160.21131492889958</v>
      </c>
      <c r="D44" s="452">
        <f t="shared" si="20"/>
        <v>208.18902288027476</v>
      </c>
      <c r="E44" s="453">
        <f t="shared" si="20"/>
        <v>281.84290947109361</v>
      </c>
      <c r="F44" s="625"/>
      <c r="G44" s="37"/>
      <c r="I44" s="451">
        <f>I9-I28</f>
        <v>20.441314928899544</v>
      </c>
      <c r="J44" s="467">
        <f t="shared" ref="J44:K44" si="21">J9-J28</f>
        <v>66.11902288027477</v>
      </c>
      <c r="K44" s="453">
        <f t="shared" si="21"/>
        <v>113.70290947109356</v>
      </c>
    </row>
    <row r="45" spans="1:11" ht="13.5" thickBot="1" x14ac:dyDescent="0.25">
      <c r="A45" s="50" t="s">
        <v>143</v>
      </c>
      <c r="B45" s="21">
        <f t="shared" ref="B45:E45" si="22">B9-B41</f>
        <v>0</v>
      </c>
      <c r="C45" s="454">
        <f t="shared" si="22"/>
        <v>1.2950165678587382</v>
      </c>
      <c r="D45" s="455">
        <f t="shared" si="22"/>
        <v>24.77480028129105</v>
      </c>
      <c r="E45" s="456">
        <f t="shared" si="22"/>
        <v>86.353245000286563</v>
      </c>
      <c r="F45" s="625"/>
      <c r="G45" s="37"/>
      <c r="I45" s="454">
        <f>I9-I41</f>
        <v>-138.4749834321413</v>
      </c>
      <c r="J45" s="468">
        <f>J9-J41</f>
        <v>-117.29519971870894</v>
      </c>
      <c r="K45" s="456">
        <f t="shared" ref="K45" si="23">K9-K41</f>
        <v>-81.78675499971348</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520"/>
      <c r="J47" s="465"/>
      <c r="K47" s="466"/>
    </row>
    <row r="48" spans="1:11" x14ac:dyDescent="0.2">
      <c r="A48" s="32" t="s">
        <v>145</v>
      </c>
      <c r="B48" s="20" t="e">
        <f>ROUND((B28)/B8,2)</f>
        <v>#DIV/0!</v>
      </c>
      <c r="C48" s="451">
        <f t="shared" ref="C48:E48" si="24">ROUND((C28)/C8,2)</f>
        <v>12.56</v>
      </c>
      <c r="D48" s="452">
        <f t="shared" si="24"/>
        <v>15.29</v>
      </c>
      <c r="E48" s="453">
        <f t="shared" si="24"/>
        <v>15.91</v>
      </c>
      <c r="F48" s="625"/>
      <c r="G48" s="37"/>
      <c r="I48" s="451">
        <f>ROUND((I28)/I8,2)</f>
        <v>12.56</v>
      </c>
      <c r="J48" s="467">
        <f t="shared" ref="J48:K48" si="25">ROUND((J28)/J8,2)</f>
        <v>15.29</v>
      </c>
      <c r="K48" s="453">
        <f t="shared" si="25"/>
        <v>15.91</v>
      </c>
    </row>
    <row r="49" spans="1:11" ht="13.5" thickBot="1" x14ac:dyDescent="0.25">
      <c r="A49" s="53" t="s">
        <v>146</v>
      </c>
      <c r="B49" s="21" t="e">
        <f t="shared" ref="B49:E49" si="26">ROUND(B41/B8,2)</f>
        <v>#DIV/0!</v>
      </c>
      <c r="C49" s="454">
        <f t="shared" si="26"/>
        <v>22.19</v>
      </c>
      <c r="D49" s="455">
        <f t="shared" si="26"/>
        <v>26.41</v>
      </c>
      <c r="E49" s="456">
        <f t="shared" si="26"/>
        <v>27.76</v>
      </c>
      <c r="F49" s="625"/>
      <c r="G49" s="37"/>
      <c r="I49" s="454">
        <f>ROUND(I41/I8,2)</f>
        <v>22.19</v>
      </c>
      <c r="J49" s="468">
        <f t="shared" ref="J49:K49" si="27">ROUND(J41/J8,2)</f>
        <v>26.41</v>
      </c>
      <c r="K49" s="456">
        <f t="shared" si="27"/>
        <v>27.76</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520"/>
      <c r="J51" s="465"/>
      <c r="K51" s="466"/>
    </row>
    <row r="52" spans="1:11" x14ac:dyDescent="0.2">
      <c r="A52" s="32" t="s">
        <v>145</v>
      </c>
      <c r="B52" s="20" t="e">
        <f t="shared" ref="B52:E52" si="28">ROUND((B28)/B7,2)</f>
        <v>#DIV/0!</v>
      </c>
      <c r="C52" s="451">
        <f t="shared" si="28"/>
        <v>9.31</v>
      </c>
      <c r="D52" s="452">
        <f t="shared" si="28"/>
        <v>9.0399999999999991</v>
      </c>
      <c r="E52" s="453">
        <f t="shared" si="28"/>
        <v>7.96</v>
      </c>
      <c r="F52" s="625"/>
      <c r="G52" s="37"/>
      <c r="I52" s="451">
        <f>ROUND((I28)/I7,2)</f>
        <v>15.02</v>
      </c>
      <c r="J52" s="467">
        <f t="shared" ref="J52:K52" si="29">ROUND((J28)/J7,2)</f>
        <v>13.07</v>
      </c>
      <c r="K52" s="453">
        <f t="shared" si="29"/>
        <v>11.51</v>
      </c>
    </row>
    <row r="53" spans="1:11" ht="13.5" thickBot="1" x14ac:dyDescent="0.25">
      <c r="A53" s="53" t="s">
        <v>146</v>
      </c>
      <c r="B53" s="21" t="e">
        <f t="shared" ref="B53:E53" si="30">ROUND(B41/B7,2)</f>
        <v>#DIV/0!</v>
      </c>
      <c r="C53" s="454">
        <f t="shared" si="30"/>
        <v>16.440000000000001</v>
      </c>
      <c r="D53" s="455">
        <f t="shared" si="30"/>
        <v>15.61</v>
      </c>
      <c r="E53" s="456">
        <f t="shared" si="30"/>
        <v>13.88</v>
      </c>
      <c r="F53" s="625"/>
      <c r="G53" s="37"/>
      <c r="I53" s="454">
        <f>ROUND(I41/I7,2)</f>
        <v>26.53</v>
      </c>
      <c r="J53" s="468">
        <f t="shared" ref="J53:K53" si="31">ROUND(J41/J7,2)</f>
        <v>22.58</v>
      </c>
      <c r="K53" s="456">
        <f t="shared" si="31"/>
        <v>20.09</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13.8</v>
      </c>
      <c r="D56" s="446">
        <f t="shared" ref="D56:E56" si="32">J7</f>
        <v>19.3</v>
      </c>
      <c r="E56" s="446">
        <f t="shared" si="32"/>
        <v>22.8</v>
      </c>
      <c r="F56" s="625"/>
    </row>
    <row r="57" spans="1:11" x14ac:dyDescent="0.2">
      <c r="A57" s="49" t="s">
        <v>150</v>
      </c>
      <c r="B57" s="65"/>
      <c r="C57" s="446">
        <f>I44</f>
        <v>20.441314928899544</v>
      </c>
      <c r="D57" s="446">
        <f t="shared" ref="D57:E58" si="33">J44</f>
        <v>66.11902288027477</v>
      </c>
      <c r="E57" s="446">
        <f t="shared" si="33"/>
        <v>113.70290947109356</v>
      </c>
      <c r="F57" s="625"/>
    </row>
    <row r="58" spans="1:11" ht="13.5" thickBot="1" x14ac:dyDescent="0.25">
      <c r="A58" s="50" t="s">
        <v>151</v>
      </c>
      <c r="B58" s="66"/>
      <c r="C58" s="463">
        <f>I45</f>
        <v>-138.4749834321413</v>
      </c>
      <c r="D58" s="463">
        <f t="shared" si="33"/>
        <v>-117.29519971870894</v>
      </c>
      <c r="E58" s="463">
        <f t="shared" si="33"/>
        <v>-81.78675499971348</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3"/>
  <sheetViews>
    <sheetView showGridLines="0" topLeftCell="A36" workbookViewId="0">
      <selection activeCell="C28" sqref="C28"/>
    </sheetView>
  </sheetViews>
  <sheetFormatPr defaultRowHeight="12.75" x14ac:dyDescent="0.2"/>
  <cols>
    <col min="1" max="1" width="55.7109375" customWidth="1"/>
    <col min="2" max="2" width="13.85546875" bestFit="1" customWidth="1"/>
    <col min="3" max="3" width="21.5703125" customWidth="1"/>
    <col min="4" max="4" width="50" customWidth="1"/>
    <col min="7" max="7" width="12.28515625" customWidth="1"/>
  </cols>
  <sheetData>
    <row r="1" spans="1:7" x14ac:dyDescent="0.2">
      <c r="A1" s="23" t="s">
        <v>180</v>
      </c>
      <c r="B1" s="23"/>
      <c r="C1" s="23"/>
      <c r="D1" s="24"/>
    </row>
    <row r="2" spans="1:7" ht="13.5" thickBot="1" x14ac:dyDescent="0.25">
      <c r="A2" s="25"/>
      <c r="B2" s="25"/>
      <c r="C2" s="25" t="s">
        <v>95</v>
      </c>
      <c r="D2" s="25" t="s">
        <v>96</v>
      </c>
    </row>
    <row r="3" spans="1:7" ht="16.5" customHeight="1" thickBot="1" x14ac:dyDescent="0.25">
      <c r="A3" s="179" t="s">
        <v>97</v>
      </c>
      <c r="B3" s="279"/>
      <c r="C3" s="283" t="s">
        <v>65</v>
      </c>
      <c r="D3" s="636" t="s">
        <v>181</v>
      </c>
    </row>
    <row r="4" spans="1:7" ht="13.5" thickBot="1" x14ac:dyDescent="0.25">
      <c r="A4" s="26"/>
      <c r="B4" s="277" t="s">
        <v>100</v>
      </c>
      <c r="C4" s="270" t="s">
        <v>101</v>
      </c>
      <c r="D4" s="637"/>
      <c r="G4" s="271" t="s">
        <v>182</v>
      </c>
    </row>
    <row r="5" spans="1:7" ht="13.5" thickBot="1" x14ac:dyDescent="0.25">
      <c r="A5" s="84" t="s">
        <v>103</v>
      </c>
      <c r="B5" s="191" t="s">
        <v>104</v>
      </c>
      <c r="C5" s="288" t="s">
        <v>104</v>
      </c>
      <c r="D5" s="637"/>
      <c r="G5" s="251" t="s">
        <v>104</v>
      </c>
    </row>
    <row r="6" spans="1:7" x14ac:dyDescent="0.2">
      <c r="A6" s="96" t="s">
        <v>107</v>
      </c>
      <c r="B6" s="86"/>
      <c r="C6" s="86"/>
      <c r="D6" s="637"/>
      <c r="G6" s="31"/>
    </row>
    <row r="7" spans="1:7" ht="15.75" customHeight="1" x14ac:dyDescent="0.2">
      <c r="A7" s="67" t="s">
        <v>183</v>
      </c>
      <c r="B7" s="68"/>
      <c r="C7" s="361">
        <v>949.07482500620711</v>
      </c>
      <c r="D7" s="637"/>
      <c r="E7" s="37"/>
      <c r="G7" s="335">
        <v>610.15982467544984</v>
      </c>
    </row>
    <row r="8" spans="1:7" ht="13.5" thickBot="1" x14ac:dyDescent="0.25">
      <c r="A8" s="67" t="s">
        <v>184</v>
      </c>
      <c r="B8" s="69"/>
      <c r="C8" s="492">
        <v>0.38</v>
      </c>
      <c r="D8" s="637"/>
      <c r="E8" s="37"/>
      <c r="G8" s="427">
        <f>C8</f>
        <v>0.38</v>
      </c>
    </row>
    <row r="9" spans="1:7" ht="13.5" thickBot="1" x14ac:dyDescent="0.25">
      <c r="A9" s="70" t="s">
        <v>110</v>
      </c>
      <c r="B9" s="71">
        <f t="shared" ref="B9" si="0">ROUND((B8*B7),2)</f>
        <v>0</v>
      </c>
      <c r="C9" s="521">
        <f>ROUND((C8*C7),2)</f>
        <v>360.65</v>
      </c>
      <c r="D9" s="637"/>
      <c r="E9" s="37"/>
      <c r="G9" s="474">
        <f t="shared" ref="G9" si="1">ROUND((G8*G7),2)</f>
        <v>231.86</v>
      </c>
    </row>
    <row r="10" spans="1:7" x14ac:dyDescent="0.2">
      <c r="A10" s="67"/>
      <c r="B10" s="72"/>
      <c r="C10" s="350"/>
      <c r="D10" s="637"/>
      <c r="E10" s="37"/>
      <c r="G10" s="464"/>
    </row>
    <row r="11" spans="1:7" x14ac:dyDescent="0.2">
      <c r="A11" s="73" t="s">
        <v>111</v>
      </c>
      <c r="B11" s="72"/>
      <c r="C11" s="295"/>
      <c r="D11" s="637"/>
      <c r="E11" s="37"/>
      <c r="G11" s="464"/>
    </row>
    <row r="12" spans="1:7" x14ac:dyDescent="0.2">
      <c r="A12" s="73" t="s">
        <v>112</v>
      </c>
      <c r="B12" s="72"/>
      <c r="C12" s="295"/>
      <c r="D12" s="637"/>
      <c r="E12" s="37"/>
      <c r="G12" s="464"/>
    </row>
    <row r="13" spans="1:7" x14ac:dyDescent="0.2">
      <c r="A13" s="67" t="s">
        <v>113</v>
      </c>
      <c r="B13" s="74"/>
      <c r="C13" s="416">
        <v>44.400000000000006</v>
      </c>
      <c r="D13" s="637"/>
      <c r="E13" s="37"/>
      <c r="G13" s="427">
        <f t="shared" ref="G13:G27" si="2">C13</f>
        <v>44.400000000000006</v>
      </c>
    </row>
    <row r="14" spans="1:7" x14ac:dyDescent="0.2">
      <c r="A14" s="67" t="s">
        <v>114</v>
      </c>
      <c r="B14" s="74"/>
      <c r="C14" s="416">
        <v>0</v>
      </c>
      <c r="D14" s="637"/>
      <c r="E14" s="37"/>
      <c r="G14" s="427">
        <f t="shared" si="2"/>
        <v>0</v>
      </c>
    </row>
    <row r="15" spans="1:7" x14ac:dyDescent="0.2">
      <c r="A15" s="67" t="s">
        <v>115</v>
      </c>
      <c r="B15" s="74"/>
      <c r="C15" s="475">
        <v>37.658802177858441</v>
      </c>
      <c r="D15" s="637"/>
      <c r="E15" s="37"/>
      <c r="G15" s="427">
        <f t="shared" si="2"/>
        <v>37.658802177858441</v>
      </c>
    </row>
    <row r="16" spans="1:7" x14ac:dyDescent="0.2">
      <c r="A16" s="67" t="s">
        <v>116</v>
      </c>
      <c r="B16" s="74"/>
      <c r="C16" s="475">
        <v>14.416817401016091</v>
      </c>
      <c r="D16" s="637"/>
      <c r="E16" s="37"/>
      <c r="G16" s="427">
        <f t="shared" si="2"/>
        <v>14.416817401016091</v>
      </c>
    </row>
    <row r="17" spans="1:7" x14ac:dyDescent="0.2">
      <c r="A17" s="67" t="s">
        <v>117</v>
      </c>
      <c r="B17" s="75"/>
      <c r="C17" s="478">
        <v>8.2267665509350589</v>
      </c>
      <c r="D17" s="637"/>
      <c r="E17" s="37"/>
      <c r="G17" s="427">
        <f t="shared" si="2"/>
        <v>8.2267665509350589</v>
      </c>
    </row>
    <row r="18" spans="1:7" x14ac:dyDescent="0.2">
      <c r="A18" s="67" t="s">
        <v>118</v>
      </c>
      <c r="B18" s="74"/>
      <c r="C18" s="416">
        <v>55.46</v>
      </c>
      <c r="D18" s="637"/>
      <c r="E18" s="37"/>
      <c r="G18" s="427">
        <f t="shared" si="2"/>
        <v>55.46</v>
      </c>
    </row>
    <row r="19" spans="1:7" x14ac:dyDescent="0.2">
      <c r="A19" s="67" t="s">
        <v>119</v>
      </c>
      <c r="B19" s="74"/>
      <c r="C19" s="416">
        <v>7.7</v>
      </c>
      <c r="D19" s="637"/>
      <c r="E19" s="37"/>
      <c r="G19" s="427">
        <f t="shared" si="2"/>
        <v>7.7</v>
      </c>
    </row>
    <row r="20" spans="1:7" x14ac:dyDescent="0.2">
      <c r="A20" s="67" t="s">
        <v>120</v>
      </c>
      <c r="B20" s="74"/>
      <c r="C20" s="416">
        <v>0</v>
      </c>
      <c r="D20" s="637"/>
      <c r="E20" s="37"/>
      <c r="G20" s="427">
        <f t="shared" si="2"/>
        <v>0</v>
      </c>
    </row>
    <row r="21" spans="1:7" x14ac:dyDescent="0.2">
      <c r="A21" s="67" t="s">
        <v>121</v>
      </c>
      <c r="B21" s="75"/>
      <c r="C21" s="432">
        <v>24.801304325</v>
      </c>
      <c r="D21" s="637"/>
      <c r="E21" s="37"/>
      <c r="G21" s="427">
        <f t="shared" si="2"/>
        <v>24.801304325</v>
      </c>
    </row>
    <row r="22" spans="1:7" x14ac:dyDescent="0.2">
      <c r="A22" s="67" t="s">
        <v>122</v>
      </c>
      <c r="B22" s="74"/>
      <c r="C22" s="416">
        <v>11.56328841689489</v>
      </c>
      <c r="D22" s="637"/>
      <c r="E22" s="37"/>
      <c r="G22" s="427">
        <f t="shared" si="2"/>
        <v>11.56328841689489</v>
      </c>
    </row>
    <row r="23" spans="1:7" x14ac:dyDescent="0.2">
      <c r="A23" s="67" t="s">
        <v>123</v>
      </c>
      <c r="B23" s="74"/>
      <c r="C23" s="416">
        <v>21.5</v>
      </c>
      <c r="D23" s="637"/>
      <c r="E23" s="37"/>
      <c r="G23" s="427">
        <f t="shared" si="2"/>
        <v>21.5</v>
      </c>
    </row>
    <row r="24" spans="1:7" x14ac:dyDescent="0.2">
      <c r="A24" s="67" t="s">
        <v>124</v>
      </c>
      <c r="B24" s="77"/>
      <c r="C24" s="509">
        <v>12.027976441112934</v>
      </c>
      <c r="D24" s="637"/>
      <c r="E24" s="37"/>
      <c r="G24" s="427">
        <f t="shared" si="2"/>
        <v>12.027976441112934</v>
      </c>
    </row>
    <row r="25" spans="1:7" x14ac:dyDescent="0.2">
      <c r="A25" s="67" t="s">
        <v>125</v>
      </c>
      <c r="B25" s="77"/>
      <c r="C25" s="509">
        <v>14.000000000000002</v>
      </c>
      <c r="D25" s="637"/>
      <c r="E25" s="37"/>
      <c r="G25" s="427">
        <f t="shared" si="2"/>
        <v>14.000000000000002</v>
      </c>
    </row>
    <row r="26" spans="1:7" x14ac:dyDescent="0.2">
      <c r="A26" s="67" t="s">
        <v>126</v>
      </c>
      <c r="B26" s="75"/>
      <c r="C26" s="432">
        <v>4.3959741704137434</v>
      </c>
      <c r="D26" s="637"/>
      <c r="E26" s="37"/>
      <c r="G26" s="427">
        <f t="shared" si="2"/>
        <v>4.3959741704137434</v>
      </c>
    </row>
    <row r="27" spans="1:7" ht="13.5" thickBot="1" x14ac:dyDescent="0.25">
      <c r="A27" s="67" t="s">
        <v>127</v>
      </c>
      <c r="B27" s="74"/>
      <c r="C27" s="420">
        <v>9.6995818630983521</v>
      </c>
      <c r="D27" s="637"/>
      <c r="E27" s="37"/>
      <c r="G27" s="427">
        <f t="shared" si="2"/>
        <v>9.6995818630983521</v>
      </c>
    </row>
    <row r="28" spans="1:7" ht="13.5" thickBot="1" x14ac:dyDescent="0.25">
      <c r="A28" s="70" t="s">
        <v>128</v>
      </c>
      <c r="B28" s="78">
        <f t="shared" ref="B28" si="3">SUM(B13:B27)</f>
        <v>0</v>
      </c>
      <c r="C28" s="502">
        <f t="shared" ref="C28" si="4">SUM(C13:C27)</f>
        <v>265.85051134632948</v>
      </c>
      <c r="D28" s="637"/>
      <c r="E28" s="37"/>
      <c r="G28" s="428">
        <f t="shared" ref="G28" si="5">SUM(G13:G27)</f>
        <v>265.85051134632948</v>
      </c>
    </row>
    <row r="29" spans="1:7" x14ac:dyDescent="0.2">
      <c r="A29" s="67"/>
      <c r="B29" s="72"/>
      <c r="C29" s="350"/>
      <c r="D29" s="637"/>
      <c r="E29" s="37"/>
      <c r="G29" s="464"/>
    </row>
    <row r="30" spans="1:7" x14ac:dyDescent="0.2">
      <c r="A30" s="73" t="s">
        <v>129</v>
      </c>
      <c r="B30" s="72"/>
      <c r="C30" s="295"/>
      <c r="D30" s="637"/>
      <c r="E30" s="37"/>
      <c r="G30" s="464"/>
    </row>
    <row r="31" spans="1:7" x14ac:dyDescent="0.2">
      <c r="A31" s="67" t="s">
        <v>130</v>
      </c>
      <c r="B31" s="79"/>
      <c r="C31" s="435">
        <v>0.74456845619080969</v>
      </c>
      <c r="D31" s="637"/>
      <c r="E31" s="37"/>
      <c r="G31" s="438">
        <f t="shared" ref="G31:G38" si="6">C31</f>
        <v>0.74456845619080969</v>
      </c>
    </row>
    <row r="32" spans="1:7" x14ac:dyDescent="0.2">
      <c r="A32" s="67" t="s">
        <v>131</v>
      </c>
      <c r="B32" s="80"/>
      <c r="C32" s="439">
        <v>5.076533574707355</v>
      </c>
      <c r="D32" s="637"/>
      <c r="E32" s="37"/>
      <c r="G32" s="438">
        <f t="shared" si="6"/>
        <v>5.076533574707355</v>
      </c>
    </row>
    <row r="33" spans="1:7" x14ac:dyDescent="0.2">
      <c r="A33" s="67" t="s">
        <v>132</v>
      </c>
      <c r="B33" s="81"/>
      <c r="C33" s="435">
        <v>2.6074747116237811</v>
      </c>
      <c r="D33" s="637"/>
      <c r="E33" s="37"/>
      <c r="G33" s="438">
        <f t="shared" si="6"/>
        <v>2.6074747116237811</v>
      </c>
    </row>
    <row r="34" spans="1:7" x14ac:dyDescent="0.2">
      <c r="A34" s="67" t="s">
        <v>133</v>
      </c>
      <c r="B34" s="82"/>
      <c r="C34" s="439">
        <v>47.587379254144359</v>
      </c>
      <c r="D34" s="637"/>
      <c r="E34" s="37"/>
      <c r="G34" s="438">
        <f t="shared" si="6"/>
        <v>47.587379254144359</v>
      </c>
    </row>
    <row r="35" spans="1:7" x14ac:dyDescent="0.2">
      <c r="A35" s="67" t="s">
        <v>134</v>
      </c>
      <c r="B35" s="79"/>
      <c r="C35" s="435">
        <v>1.4500000000000002</v>
      </c>
      <c r="D35" s="637"/>
      <c r="E35" s="37"/>
      <c r="G35" s="438">
        <f t="shared" si="6"/>
        <v>1.4500000000000002</v>
      </c>
    </row>
    <row r="36" spans="1:7" x14ac:dyDescent="0.2">
      <c r="A36" s="67" t="s">
        <v>135</v>
      </c>
      <c r="B36" s="82"/>
      <c r="C36" s="439">
        <v>30.020075697707892</v>
      </c>
      <c r="D36" s="637"/>
      <c r="E36" s="37"/>
      <c r="G36" s="438">
        <f t="shared" si="6"/>
        <v>30.020075697707892</v>
      </c>
    </row>
    <row r="37" spans="1:7" x14ac:dyDescent="0.2">
      <c r="A37" s="67" t="s">
        <v>136</v>
      </c>
      <c r="B37" s="79"/>
      <c r="C37" s="435">
        <v>1.3262666666666665</v>
      </c>
      <c r="D37" s="637"/>
      <c r="E37" s="37"/>
      <c r="G37" s="438">
        <f t="shared" si="6"/>
        <v>1.3262666666666665</v>
      </c>
    </row>
    <row r="38" spans="1:7" ht="13.5" thickBot="1" x14ac:dyDescent="0.25">
      <c r="A38" s="67" t="s">
        <v>137</v>
      </c>
      <c r="B38" s="80"/>
      <c r="C38" s="522">
        <v>70.103999999999985</v>
      </c>
      <c r="D38" s="637"/>
      <c r="E38" s="37"/>
      <c r="G38" s="438">
        <f t="shared" si="6"/>
        <v>70.103999999999985</v>
      </c>
    </row>
    <row r="39" spans="1:7" ht="13.5" thickBot="1" x14ac:dyDescent="0.25">
      <c r="A39" s="70" t="s">
        <v>138</v>
      </c>
      <c r="B39" s="78">
        <f t="shared" ref="B39:C39" si="7">SUM(B31:B38)</f>
        <v>0</v>
      </c>
      <c r="C39" s="423">
        <f t="shared" si="7"/>
        <v>158.91629836104084</v>
      </c>
      <c r="D39" s="637"/>
      <c r="E39" s="37"/>
      <c r="G39" s="428">
        <f t="shared" ref="G39" si="8">SUM(G31:G38)</f>
        <v>158.91629836104084</v>
      </c>
    </row>
    <row r="40" spans="1:7" ht="13.5" thickBot="1" x14ac:dyDescent="0.25">
      <c r="A40" s="67" t="s">
        <v>139</v>
      </c>
      <c r="B40" s="75"/>
      <c r="C40" s="432"/>
      <c r="D40" s="637"/>
      <c r="E40" s="37"/>
      <c r="G40" s="464"/>
    </row>
    <row r="41" spans="1:7" ht="13.5" thickBot="1" x14ac:dyDescent="0.25">
      <c r="A41" s="89" t="s">
        <v>140</v>
      </c>
      <c r="B41" s="78">
        <f t="shared" ref="B41:C41" si="9">B28+B39+B40</f>
        <v>0</v>
      </c>
      <c r="C41" s="424">
        <f t="shared" si="9"/>
        <v>424.76680970737033</v>
      </c>
      <c r="D41" s="637"/>
      <c r="E41" s="37"/>
      <c r="G41" s="428">
        <f t="shared" ref="G41" si="10">G28+G39+G40</f>
        <v>424.76680970737033</v>
      </c>
    </row>
    <row r="42" spans="1:7" ht="13.5" thickBot="1" x14ac:dyDescent="0.25">
      <c r="A42" s="90"/>
      <c r="B42" s="91"/>
      <c r="C42" s="502"/>
      <c r="D42" s="637"/>
      <c r="E42" s="37"/>
      <c r="G42" s="464"/>
    </row>
    <row r="43" spans="1:7" x14ac:dyDescent="0.2">
      <c r="A43" s="47" t="s">
        <v>141</v>
      </c>
      <c r="B43" s="48"/>
      <c r="C43" s="493"/>
      <c r="D43" s="637"/>
      <c r="E43" s="37"/>
      <c r="G43" s="465"/>
    </row>
    <row r="44" spans="1:7" x14ac:dyDescent="0.2">
      <c r="A44" s="49" t="s">
        <v>142</v>
      </c>
      <c r="B44" s="20">
        <f t="shared" ref="B44:C44" si="11">B9-B28</f>
        <v>0</v>
      </c>
      <c r="C44" s="451">
        <f t="shared" si="11"/>
        <v>94.799488653670494</v>
      </c>
      <c r="D44" s="637"/>
      <c r="E44" s="37"/>
      <c r="G44" s="467">
        <f>G9-G28</f>
        <v>-33.99051134632947</v>
      </c>
    </row>
    <row r="45" spans="1:7" ht="13.5" thickBot="1" x14ac:dyDescent="0.25">
      <c r="A45" s="50" t="s">
        <v>143</v>
      </c>
      <c r="B45" s="21">
        <f t="shared" ref="B45:C45" si="12">B9-B41</f>
        <v>0</v>
      </c>
      <c r="C45" s="454">
        <f t="shared" si="12"/>
        <v>-64.116809707370351</v>
      </c>
      <c r="D45" s="637"/>
      <c r="E45" s="37"/>
      <c r="G45" s="468">
        <f>G9-G41</f>
        <v>-192.90680970737031</v>
      </c>
    </row>
    <row r="46" spans="1:7" ht="13.5" thickBot="1" x14ac:dyDescent="0.25">
      <c r="A46" s="32"/>
      <c r="B46" s="19"/>
      <c r="C46" s="445"/>
      <c r="D46" s="637"/>
      <c r="E46" s="37"/>
      <c r="G46" s="464"/>
    </row>
    <row r="47" spans="1:7" x14ac:dyDescent="0.2">
      <c r="A47" s="96" t="s">
        <v>185</v>
      </c>
      <c r="B47" s="52"/>
      <c r="C47" s="494"/>
      <c r="D47" s="637"/>
      <c r="E47" s="37"/>
      <c r="G47" s="465"/>
    </row>
    <row r="48" spans="1:7" x14ac:dyDescent="0.2">
      <c r="A48" s="73" t="s">
        <v>145</v>
      </c>
      <c r="B48" s="163" t="e">
        <f t="shared" ref="B48:C48" si="13">ROUND((B28)/B8,2)</f>
        <v>#DIV/0!</v>
      </c>
      <c r="C48" s="523">
        <f t="shared" si="13"/>
        <v>699.61</v>
      </c>
      <c r="D48" s="637"/>
      <c r="E48" s="37"/>
      <c r="G48" s="527">
        <f t="shared" ref="G48" si="14">ROUND((G28)/G8,2)</f>
        <v>699.61</v>
      </c>
    </row>
    <row r="49" spans="1:7" ht="13.5" thickBot="1" x14ac:dyDescent="0.25">
      <c r="A49" s="164" t="s">
        <v>146</v>
      </c>
      <c r="B49" s="166" t="e">
        <f t="shared" ref="B49:C49" si="15">ROUND(B41/B8,2)</f>
        <v>#DIV/0!</v>
      </c>
      <c r="C49" s="524">
        <f t="shared" si="15"/>
        <v>1117.81</v>
      </c>
      <c r="D49" s="637"/>
      <c r="E49" s="37"/>
      <c r="G49" s="528">
        <f t="shared" ref="G49" si="16">ROUND(G41/G8,2)</f>
        <v>1117.81</v>
      </c>
    </row>
    <row r="50" spans="1:7" ht="13.5" thickBot="1" x14ac:dyDescent="0.25">
      <c r="A50" s="73"/>
      <c r="B50" s="54"/>
      <c r="C50" s="495"/>
      <c r="D50" s="637"/>
      <c r="E50" s="37"/>
      <c r="G50" s="464"/>
    </row>
    <row r="51" spans="1:7" x14ac:dyDescent="0.2">
      <c r="A51" s="96" t="s">
        <v>186</v>
      </c>
      <c r="B51" s="52"/>
      <c r="C51" s="494"/>
      <c r="D51" s="637"/>
      <c r="E51" s="37"/>
      <c r="G51" s="465"/>
    </row>
    <row r="52" spans="1:7" x14ac:dyDescent="0.2">
      <c r="A52" s="73" t="s">
        <v>145</v>
      </c>
      <c r="B52" s="99" t="e">
        <f t="shared" ref="B52:C52" si="17">ROUND((B28)/B7,2)</f>
        <v>#DIV/0!</v>
      </c>
      <c r="C52" s="451">
        <f t="shared" si="17"/>
        <v>0.28000000000000003</v>
      </c>
      <c r="D52" s="637"/>
      <c r="E52" s="37"/>
      <c r="G52" s="467">
        <f t="shared" ref="G52" si="18">ROUND((G28)/G7,2)</f>
        <v>0.44</v>
      </c>
    </row>
    <row r="53" spans="1:7" ht="13.5" thickBot="1" x14ac:dyDescent="0.25">
      <c r="A53" s="164" t="s">
        <v>146</v>
      </c>
      <c r="B53" s="100" t="e">
        <f t="shared" ref="B53:C53" si="19">ROUND(B41/B7,2)</f>
        <v>#DIV/0!</v>
      </c>
      <c r="C53" s="454">
        <f t="shared" si="19"/>
        <v>0.45</v>
      </c>
      <c r="D53" s="637"/>
      <c r="E53" s="37"/>
      <c r="G53" s="468">
        <f t="shared" ref="G53" si="20">ROUND(G41/G7,2)</f>
        <v>0.7</v>
      </c>
    </row>
    <row r="54" spans="1:7" ht="16.5" thickBot="1" x14ac:dyDescent="0.3">
      <c r="A54" s="168"/>
      <c r="B54" s="17"/>
      <c r="C54" s="445"/>
      <c r="D54" s="637"/>
    </row>
    <row r="55" spans="1:7" x14ac:dyDescent="0.2">
      <c r="A55" s="47" t="s">
        <v>148</v>
      </c>
      <c r="B55" s="64"/>
      <c r="C55" s="525"/>
      <c r="D55" s="637"/>
    </row>
    <row r="56" spans="1:7" x14ac:dyDescent="0.2">
      <c r="A56" s="170" t="s">
        <v>187</v>
      </c>
      <c r="B56" s="65"/>
      <c r="C56" s="523">
        <f t="shared" ref="C56" si="21">G7</f>
        <v>610.15982467544984</v>
      </c>
      <c r="D56" s="637"/>
    </row>
    <row r="57" spans="1:7" x14ac:dyDescent="0.2">
      <c r="A57" s="170" t="s">
        <v>150</v>
      </c>
      <c r="B57" s="65"/>
      <c r="C57" s="445">
        <f t="shared" ref="C57:C58" si="22">G44</f>
        <v>-33.99051134632947</v>
      </c>
      <c r="D57" s="637"/>
    </row>
    <row r="58" spans="1:7" ht="13.5" customHeight="1" thickBot="1" x14ac:dyDescent="0.25">
      <c r="A58" s="172" t="s">
        <v>151</v>
      </c>
      <c r="B58" s="66"/>
      <c r="C58" s="526">
        <f t="shared" si="22"/>
        <v>-192.90680970737031</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3"/>
  <sheetViews>
    <sheetView showGridLines="0" topLeftCell="A25" workbookViewId="0">
      <selection activeCell="B57" sqref="B57"/>
    </sheetView>
  </sheetViews>
  <sheetFormatPr defaultRowHeight="12.75" x14ac:dyDescent="0.2"/>
  <cols>
    <col min="1" max="1" width="55.7109375" customWidth="1"/>
    <col min="2" max="2" width="13.85546875" bestFit="1" customWidth="1"/>
    <col min="3" max="3" width="22" customWidth="1"/>
    <col min="4" max="4" width="50" customWidth="1"/>
    <col min="7" max="7" width="12.28515625" customWidth="1"/>
  </cols>
  <sheetData>
    <row r="1" spans="1:7" x14ac:dyDescent="0.2">
      <c r="A1" s="23" t="s">
        <v>188</v>
      </c>
      <c r="B1" s="23"/>
      <c r="C1" s="23"/>
      <c r="D1" s="24"/>
    </row>
    <row r="2" spans="1:7" ht="13.5" thickBot="1" x14ac:dyDescent="0.25">
      <c r="A2" s="25"/>
      <c r="B2" s="25"/>
      <c r="C2" s="25" t="s">
        <v>95</v>
      </c>
      <c r="D2" s="25" t="s">
        <v>96</v>
      </c>
    </row>
    <row r="3" spans="1:7" ht="16.5" customHeight="1" thickBot="1" x14ac:dyDescent="0.25">
      <c r="A3" s="179" t="s">
        <v>97</v>
      </c>
      <c r="B3" s="279"/>
      <c r="C3" s="283" t="s">
        <v>66</v>
      </c>
      <c r="D3" s="636" t="s">
        <v>189</v>
      </c>
    </row>
    <row r="4" spans="1:7" ht="13.5" thickBot="1" x14ac:dyDescent="0.25">
      <c r="A4" s="26"/>
      <c r="B4" s="277" t="s">
        <v>100</v>
      </c>
      <c r="C4" s="270" t="s">
        <v>101</v>
      </c>
      <c r="D4" s="637"/>
      <c r="G4" s="29" t="s">
        <v>182</v>
      </c>
    </row>
    <row r="5" spans="1:7" ht="13.5" thickBot="1" x14ac:dyDescent="0.25">
      <c r="A5" s="84" t="s">
        <v>103</v>
      </c>
      <c r="B5" s="191" t="s">
        <v>104</v>
      </c>
      <c r="C5" s="288" t="s">
        <v>104</v>
      </c>
      <c r="D5" s="637"/>
      <c r="G5" s="205" t="s">
        <v>104</v>
      </c>
    </row>
    <row r="6" spans="1:7" x14ac:dyDescent="0.2">
      <c r="A6" s="96" t="s">
        <v>107</v>
      </c>
      <c r="B6" s="86"/>
      <c r="C6" s="86"/>
      <c r="D6" s="637"/>
      <c r="G6" s="332"/>
    </row>
    <row r="7" spans="1:7" ht="15.75" customHeight="1" x14ac:dyDescent="0.2">
      <c r="A7" s="67" t="s">
        <v>183</v>
      </c>
      <c r="B7" s="68"/>
      <c r="C7" s="361">
        <v>899.48602080000001</v>
      </c>
      <c r="D7" s="637"/>
      <c r="E7" s="37"/>
      <c r="G7" s="335">
        <v>573.24376885375693</v>
      </c>
    </row>
    <row r="8" spans="1:7" ht="13.5" thickBot="1" x14ac:dyDescent="0.25">
      <c r="A8" s="67" t="s">
        <v>184</v>
      </c>
      <c r="B8" s="69"/>
      <c r="C8" s="492">
        <v>0.42</v>
      </c>
      <c r="D8" s="637"/>
      <c r="E8" s="37"/>
      <c r="G8" s="427">
        <f>C8</f>
        <v>0.42</v>
      </c>
    </row>
    <row r="9" spans="1:7" ht="13.5" thickBot="1" x14ac:dyDescent="0.25">
      <c r="A9" s="70" t="s">
        <v>110</v>
      </c>
      <c r="B9" s="71">
        <f t="shared" ref="B9" si="0">ROUND((B8*B7),2)</f>
        <v>0</v>
      </c>
      <c r="C9" s="521">
        <f>ROUND((C8*C7),2)</f>
        <v>377.78</v>
      </c>
      <c r="D9" s="637"/>
      <c r="E9" s="37"/>
      <c r="G9" s="474">
        <f t="shared" ref="G9" si="1">ROUND((G8*G7),2)</f>
        <v>240.76</v>
      </c>
    </row>
    <row r="10" spans="1:7" x14ac:dyDescent="0.2">
      <c r="A10" s="67"/>
      <c r="B10" s="72"/>
      <c r="C10" s="350"/>
      <c r="D10" s="637"/>
      <c r="E10" s="37"/>
      <c r="G10" s="332"/>
    </row>
    <row r="11" spans="1:7" x14ac:dyDescent="0.2">
      <c r="A11" s="73" t="s">
        <v>111</v>
      </c>
      <c r="B11" s="72"/>
      <c r="C11" s="295"/>
      <c r="D11" s="637"/>
      <c r="E11" s="37"/>
      <c r="G11" s="332"/>
    </row>
    <row r="12" spans="1:7" x14ac:dyDescent="0.2">
      <c r="A12" s="73" t="s">
        <v>112</v>
      </c>
      <c r="B12" s="72"/>
      <c r="C12" s="295"/>
      <c r="D12" s="637"/>
      <c r="E12" s="37"/>
      <c r="G12" s="332"/>
    </row>
    <row r="13" spans="1:7" x14ac:dyDescent="0.2">
      <c r="A13" s="67" t="s">
        <v>113</v>
      </c>
      <c r="B13" s="74"/>
      <c r="C13" s="416">
        <v>28.799999999999997</v>
      </c>
      <c r="D13" s="637"/>
      <c r="E13" s="37"/>
      <c r="G13" s="427">
        <f t="shared" ref="G13:G27" si="2">C13</f>
        <v>28.799999999999997</v>
      </c>
    </row>
    <row r="14" spans="1:7" x14ac:dyDescent="0.2">
      <c r="A14" s="67" t="s">
        <v>114</v>
      </c>
      <c r="B14" s="74"/>
      <c r="C14" s="416">
        <v>0</v>
      </c>
      <c r="D14" s="637"/>
      <c r="E14" s="37"/>
      <c r="G14" s="427">
        <f t="shared" si="2"/>
        <v>0</v>
      </c>
    </row>
    <row r="15" spans="1:7" x14ac:dyDescent="0.2">
      <c r="A15" s="67" t="s">
        <v>115</v>
      </c>
      <c r="B15" s="74"/>
      <c r="C15" s="475">
        <v>36.021462952734161</v>
      </c>
      <c r="D15" s="637"/>
      <c r="E15" s="37"/>
      <c r="G15" s="427">
        <f t="shared" si="2"/>
        <v>36.021462952734161</v>
      </c>
    </row>
    <row r="16" spans="1:7" x14ac:dyDescent="0.2">
      <c r="A16" s="67" t="s">
        <v>116</v>
      </c>
      <c r="B16" s="74"/>
      <c r="C16" s="475">
        <v>14.416817401016091</v>
      </c>
      <c r="D16" s="637"/>
      <c r="E16" s="37"/>
      <c r="G16" s="427">
        <f t="shared" si="2"/>
        <v>14.416817401016091</v>
      </c>
    </row>
    <row r="17" spans="1:7" x14ac:dyDescent="0.2">
      <c r="A17" s="67" t="s">
        <v>117</v>
      </c>
      <c r="B17" s="75"/>
      <c r="C17" s="478">
        <v>8.2267665509350589</v>
      </c>
      <c r="D17" s="637"/>
      <c r="E17" s="37"/>
      <c r="G17" s="427">
        <f t="shared" si="2"/>
        <v>8.2267665509350589</v>
      </c>
    </row>
    <row r="18" spans="1:7" x14ac:dyDescent="0.2">
      <c r="A18" s="67" t="s">
        <v>118</v>
      </c>
      <c r="B18" s="74"/>
      <c r="C18" s="416">
        <v>55.46</v>
      </c>
      <c r="D18" s="637"/>
      <c r="E18" s="37"/>
      <c r="G18" s="427">
        <f t="shared" si="2"/>
        <v>55.46</v>
      </c>
    </row>
    <row r="19" spans="1:7" x14ac:dyDescent="0.2">
      <c r="A19" s="67" t="s">
        <v>119</v>
      </c>
      <c r="B19" s="74"/>
      <c r="C19" s="416">
        <v>7.7</v>
      </c>
      <c r="D19" s="637"/>
      <c r="E19" s="37"/>
      <c r="G19" s="427">
        <f t="shared" si="2"/>
        <v>7.7</v>
      </c>
    </row>
    <row r="20" spans="1:7" x14ac:dyDescent="0.2">
      <c r="A20" s="67" t="s">
        <v>120</v>
      </c>
      <c r="B20" s="74"/>
      <c r="C20" s="416">
        <v>0</v>
      </c>
      <c r="D20" s="637"/>
      <c r="E20" s="37"/>
      <c r="G20" s="427">
        <f t="shared" si="2"/>
        <v>0</v>
      </c>
    </row>
    <row r="21" spans="1:7" x14ac:dyDescent="0.2">
      <c r="A21" s="67" t="s">
        <v>121</v>
      </c>
      <c r="B21" s="75"/>
      <c r="C21" s="432">
        <v>24.801304325</v>
      </c>
      <c r="D21" s="637"/>
      <c r="E21" s="37"/>
      <c r="G21" s="427">
        <f t="shared" si="2"/>
        <v>24.801304325</v>
      </c>
    </row>
    <row r="22" spans="1:7" x14ac:dyDescent="0.2">
      <c r="A22" s="67" t="s">
        <v>122</v>
      </c>
      <c r="B22" s="74"/>
      <c r="C22" s="416">
        <v>11.56328841689489</v>
      </c>
      <c r="D22" s="637"/>
      <c r="E22" s="37"/>
      <c r="G22" s="427">
        <f t="shared" si="2"/>
        <v>11.56328841689489</v>
      </c>
    </row>
    <row r="23" spans="1:7" x14ac:dyDescent="0.2">
      <c r="A23" s="67" t="s">
        <v>123</v>
      </c>
      <c r="B23" s="74"/>
      <c r="C23" s="416">
        <v>21.5</v>
      </c>
      <c r="D23" s="637"/>
      <c r="E23" s="37"/>
      <c r="G23" s="427">
        <f t="shared" si="2"/>
        <v>21.5</v>
      </c>
    </row>
    <row r="24" spans="1:7" x14ac:dyDescent="0.2">
      <c r="A24" s="67" t="s">
        <v>124</v>
      </c>
      <c r="B24" s="77"/>
      <c r="C24" s="509">
        <v>13.139493046969671</v>
      </c>
      <c r="D24" s="637"/>
      <c r="E24" s="37"/>
      <c r="G24" s="427">
        <f t="shared" si="2"/>
        <v>13.139493046969671</v>
      </c>
    </row>
    <row r="25" spans="1:7" x14ac:dyDescent="0.2">
      <c r="A25" s="67" t="s">
        <v>125</v>
      </c>
      <c r="B25" s="77"/>
      <c r="C25" s="509">
        <v>14.000000000000002</v>
      </c>
      <c r="D25" s="637"/>
      <c r="E25" s="37"/>
      <c r="G25" s="427">
        <f t="shared" si="2"/>
        <v>14.000000000000002</v>
      </c>
    </row>
    <row r="26" spans="1:7" x14ac:dyDescent="0.2">
      <c r="A26" s="67" t="s">
        <v>126</v>
      </c>
      <c r="B26" s="75"/>
      <c r="C26" s="432">
        <v>4.3959741704137434</v>
      </c>
      <c r="D26" s="637"/>
      <c r="E26" s="37"/>
      <c r="G26" s="427">
        <f t="shared" si="2"/>
        <v>4.3959741704137434</v>
      </c>
    </row>
    <row r="27" spans="1:7" ht="13.5" thickBot="1" x14ac:dyDescent="0.25">
      <c r="A27" s="67" t="s">
        <v>127</v>
      </c>
      <c r="B27" s="74"/>
      <c r="C27" s="420">
        <v>9.088950713248753</v>
      </c>
      <c r="D27" s="637"/>
      <c r="E27" s="37"/>
      <c r="G27" s="427">
        <f t="shared" si="2"/>
        <v>9.088950713248753</v>
      </c>
    </row>
    <row r="28" spans="1:7" ht="13.5" thickBot="1" x14ac:dyDescent="0.25">
      <c r="A28" s="70" t="s">
        <v>128</v>
      </c>
      <c r="B28" s="78">
        <f t="shared" ref="B28:C28" si="3">SUM(B13:B27)</f>
        <v>0</v>
      </c>
      <c r="C28" s="502">
        <f t="shared" si="3"/>
        <v>249.11405757721235</v>
      </c>
      <c r="D28" s="637"/>
      <c r="E28" s="37"/>
      <c r="G28" s="428">
        <f t="shared" ref="G28" si="4">SUM(G13:G27)</f>
        <v>249.11405757721235</v>
      </c>
    </row>
    <row r="29" spans="1:7" x14ac:dyDescent="0.2">
      <c r="A29" s="67"/>
      <c r="B29" s="72"/>
      <c r="C29" s="350"/>
      <c r="D29" s="637"/>
      <c r="E29" s="37"/>
      <c r="G29" s="464"/>
    </row>
    <row r="30" spans="1:7" x14ac:dyDescent="0.2">
      <c r="A30" s="73" t="s">
        <v>129</v>
      </c>
      <c r="B30" s="72"/>
      <c r="C30" s="295"/>
      <c r="D30" s="637"/>
      <c r="E30" s="37"/>
      <c r="G30" s="464"/>
    </row>
    <row r="31" spans="1:7" x14ac:dyDescent="0.2">
      <c r="A31" s="67" t="s">
        <v>130</v>
      </c>
      <c r="B31" s="79"/>
      <c r="C31" s="435">
        <v>0.74456845619080969</v>
      </c>
      <c r="D31" s="637"/>
      <c r="E31" s="37"/>
      <c r="G31" s="438">
        <f t="shared" ref="G31:G38" si="5">C31</f>
        <v>0.74456845619080969</v>
      </c>
    </row>
    <row r="32" spans="1:7" x14ac:dyDescent="0.2">
      <c r="A32" s="67" t="s">
        <v>131</v>
      </c>
      <c r="B32" s="80"/>
      <c r="C32" s="439">
        <v>5.076533574707355</v>
      </c>
      <c r="D32" s="637"/>
      <c r="E32" s="37"/>
      <c r="G32" s="438">
        <f t="shared" si="5"/>
        <v>5.076533574707355</v>
      </c>
    </row>
    <row r="33" spans="1:7" x14ac:dyDescent="0.2">
      <c r="A33" s="67" t="s">
        <v>132</v>
      </c>
      <c r="B33" s="81"/>
      <c r="C33" s="435">
        <v>2.6074747116237811</v>
      </c>
      <c r="D33" s="637"/>
      <c r="E33" s="37"/>
      <c r="G33" s="438">
        <f t="shared" si="5"/>
        <v>2.6074747116237811</v>
      </c>
    </row>
    <row r="34" spans="1:7" x14ac:dyDescent="0.2">
      <c r="A34" s="67" t="s">
        <v>133</v>
      </c>
      <c r="B34" s="82"/>
      <c r="C34" s="439">
        <v>47.587379254144359</v>
      </c>
      <c r="D34" s="637"/>
      <c r="E34" s="37"/>
      <c r="G34" s="438">
        <f t="shared" si="5"/>
        <v>47.587379254144359</v>
      </c>
    </row>
    <row r="35" spans="1:7" x14ac:dyDescent="0.2">
      <c r="A35" s="67" t="s">
        <v>134</v>
      </c>
      <c r="B35" s="79"/>
      <c r="C35" s="435">
        <v>1.3262666666666665</v>
      </c>
      <c r="D35" s="637"/>
      <c r="E35" s="37"/>
      <c r="G35" s="438">
        <f t="shared" si="5"/>
        <v>1.3262666666666665</v>
      </c>
    </row>
    <row r="36" spans="1:7" x14ac:dyDescent="0.2">
      <c r="A36" s="67" t="s">
        <v>135</v>
      </c>
      <c r="B36" s="82"/>
      <c r="C36" s="439">
        <v>30.020075697707892</v>
      </c>
      <c r="D36" s="637"/>
      <c r="E36" s="37"/>
      <c r="G36" s="438">
        <f t="shared" si="5"/>
        <v>30.020075697707892</v>
      </c>
    </row>
    <row r="37" spans="1:7" x14ac:dyDescent="0.2">
      <c r="A37" s="67" t="s">
        <v>136</v>
      </c>
      <c r="B37" s="79"/>
      <c r="C37" s="435">
        <v>1.3262666666666665</v>
      </c>
      <c r="D37" s="637"/>
      <c r="E37" s="37"/>
      <c r="G37" s="438">
        <f t="shared" si="5"/>
        <v>1.3262666666666665</v>
      </c>
    </row>
    <row r="38" spans="1:7" ht="13.5" thickBot="1" x14ac:dyDescent="0.25">
      <c r="A38" s="67" t="s">
        <v>137</v>
      </c>
      <c r="B38" s="80"/>
      <c r="C38" s="522">
        <v>70.103999999999985</v>
      </c>
      <c r="D38" s="637"/>
      <c r="E38" s="37"/>
      <c r="G38" s="438">
        <f t="shared" si="5"/>
        <v>70.103999999999985</v>
      </c>
    </row>
    <row r="39" spans="1:7" ht="13.5" thickBot="1" x14ac:dyDescent="0.25">
      <c r="A39" s="70" t="s">
        <v>138</v>
      </c>
      <c r="B39" s="78">
        <f t="shared" ref="B39:C39" si="6">SUM(B31:B38)</f>
        <v>0</v>
      </c>
      <c r="C39" s="423">
        <f t="shared" si="6"/>
        <v>158.79256502770752</v>
      </c>
      <c r="D39" s="637"/>
      <c r="E39" s="37"/>
      <c r="G39" s="428">
        <f t="shared" ref="G39" si="7">SUM(G31:G38)</f>
        <v>158.79256502770752</v>
      </c>
    </row>
    <row r="40" spans="1:7" ht="13.5" thickBot="1" x14ac:dyDescent="0.25">
      <c r="A40" s="67" t="s">
        <v>139</v>
      </c>
      <c r="B40" s="75"/>
      <c r="C40" s="301"/>
      <c r="D40" s="637"/>
      <c r="E40" s="37"/>
      <c r="G40" s="464"/>
    </row>
    <row r="41" spans="1:7" ht="13.5" thickBot="1" x14ac:dyDescent="0.25">
      <c r="A41" s="89" t="s">
        <v>140</v>
      </c>
      <c r="B41" s="78">
        <f t="shared" ref="B41:C41" si="8">B28+B39+B40</f>
        <v>0</v>
      </c>
      <c r="C41" s="424">
        <f t="shared" si="8"/>
        <v>407.9066226049199</v>
      </c>
      <c r="D41" s="637"/>
      <c r="E41" s="37"/>
      <c r="G41" s="428">
        <f t="shared" ref="G41" si="9">G28+G39+G40</f>
        <v>407.9066226049199</v>
      </c>
    </row>
    <row r="42" spans="1:7" ht="13.5" thickBot="1" x14ac:dyDescent="0.25">
      <c r="A42" s="90"/>
      <c r="B42" s="91"/>
      <c r="C42" s="502"/>
      <c r="D42" s="637"/>
      <c r="E42" s="37"/>
      <c r="G42" s="464"/>
    </row>
    <row r="43" spans="1:7" x14ac:dyDescent="0.2">
      <c r="A43" s="47" t="s">
        <v>141</v>
      </c>
      <c r="B43" s="48"/>
      <c r="C43" s="493"/>
      <c r="D43" s="637"/>
      <c r="E43" s="37"/>
      <c r="G43" s="465"/>
    </row>
    <row r="44" spans="1:7" x14ac:dyDescent="0.2">
      <c r="A44" s="49" t="s">
        <v>142</v>
      </c>
      <c r="B44" s="20">
        <f t="shared" ref="B44:C44" si="10">B9-B28</f>
        <v>0</v>
      </c>
      <c r="C44" s="451">
        <f t="shared" si="10"/>
        <v>128.66594242278762</v>
      </c>
      <c r="D44" s="637"/>
      <c r="E44" s="37"/>
      <c r="G44" s="467">
        <f>G9-G28</f>
        <v>-8.3540575772123589</v>
      </c>
    </row>
    <row r="45" spans="1:7" ht="13.5" thickBot="1" x14ac:dyDescent="0.25">
      <c r="A45" s="50" t="s">
        <v>143</v>
      </c>
      <c r="B45" s="21">
        <f t="shared" ref="B45:C45" si="11">B9-B41</f>
        <v>0</v>
      </c>
      <c r="C45" s="454">
        <f t="shared" si="11"/>
        <v>-30.12662260491993</v>
      </c>
      <c r="D45" s="637"/>
      <c r="E45" s="37"/>
      <c r="G45" s="468">
        <f>G9-G41</f>
        <v>-167.14662260491991</v>
      </c>
    </row>
    <row r="46" spans="1:7" ht="13.5" thickBot="1" x14ac:dyDescent="0.25">
      <c r="A46" s="32"/>
      <c r="B46" s="19"/>
      <c r="C46" s="445"/>
      <c r="D46" s="637"/>
      <c r="E46" s="37"/>
      <c r="G46" s="464"/>
    </row>
    <row r="47" spans="1:7" x14ac:dyDescent="0.2">
      <c r="A47" s="96" t="s">
        <v>185</v>
      </c>
      <c r="B47" s="52"/>
      <c r="C47" s="494"/>
      <c r="D47" s="637"/>
      <c r="E47" s="37"/>
      <c r="G47" s="465"/>
    </row>
    <row r="48" spans="1:7" x14ac:dyDescent="0.2">
      <c r="A48" s="73" t="s">
        <v>145</v>
      </c>
      <c r="B48" s="163" t="e">
        <f t="shared" ref="B48:C48" si="12">ROUND((B28)/B8,2)</f>
        <v>#DIV/0!</v>
      </c>
      <c r="C48" s="523">
        <f t="shared" si="12"/>
        <v>593.13</v>
      </c>
      <c r="D48" s="637"/>
      <c r="E48" s="37"/>
      <c r="G48" s="527">
        <f t="shared" ref="G48" si="13">ROUND((G28)/G8,2)</f>
        <v>593.13</v>
      </c>
    </row>
    <row r="49" spans="1:7" ht="13.5" thickBot="1" x14ac:dyDescent="0.25">
      <c r="A49" s="164" t="s">
        <v>146</v>
      </c>
      <c r="B49" s="166" t="e">
        <f t="shared" ref="B49:C49" si="14">ROUND(B41/B8,2)</f>
        <v>#DIV/0!</v>
      </c>
      <c r="C49" s="524">
        <f t="shared" si="14"/>
        <v>971.21</v>
      </c>
      <c r="D49" s="637"/>
      <c r="E49" s="37"/>
      <c r="G49" s="528">
        <f t="shared" ref="G49" si="15">ROUND(G41/G8,2)</f>
        <v>971.21</v>
      </c>
    </row>
    <row r="50" spans="1:7" ht="13.5" thickBot="1" x14ac:dyDescent="0.25">
      <c r="A50" s="73"/>
      <c r="B50" s="54"/>
      <c r="C50" s="495"/>
      <c r="D50" s="637"/>
      <c r="E50" s="37"/>
      <c r="G50" s="464"/>
    </row>
    <row r="51" spans="1:7" x14ac:dyDescent="0.2">
      <c r="A51" s="96" t="s">
        <v>186</v>
      </c>
      <c r="B51" s="52"/>
      <c r="C51" s="494"/>
      <c r="D51" s="637"/>
      <c r="E51" s="37"/>
      <c r="G51" s="465"/>
    </row>
    <row r="52" spans="1:7" x14ac:dyDescent="0.2">
      <c r="A52" s="73" t="s">
        <v>145</v>
      </c>
      <c r="B52" s="99" t="e">
        <f t="shared" ref="B52:C52" si="16">ROUND((B28)/B7,2)</f>
        <v>#DIV/0!</v>
      </c>
      <c r="C52" s="451">
        <f t="shared" si="16"/>
        <v>0.28000000000000003</v>
      </c>
      <c r="D52" s="637"/>
      <c r="E52" s="37"/>
      <c r="G52" s="467">
        <f t="shared" ref="G52" si="17">ROUND((G28)/G7,2)</f>
        <v>0.43</v>
      </c>
    </row>
    <row r="53" spans="1:7" ht="13.5" thickBot="1" x14ac:dyDescent="0.25">
      <c r="A53" s="164" t="s">
        <v>146</v>
      </c>
      <c r="B53" s="100" t="e">
        <f t="shared" ref="B53:C53" si="18">ROUND(B41/B7,2)</f>
        <v>#DIV/0!</v>
      </c>
      <c r="C53" s="454">
        <f t="shared" si="18"/>
        <v>0.45</v>
      </c>
      <c r="D53" s="637"/>
      <c r="E53" s="37"/>
      <c r="G53" s="468">
        <f t="shared" ref="G53" si="19">ROUND(G41/G7,2)</f>
        <v>0.71</v>
      </c>
    </row>
    <row r="54" spans="1:7" ht="16.5" thickBot="1" x14ac:dyDescent="0.3">
      <c r="A54" s="168"/>
      <c r="B54" s="17"/>
      <c r="C54" s="445"/>
      <c r="D54" s="637"/>
    </row>
    <row r="55" spans="1:7" x14ac:dyDescent="0.2">
      <c r="A55" s="47" t="s">
        <v>148</v>
      </c>
      <c r="B55" s="64"/>
      <c r="C55" s="525"/>
      <c r="D55" s="637"/>
    </row>
    <row r="56" spans="1:7" x14ac:dyDescent="0.2">
      <c r="A56" s="170" t="s">
        <v>187</v>
      </c>
      <c r="B56" s="65"/>
      <c r="C56" s="523">
        <f>G7</f>
        <v>573.24376885375693</v>
      </c>
      <c r="D56" s="637"/>
    </row>
    <row r="57" spans="1:7" x14ac:dyDescent="0.2">
      <c r="A57" s="170" t="s">
        <v>150</v>
      </c>
      <c r="B57" s="65"/>
      <c r="C57" s="445">
        <f>G44</f>
        <v>-8.3540575772123589</v>
      </c>
      <c r="D57" s="637"/>
    </row>
    <row r="58" spans="1:7" ht="13.5" thickBot="1" x14ac:dyDescent="0.25">
      <c r="A58" s="172" t="s">
        <v>151</v>
      </c>
      <c r="B58" s="66"/>
      <c r="C58" s="526">
        <f>G45</f>
        <v>-167.14662260491991</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3"/>
  <sheetViews>
    <sheetView showGridLines="0" topLeftCell="A27" workbookViewId="0">
      <selection activeCell="C28" sqref="C28"/>
    </sheetView>
  </sheetViews>
  <sheetFormatPr defaultRowHeight="12.75" x14ac:dyDescent="0.2"/>
  <cols>
    <col min="1" max="1" width="55.7109375" customWidth="1"/>
    <col min="2" max="2" width="13.85546875" bestFit="1" customWidth="1"/>
    <col min="3" max="3" width="16.28515625" customWidth="1"/>
    <col min="4" max="4" width="50" customWidth="1"/>
    <col min="7" max="7" width="12.28515625" customWidth="1"/>
  </cols>
  <sheetData>
    <row r="1" spans="1:7" x14ac:dyDescent="0.2">
      <c r="A1" s="23" t="s">
        <v>190</v>
      </c>
      <c r="B1" s="23"/>
      <c r="C1" s="23"/>
      <c r="D1" s="24"/>
    </row>
    <row r="2" spans="1:7" ht="13.5" thickBot="1" x14ac:dyDescent="0.25">
      <c r="A2" s="25"/>
      <c r="B2" s="25"/>
      <c r="C2" s="25" t="s">
        <v>95</v>
      </c>
      <c r="D2" s="25" t="s">
        <v>96</v>
      </c>
    </row>
    <row r="3" spans="1:7" ht="16.5" customHeight="1" thickBot="1" x14ac:dyDescent="0.25">
      <c r="A3" s="179" t="s">
        <v>97</v>
      </c>
      <c r="B3" s="279"/>
      <c r="C3" s="281" t="s">
        <v>67</v>
      </c>
      <c r="D3" s="636" t="s">
        <v>191</v>
      </c>
    </row>
    <row r="4" spans="1:7" ht="13.5" thickBot="1" x14ac:dyDescent="0.25">
      <c r="A4" s="26"/>
      <c r="B4" s="277" t="s">
        <v>100</v>
      </c>
      <c r="C4" s="270" t="s">
        <v>101</v>
      </c>
      <c r="D4" s="637"/>
      <c r="G4" s="29" t="s">
        <v>182</v>
      </c>
    </row>
    <row r="5" spans="1:7" ht="13.5" thickBot="1" x14ac:dyDescent="0.25">
      <c r="A5" s="84" t="s">
        <v>103</v>
      </c>
      <c r="B5" s="251" t="s">
        <v>104</v>
      </c>
      <c r="C5" s="289" t="s">
        <v>104</v>
      </c>
      <c r="D5" s="637"/>
      <c r="G5" s="205" t="s">
        <v>104</v>
      </c>
    </row>
    <row r="6" spans="1:7" x14ac:dyDescent="0.2">
      <c r="A6" s="96" t="s">
        <v>107</v>
      </c>
      <c r="B6" s="86"/>
      <c r="C6" s="86"/>
      <c r="D6" s="637"/>
      <c r="G6" s="332"/>
    </row>
    <row r="7" spans="1:7" ht="15.75" customHeight="1" x14ac:dyDescent="0.2">
      <c r="A7" s="67" t="s">
        <v>183</v>
      </c>
      <c r="B7" s="68"/>
      <c r="C7" s="361">
        <v>800.58049827248578</v>
      </c>
      <c r="D7" s="637"/>
      <c r="E7" s="37"/>
      <c r="G7" s="335">
        <v>487.34264507276953</v>
      </c>
    </row>
    <row r="8" spans="1:7" ht="13.5" thickBot="1" x14ac:dyDescent="0.25">
      <c r="A8" s="67" t="s">
        <v>184</v>
      </c>
      <c r="B8" s="69"/>
      <c r="C8" s="492">
        <v>0.44</v>
      </c>
      <c r="D8" s="637"/>
      <c r="E8" s="37"/>
      <c r="G8" s="427">
        <f>C8</f>
        <v>0.44</v>
      </c>
    </row>
    <row r="9" spans="1:7" ht="13.5" thickBot="1" x14ac:dyDescent="0.25">
      <c r="A9" s="70" t="s">
        <v>110</v>
      </c>
      <c r="B9" s="71">
        <f t="shared" ref="B9:C9" si="0">ROUND((B8*B7),2)</f>
        <v>0</v>
      </c>
      <c r="C9" s="521">
        <f t="shared" si="0"/>
        <v>352.26</v>
      </c>
      <c r="D9" s="637"/>
      <c r="E9" s="37"/>
      <c r="G9" s="474">
        <f>ROUND((G8*G7),2)</f>
        <v>214.43</v>
      </c>
    </row>
    <row r="10" spans="1:7" x14ac:dyDescent="0.2">
      <c r="A10" s="67"/>
      <c r="B10" s="72"/>
      <c r="C10" s="350"/>
      <c r="D10" s="637"/>
      <c r="E10" s="37"/>
      <c r="G10" s="464"/>
    </row>
    <row r="11" spans="1:7" x14ac:dyDescent="0.2">
      <c r="A11" s="73" t="s">
        <v>111</v>
      </c>
      <c r="B11" s="72"/>
      <c r="C11" s="295"/>
      <c r="D11" s="637"/>
      <c r="E11" s="37"/>
      <c r="G11" s="464"/>
    </row>
    <row r="12" spans="1:7" x14ac:dyDescent="0.2">
      <c r="A12" s="73" t="s">
        <v>112</v>
      </c>
      <c r="B12" s="72"/>
      <c r="C12" s="295"/>
      <c r="D12" s="637"/>
      <c r="E12" s="37"/>
      <c r="G12" s="464"/>
    </row>
    <row r="13" spans="1:7" x14ac:dyDescent="0.2">
      <c r="A13" s="67" t="s">
        <v>113</v>
      </c>
      <c r="B13" s="74"/>
      <c r="C13" s="416">
        <v>82.2</v>
      </c>
      <c r="D13" s="637"/>
      <c r="E13" s="37"/>
      <c r="G13" s="427">
        <f t="shared" ref="G13:G27" si="1">C13</f>
        <v>82.2</v>
      </c>
    </row>
    <row r="14" spans="1:7" x14ac:dyDescent="0.2">
      <c r="A14" s="67" t="s">
        <v>114</v>
      </c>
      <c r="B14" s="74"/>
      <c r="C14" s="416">
        <v>0</v>
      </c>
      <c r="D14" s="637"/>
      <c r="E14" s="37"/>
      <c r="G14" s="427">
        <f t="shared" si="1"/>
        <v>0</v>
      </c>
    </row>
    <row r="15" spans="1:7" x14ac:dyDescent="0.2">
      <c r="A15" s="67" t="s">
        <v>115</v>
      </c>
      <c r="B15" s="74"/>
      <c r="C15" s="475">
        <v>31.92811488992346</v>
      </c>
      <c r="D15" s="637"/>
      <c r="E15" s="37"/>
      <c r="G15" s="427">
        <f t="shared" si="1"/>
        <v>31.92811488992346</v>
      </c>
    </row>
    <row r="16" spans="1:7" x14ac:dyDescent="0.2">
      <c r="A16" s="67" t="s">
        <v>116</v>
      </c>
      <c r="B16" s="74"/>
      <c r="C16" s="475">
        <v>12.494575080880612</v>
      </c>
      <c r="D16" s="637"/>
      <c r="E16" s="37"/>
      <c r="G16" s="427">
        <f t="shared" si="1"/>
        <v>12.494575080880612</v>
      </c>
    </row>
    <row r="17" spans="1:7" x14ac:dyDescent="0.2">
      <c r="A17" s="67" t="s">
        <v>117</v>
      </c>
      <c r="B17" s="75"/>
      <c r="C17" s="478">
        <v>8.2267665509350589</v>
      </c>
      <c r="D17" s="637"/>
      <c r="E17" s="37"/>
      <c r="G17" s="427">
        <f t="shared" si="1"/>
        <v>8.2267665509350589</v>
      </c>
    </row>
    <row r="18" spans="1:7" x14ac:dyDescent="0.2">
      <c r="A18" s="67" t="s">
        <v>118</v>
      </c>
      <c r="B18" s="74"/>
      <c r="C18" s="416">
        <v>59.82</v>
      </c>
      <c r="D18" s="637"/>
      <c r="E18" s="37"/>
      <c r="G18" s="427">
        <f t="shared" si="1"/>
        <v>59.82</v>
      </c>
    </row>
    <row r="19" spans="1:7" x14ac:dyDescent="0.2">
      <c r="A19" s="67" t="s">
        <v>119</v>
      </c>
      <c r="B19" s="74"/>
      <c r="C19" s="416">
        <v>0</v>
      </c>
      <c r="D19" s="637"/>
      <c r="E19" s="37"/>
      <c r="G19" s="427">
        <f t="shared" si="1"/>
        <v>0</v>
      </c>
    </row>
    <row r="20" spans="1:7" x14ac:dyDescent="0.2">
      <c r="A20" s="67" t="s">
        <v>120</v>
      </c>
      <c r="B20" s="74"/>
      <c r="C20" s="416">
        <v>0</v>
      </c>
      <c r="D20" s="637"/>
      <c r="E20" s="37"/>
      <c r="G20" s="427">
        <f t="shared" si="1"/>
        <v>0</v>
      </c>
    </row>
    <row r="21" spans="1:7" x14ac:dyDescent="0.2">
      <c r="A21" s="67" t="s">
        <v>121</v>
      </c>
      <c r="B21" s="75"/>
      <c r="C21" s="432">
        <v>24.801304325</v>
      </c>
      <c r="D21" s="637"/>
      <c r="E21" s="37"/>
      <c r="G21" s="427">
        <f t="shared" si="1"/>
        <v>24.801304325</v>
      </c>
    </row>
    <row r="22" spans="1:7" x14ac:dyDescent="0.2">
      <c r="A22" s="67" t="s">
        <v>122</v>
      </c>
      <c r="B22" s="74"/>
      <c r="C22" s="416">
        <v>11.56328841689489</v>
      </c>
      <c r="D22" s="637"/>
      <c r="E22" s="37"/>
      <c r="G22" s="427">
        <f t="shared" si="1"/>
        <v>11.56328841689489</v>
      </c>
    </row>
    <row r="23" spans="1:7" x14ac:dyDescent="0.2">
      <c r="A23" s="67" t="s">
        <v>123</v>
      </c>
      <c r="B23" s="74"/>
      <c r="C23" s="416">
        <v>21.5</v>
      </c>
      <c r="D23" s="637"/>
      <c r="E23" s="37"/>
      <c r="G23" s="427">
        <f t="shared" si="1"/>
        <v>21.5</v>
      </c>
    </row>
    <row r="24" spans="1:7" x14ac:dyDescent="0.2">
      <c r="A24" s="67" t="s">
        <v>124</v>
      </c>
      <c r="B24" s="77"/>
      <c r="C24" s="509">
        <v>16.904633431099306</v>
      </c>
      <c r="D24" s="637"/>
      <c r="E24" s="37"/>
      <c r="G24" s="427">
        <f t="shared" si="1"/>
        <v>16.904633431099306</v>
      </c>
    </row>
    <row r="25" spans="1:7" x14ac:dyDescent="0.2">
      <c r="A25" s="67" t="s">
        <v>125</v>
      </c>
      <c r="B25" s="77"/>
      <c r="C25" s="509">
        <v>14.000000000000002</v>
      </c>
      <c r="D25" s="637"/>
      <c r="E25" s="37"/>
      <c r="G25" s="427">
        <f t="shared" si="1"/>
        <v>14.000000000000002</v>
      </c>
    </row>
    <row r="26" spans="1:7" x14ac:dyDescent="0.2">
      <c r="A26" s="67" t="s">
        <v>126</v>
      </c>
      <c r="B26" s="75"/>
      <c r="C26" s="432">
        <v>4.3959741704137434</v>
      </c>
      <c r="D26" s="637"/>
      <c r="E26" s="37"/>
      <c r="G26" s="427">
        <f t="shared" si="1"/>
        <v>4.3959741704137434</v>
      </c>
    </row>
    <row r="27" spans="1:7" ht="13.5" thickBot="1" x14ac:dyDescent="0.25">
      <c r="A27" s="67" t="s">
        <v>127</v>
      </c>
      <c r="B27" s="74"/>
      <c r="C27" s="420">
        <v>10.899339006626901</v>
      </c>
      <c r="D27" s="637"/>
      <c r="E27" s="37"/>
      <c r="G27" s="427">
        <f t="shared" si="1"/>
        <v>10.899339006626901</v>
      </c>
    </row>
    <row r="28" spans="1:7" ht="13.5" thickBot="1" x14ac:dyDescent="0.25">
      <c r="A28" s="70" t="s">
        <v>128</v>
      </c>
      <c r="B28" s="78">
        <f t="shared" ref="B28:C28" si="2">SUM(B13:B27)</f>
        <v>0</v>
      </c>
      <c r="C28" s="502">
        <f t="shared" si="2"/>
        <v>298.73399587177397</v>
      </c>
      <c r="D28" s="637"/>
      <c r="E28" s="37"/>
      <c r="G28" s="428">
        <f t="shared" ref="G28" si="3">SUM(G13:G27)</f>
        <v>298.73399587177397</v>
      </c>
    </row>
    <row r="29" spans="1:7" x14ac:dyDescent="0.2">
      <c r="A29" s="67"/>
      <c r="B29" s="72"/>
      <c r="C29" s="350"/>
      <c r="D29" s="637"/>
      <c r="E29" s="37"/>
      <c r="G29" s="464"/>
    </row>
    <row r="30" spans="1:7" x14ac:dyDescent="0.2">
      <c r="A30" s="73" t="s">
        <v>129</v>
      </c>
      <c r="B30" s="72"/>
      <c r="C30" s="295"/>
      <c r="D30" s="637"/>
      <c r="E30" s="37"/>
      <c r="G30" s="464"/>
    </row>
    <row r="31" spans="1:7" x14ac:dyDescent="0.2">
      <c r="A31" s="67" t="s">
        <v>130</v>
      </c>
      <c r="B31" s="79"/>
      <c r="C31" s="435">
        <v>0.74456845619080969</v>
      </c>
      <c r="D31" s="637"/>
      <c r="E31" s="37"/>
      <c r="G31" s="438">
        <f t="shared" ref="G31:G38" si="4">C31</f>
        <v>0.74456845619080969</v>
      </c>
    </row>
    <row r="32" spans="1:7" x14ac:dyDescent="0.2">
      <c r="A32" s="67" t="s">
        <v>131</v>
      </c>
      <c r="B32" s="80"/>
      <c r="C32" s="439">
        <v>5.076533574707355</v>
      </c>
      <c r="D32" s="637"/>
      <c r="E32" s="37"/>
      <c r="G32" s="438">
        <f t="shared" si="4"/>
        <v>5.076533574707355</v>
      </c>
    </row>
    <row r="33" spans="1:7" x14ac:dyDescent="0.2">
      <c r="A33" s="67" t="s">
        <v>132</v>
      </c>
      <c r="B33" s="81"/>
      <c r="C33" s="435">
        <v>2.6074747116237811</v>
      </c>
      <c r="D33" s="637"/>
      <c r="E33" s="37"/>
      <c r="G33" s="438">
        <f t="shared" si="4"/>
        <v>2.6074747116237811</v>
      </c>
    </row>
    <row r="34" spans="1:7" x14ac:dyDescent="0.2">
      <c r="A34" s="67" t="s">
        <v>133</v>
      </c>
      <c r="B34" s="82"/>
      <c r="C34" s="439">
        <v>47.587379254144359</v>
      </c>
      <c r="D34" s="637"/>
      <c r="E34" s="37"/>
      <c r="G34" s="438">
        <f t="shared" si="4"/>
        <v>47.587379254144359</v>
      </c>
    </row>
    <row r="35" spans="1:7" x14ac:dyDescent="0.2">
      <c r="A35" s="67" t="s">
        <v>134</v>
      </c>
      <c r="B35" s="79"/>
      <c r="C35" s="435">
        <v>1.4500000000000002</v>
      </c>
      <c r="D35" s="637"/>
      <c r="E35" s="37"/>
      <c r="G35" s="438">
        <f t="shared" si="4"/>
        <v>1.4500000000000002</v>
      </c>
    </row>
    <row r="36" spans="1:7" x14ac:dyDescent="0.2">
      <c r="A36" s="67" t="s">
        <v>135</v>
      </c>
      <c r="B36" s="82"/>
      <c r="C36" s="439">
        <v>30.020075697707892</v>
      </c>
      <c r="D36" s="637"/>
      <c r="E36" s="37"/>
      <c r="G36" s="438">
        <f t="shared" si="4"/>
        <v>30.020075697707892</v>
      </c>
    </row>
    <row r="37" spans="1:7" x14ac:dyDescent="0.2">
      <c r="A37" s="67" t="s">
        <v>136</v>
      </c>
      <c r="B37" s="79"/>
      <c r="C37" s="435">
        <v>1.3262666666666665</v>
      </c>
      <c r="D37" s="637"/>
      <c r="E37" s="37"/>
      <c r="G37" s="438">
        <f t="shared" si="4"/>
        <v>1.3262666666666665</v>
      </c>
    </row>
    <row r="38" spans="1:7" ht="13.5" thickBot="1" x14ac:dyDescent="0.25">
      <c r="A38" s="67" t="s">
        <v>137</v>
      </c>
      <c r="B38" s="80"/>
      <c r="C38" s="522">
        <v>70.103999999999985</v>
      </c>
      <c r="D38" s="637"/>
      <c r="E38" s="37"/>
      <c r="G38" s="438">
        <f t="shared" si="4"/>
        <v>70.103999999999985</v>
      </c>
    </row>
    <row r="39" spans="1:7" ht="13.5" thickBot="1" x14ac:dyDescent="0.25">
      <c r="A39" s="70" t="s">
        <v>138</v>
      </c>
      <c r="B39" s="78">
        <f t="shared" ref="B39:C39" si="5">SUM(B31:B38)</f>
        <v>0</v>
      </c>
      <c r="C39" s="423">
        <f t="shared" si="5"/>
        <v>158.91629836104084</v>
      </c>
      <c r="D39" s="637"/>
      <c r="E39" s="37"/>
      <c r="G39" s="428">
        <f t="shared" ref="G39" si="6">SUM(G31:G38)</f>
        <v>158.91629836104084</v>
      </c>
    </row>
    <row r="40" spans="1:7" ht="13.5" thickBot="1" x14ac:dyDescent="0.25">
      <c r="A40" s="67" t="s">
        <v>139</v>
      </c>
      <c r="B40" s="75"/>
      <c r="C40" s="432"/>
      <c r="D40" s="637"/>
      <c r="E40" s="37"/>
      <c r="G40" s="464"/>
    </row>
    <row r="41" spans="1:7" ht="13.5" thickBot="1" x14ac:dyDescent="0.25">
      <c r="A41" s="89" t="s">
        <v>140</v>
      </c>
      <c r="B41" s="78">
        <f t="shared" ref="B41:C41" si="7">B28+B39+B40</f>
        <v>0</v>
      </c>
      <c r="C41" s="424">
        <f t="shared" si="7"/>
        <v>457.65029423281482</v>
      </c>
      <c r="D41" s="637"/>
      <c r="E41" s="37"/>
      <c r="G41" s="428">
        <f t="shared" ref="G41" si="8">G28+G39+G40</f>
        <v>457.65029423281482</v>
      </c>
    </row>
    <row r="42" spans="1:7" ht="13.5" thickBot="1" x14ac:dyDescent="0.25">
      <c r="A42" s="90"/>
      <c r="B42" s="91"/>
      <c r="C42" s="502"/>
      <c r="D42" s="637"/>
      <c r="E42" s="37"/>
      <c r="G42" s="464"/>
    </row>
    <row r="43" spans="1:7" x14ac:dyDescent="0.2">
      <c r="A43" s="47" t="s">
        <v>141</v>
      </c>
      <c r="B43" s="48"/>
      <c r="C43" s="493"/>
      <c r="D43" s="637"/>
      <c r="E43" s="37"/>
      <c r="G43" s="465"/>
    </row>
    <row r="44" spans="1:7" x14ac:dyDescent="0.2">
      <c r="A44" s="49" t="s">
        <v>142</v>
      </c>
      <c r="B44" s="20">
        <f t="shared" ref="B44:C44" si="9">B9-B28</f>
        <v>0</v>
      </c>
      <c r="C44" s="451">
        <f t="shared" si="9"/>
        <v>53.52600412822602</v>
      </c>
      <c r="D44" s="637"/>
      <c r="E44" s="37"/>
      <c r="G44" s="467">
        <f>G9-G28</f>
        <v>-84.303995871773964</v>
      </c>
    </row>
    <row r="45" spans="1:7" ht="13.5" thickBot="1" x14ac:dyDescent="0.25">
      <c r="A45" s="50" t="s">
        <v>143</v>
      </c>
      <c r="B45" s="21">
        <f t="shared" ref="B45:C45" si="10">B9-B41</f>
        <v>0</v>
      </c>
      <c r="C45" s="454">
        <f t="shared" si="10"/>
        <v>-105.39029423281482</v>
      </c>
      <c r="D45" s="637"/>
      <c r="E45" s="37"/>
      <c r="G45" s="468">
        <f>G9-G41</f>
        <v>-243.22029423281481</v>
      </c>
    </row>
    <row r="46" spans="1:7" ht="13.5" thickBot="1" x14ac:dyDescent="0.25">
      <c r="A46" s="32"/>
      <c r="B46" s="19"/>
      <c r="C46" s="445"/>
      <c r="D46" s="637"/>
      <c r="E46" s="37"/>
      <c r="G46" s="464"/>
    </row>
    <row r="47" spans="1:7" x14ac:dyDescent="0.2">
      <c r="A47" s="96" t="s">
        <v>185</v>
      </c>
      <c r="B47" s="52"/>
      <c r="C47" s="494"/>
      <c r="D47" s="637"/>
      <c r="E47" s="37"/>
      <c r="G47" s="465"/>
    </row>
    <row r="48" spans="1:7" x14ac:dyDescent="0.2">
      <c r="A48" s="73" t="s">
        <v>145</v>
      </c>
      <c r="B48" s="183" t="e">
        <f t="shared" ref="B48:C48" si="11">ROUND((B28)/B8,2)</f>
        <v>#DIV/0!</v>
      </c>
      <c r="C48" s="523">
        <f t="shared" si="11"/>
        <v>678.94</v>
      </c>
      <c r="D48" s="637"/>
      <c r="E48" s="37"/>
      <c r="G48" s="527">
        <f>ROUND((G28)/G8,2)</f>
        <v>678.94</v>
      </c>
    </row>
    <row r="49" spans="1:7" ht="13.5" thickBot="1" x14ac:dyDescent="0.25">
      <c r="A49" s="164" t="s">
        <v>146</v>
      </c>
      <c r="B49" s="184" t="e">
        <f t="shared" ref="B49:C49" si="12">ROUND(B41/B8,2)</f>
        <v>#DIV/0!</v>
      </c>
      <c r="C49" s="524">
        <f t="shared" si="12"/>
        <v>1040.1099999999999</v>
      </c>
      <c r="D49" s="637"/>
      <c r="E49" s="37"/>
      <c r="G49" s="528">
        <f>ROUND(G41/G8,2)</f>
        <v>1040.1099999999999</v>
      </c>
    </row>
    <row r="50" spans="1:7" ht="13.5" thickBot="1" x14ac:dyDescent="0.25">
      <c r="A50" s="73"/>
      <c r="B50" s="54"/>
      <c r="C50" s="495"/>
      <c r="D50" s="637"/>
      <c r="E50" s="37"/>
      <c r="G50" s="464"/>
    </row>
    <row r="51" spans="1:7" x14ac:dyDescent="0.2">
      <c r="A51" s="96" t="s">
        <v>186</v>
      </c>
      <c r="B51" s="52"/>
      <c r="C51" s="494"/>
      <c r="D51" s="637"/>
      <c r="E51" s="37"/>
      <c r="G51" s="465"/>
    </row>
    <row r="52" spans="1:7" x14ac:dyDescent="0.2">
      <c r="A52" s="73" t="s">
        <v>145</v>
      </c>
      <c r="B52" s="20" t="e">
        <f>ROUND((B28)/B7,2)</f>
        <v>#DIV/0!</v>
      </c>
      <c r="C52" s="451">
        <f>ROUND((C28)/C7,2)</f>
        <v>0.37</v>
      </c>
      <c r="D52" s="637"/>
      <c r="E52" s="37"/>
      <c r="G52" s="467">
        <f>ROUND((G28)/G7,2)</f>
        <v>0.61</v>
      </c>
    </row>
    <row r="53" spans="1:7" ht="13.5" thickBot="1" x14ac:dyDescent="0.25">
      <c r="A53" s="164" t="s">
        <v>146</v>
      </c>
      <c r="B53" s="21" t="e">
        <f>ROUND(B41/B7,2)</f>
        <v>#DIV/0!</v>
      </c>
      <c r="C53" s="454">
        <f>ROUND(C41/C7,2)</f>
        <v>0.56999999999999995</v>
      </c>
      <c r="D53" s="637"/>
      <c r="E53" s="37"/>
      <c r="G53" s="468">
        <f>ROUND(G41/G7,2)</f>
        <v>0.94</v>
      </c>
    </row>
    <row r="54" spans="1:7" ht="16.5" thickBot="1" x14ac:dyDescent="0.3">
      <c r="A54" s="168"/>
      <c r="B54" s="17"/>
      <c r="C54" s="446"/>
      <c r="D54" s="637"/>
    </row>
    <row r="55" spans="1:7" x14ac:dyDescent="0.2">
      <c r="A55" s="47" t="s">
        <v>148</v>
      </c>
      <c r="B55" s="64"/>
      <c r="C55" s="462"/>
      <c r="D55" s="637"/>
    </row>
    <row r="56" spans="1:7" x14ac:dyDescent="0.2">
      <c r="A56" s="170" t="s">
        <v>187</v>
      </c>
      <c r="B56" s="65"/>
      <c r="C56" s="529">
        <f>G7</f>
        <v>487.34264507276953</v>
      </c>
      <c r="D56" s="637"/>
    </row>
    <row r="57" spans="1:7" x14ac:dyDescent="0.2">
      <c r="A57" s="170" t="s">
        <v>150</v>
      </c>
      <c r="B57" s="65"/>
      <c r="C57" s="446">
        <f>G44</f>
        <v>-84.303995871773964</v>
      </c>
      <c r="D57" s="637"/>
    </row>
    <row r="58" spans="1:7" ht="13.5" thickBot="1" x14ac:dyDescent="0.25">
      <c r="A58" s="172" t="s">
        <v>151</v>
      </c>
      <c r="B58" s="66"/>
      <c r="C58" s="463">
        <f>G45</f>
        <v>-243.22029423281481</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EF1A-C22C-4C05-9061-B97895B28031}">
  <dimension ref="A1:G63"/>
  <sheetViews>
    <sheetView topLeftCell="A23" workbookViewId="0">
      <selection activeCell="C28" sqref="C28"/>
    </sheetView>
  </sheetViews>
  <sheetFormatPr defaultRowHeight="12.75" x14ac:dyDescent="0.2"/>
  <cols>
    <col min="1" max="1" width="55.7109375" customWidth="1"/>
    <col min="2" max="2" width="13.85546875" bestFit="1" customWidth="1"/>
    <col min="3" max="3" width="21.5703125" customWidth="1"/>
    <col min="4" max="4" width="50" customWidth="1"/>
    <col min="7" max="7" width="12.28515625" customWidth="1"/>
  </cols>
  <sheetData>
    <row r="1" spans="1:7" x14ac:dyDescent="0.2">
      <c r="A1" s="23" t="s">
        <v>192</v>
      </c>
      <c r="B1" s="23"/>
      <c r="C1" s="23"/>
      <c r="D1" s="24"/>
    </row>
    <row r="2" spans="1:7" ht="13.5" thickBot="1" x14ac:dyDescent="0.25">
      <c r="A2" s="25"/>
      <c r="B2" s="25"/>
      <c r="C2" s="25" t="s">
        <v>95</v>
      </c>
      <c r="D2" s="25" t="s">
        <v>96</v>
      </c>
    </row>
    <row r="3" spans="1:7" ht="16.5" customHeight="1" thickBot="1" x14ac:dyDescent="0.25">
      <c r="A3" s="179" t="s">
        <v>97</v>
      </c>
      <c r="B3" s="279"/>
      <c r="C3" s="285" t="s">
        <v>193</v>
      </c>
      <c r="D3" s="636" t="s">
        <v>194</v>
      </c>
    </row>
    <row r="4" spans="1:7" ht="13.5" thickBot="1" x14ac:dyDescent="0.25">
      <c r="A4" s="26"/>
      <c r="B4" s="277" t="s">
        <v>100</v>
      </c>
      <c r="C4" s="272" t="s">
        <v>101</v>
      </c>
      <c r="D4" s="637"/>
      <c r="G4" s="271" t="s">
        <v>182</v>
      </c>
    </row>
    <row r="5" spans="1:7" ht="13.5" thickBot="1" x14ac:dyDescent="0.25">
      <c r="A5" s="84" t="s">
        <v>103</v>
      </c>
      <c r="B5" s="191" t="s">
        <v>104</v>
      </c>
      <c r="C5" s="188" t="s">
        <v>104</v>
      </c>
      <c r="D5" s="637"/>
      <c r="G5" s="251" t="s">
        <v>104</v>
      </c>
    </row>
    <row r="6" spans="1:7" x14ac:dyDescent="0.2">
      <c r="A6" s="96" t="s">
        <v>107</v>
      </c>
      <c r="B6" s="86"/>
      <c r="C6" s="123"/>
      <c r="D6" s="637"/>
      <c r="G6" s="31"/>
    </row>
    <row r="7" spans="1:7" ht="15.75" customHeight="1" x14ac:dyDescent="0.2">
      <c r="A7" s="67" t="s">
        <v>183</v>
      </c>
      <c r="B7" s="68"/>
      <c r="C7" s="255">
        <v>1138.8897900074485</v>
      </c>
      <c r="D7" s="637"/>
      <c r="E7" s="37"/>
      <c r="G7" s="348">
        <v>732.19178961053979</v>
      </c>
    </row>
    <row r="8" spans="1:7" ht="13.5" thickBot="1" x14ac:dyDescent="0.25">
      <c r="A8" s="67" t="s">
        <v>184</v>
      </c>
      <c r="B8" s="69"/>
      <c r="C8" s="134">
        <v>0.38</v>
      </c>
      <c r="D8" s="637"/>
      <c r="E8" s="37"/>
      <c r="G8" s="378">
        <f>C8</f>
        <v>0.38</v>
      </c>
    </row>
    <row r="9" spans="1:7" ht="13.5" thickBot="1" x14ac:dyDescent="0.25">
      <c r="A9" s="70" t="s">
        <v>110</v>
      </c>
      <c r="B9" s="71">
        <f t="shared" ref="B9" si="0">ROUND((B8*B7),2)</f>
        <v>0</v>
      </c>
      <c r="C9" s="122">
        <f>ROUND((C8*C7),2)</f>
        <v>432.78</v>
      </c>
      <c r="D9" s="637"/>
      <c r="E9" s="37"/>
      <c r="G9" s="40">
        <f t="shared" ref="G9" si="1">ROUND((G8*G7),2)</f>
        <v>278.23</v>
      </c>
    </row>
    <row r="10" spans="1:7" x14ac:dyDescent="0.2">
      <c r="A10" s="67"/>
      <c r="B10" s="72"/>
      <c r="C10" s="363"/>
      <c r="D10" s="637"/>
      <c r="E10" s="37"/>
      <c r="G10" s="332"/>
    </row>
    <row r="11" spans="1:7" x14ac:dyDescent="0.2">
      <c r="A11" s="73" t="s">
        <v>111</v>
      </c>
      <c r="B11" s="72"/>
      <c r="C11" s="362"/>
      <c r="D11" s="637"/>
      <c r="E11" s="37"/>
      <c r="G11" s="332"/>
    </row>
    <row r="12" spans="1:7" x14ac:dyDescent="0.2">
      <c r="A12" s="73" t="s">
        <v>112</v>
      </c>
      <c r="B12" s="72"/>
      <c r="C12" s="362"/>
      <c r="D12" s="637"/>
      <c r="E12" s="37"/>
      <c r="G12" s="332"/>
    </row>
    <row r="13" spans="1:7" x14ac:dyDescent="0.2">
      <c r="A13" s="67" t="s">
        <v>113</v>
      </c>
      <c r="B13" s="74"/>
      <c r="C13" s="124">
        <v>67.5</v>
      </c>
      <c r="D13" s="637"/>
      <c r="E13" s="37"/>
      <c r="G13" s="378">
        <f t="shared" ref="G13:G27" si="2">C13</f>
        <v>67.5</v>
      </c>
    </row>
    <row r="14" spans="1:7" x14ac:dyDescent="0.2">
      <c r="A14" s="67" t="s">
        <v>114</v>
      </c>
      <c r="B14" s="74"/>
      <c r="C14" s="124">
        <v>0</v>
      </c>
      <c r="D14" s="637"/>
      <c r="E14" s="37"/>
      <c r="G14" s="378">
        <f t="shared" si="2"/>
        <v>0</v>
      </c>
    </row>
    <row r="15" spans="1:7" x14ac:dyDescent="0.2">
      <c r="A15" s="67" t="s">
        <v>115</v>
      </c>
      <c r="B15" s="74"/>
      <c r="C15" s="203">
        <v>45.845498303479843</v>
      </c>
      <c r="D15" s="637"/>
      <c r="E15" s="37"/>
      <c r="G15" s="378">
        <f t="shared" si="2"/>
        <v>45.845498303479843</v>
      </c>
    </row>
    <row r="16" spans="1:7" x14ac:dyDescent="0.2">
      <c r="A16" s="67" t="s">
        <v>116</v>
      </c>
      <c r="B16" s="74"/>
      <c r="C16" s="203">
        <v>17.300180881219308</v>
      </c>
      <c r="D16" s="637"/>
      <c r="E16" s="37"/>
      <c r="G16" s="378">
        <f t="shared" si="2"/>
        <v>17.300180881219308</v>
      </c>
    </row>
    <row r="17" spans="1:7" x14ac:dyDescent="0.2">
      <c r="A17" s="67" t="s">
        <v>117</v>
      </c>
      <c r="B17" s="75"/>
      <c r="C17" s="204">
        <v>8.2267665509350589</v>
      </c>
      <c r="D17" s="637"/>
      <c r="E17" s="37"/>
      <c r="G17" s="378">
        <f t="shared" si="2"/>
        <v>8.2267665509350589</v>
      </c>
    </row>
    <row r="18" spans="1:7" x14ac:dyDescent="0.2">
      <c r="A18" s="67" t="s">
        <v>118</v>
      </c>
      <c r="B18" s="74"/>
      <c r="C18" s="124">
        <v>55.46</v>
      </c>
      <c r="D18" s="637"/>
      <c r="E18" s="37"/>
      <c r="G18" s="378">
        <f t="shared" si="2"/>
        <v>55.46</v>
      </c>
    </row>
    <row r="19" spans="1:7" x14ac:dyDescent="0.2">
      <c r="A19" s="67" t="s">
        <v>119</v>
      </c>
      <c r="B19" s="74"/>
      <c r="C19" s="124">
        <v>7.7</v>
      </c>
      <c r="D19" s="637"/>
      <c r="E19" s="37"/>
      <c r="G19" s="378">
        <f t="shared" si="2"/>
        <v>7.7</v>
      </c>
    </row>
    <row r="20" spans="1:7" x14ac:dyDescent="0.2">
      <c r="A20" s="67" t="s">
        <v>120</v>
      </c>
      <c r="B20" s="74"/>
      <c r="C20" s="124">
        <v>0</v>
      </c>
      <c r="D20" s="637"/>
      <c r="E20" s="37"/>
      <c r="G20" s="378">
        <f t="shared" si="2"/>
        <v>0</v>
      </c>
    </row>
    <row r="21" spans="1:7" x14ac:dyDescent="0.2">
      <c r="A21" s="67" t="s">
        <v>121</v>
      </c>
      <c r="B21" s="75"/>
      <c r="C21" s="125">
        <v>24.801304325</v>
      </c>
      <c r="D21" s="637"/>
      <c r="E21" s="37"/>
      <c r="G21" s="378">
        <f t="shared" si="2"/>
        <v>24.801304325</v>
      </c>
    </row>
    <row r="22" spans="1:7" x14ac:dyDescent="0.2">
      <c r="A22" s="67" t="s">
        <v>122</v>
      </c>
      <c r="B22" s="74"/>
      <c r="C22" s="124">
        <v>11.56328841689489</v>
      </c>
      <c r="D22" s="637"/>
      <c r="E22" s="37"/>
      <c r="G22" s="378">
        <f t="shared" si="2"/>
        <v>11.56328841689489</v>
      </c>
    </row>
    <row r="23" spans="1:7" x14ac:dyDescent="0.2">
      <c r="A23" s="67" t="s">
        <v>123</v>
      </c>
      <c r="B23" s="74"/>
      <c r="C23" s="124">
        <v>21</v>
      </c>
      <c r="D23" s="637"/>
      <c r="E23" s="37"/>
      <c r="G23" s="378">
        <f t="shared" si="2"/>
        <v>21</v>
      </c>
    </row>
    <row r="24" spans="1:7" x14ac:dyDescent="0.2">
      <c r="A24" s="67" t="s">
        <v>124</v>
      </c>
      <c r="B24" s="77"/>
      <c r="C24" s="126">
        <v>12.027976441112934</v>
      </c>
      <c r="D24" s="637"/>
      <c r="E24" s="37"/>
      <c r="G24" s="378">
        <f t="shared" si="2"/>
        <v>12.027976441112934</v>
      </c>
    </row>
    <row r="25" spans="1:7" x14ac:dyDescent="0.2">
      <c r="A25" s="67" t="s">
        <v>125</v>
      </c>
      <c r="B25" s="77"/>
      <c r="C25" s="126">
        <v>14.000000000000002</v>
      </c>
      <c r="D25" s="637"/>
      <c r="E25" s="37"/>
      <c r="G25" s="378">
        <f t="shared" si="2"/>
        <v>14.000000000000002</v>
      </c>
    </row>
    <row r="26" spans="1:7" x14ac:dyDescent="0.2">
      <c r="A26" s="67" t="s">
        <v>126</v>
      </c>
      <c r="B26" s="75"/>
      <c r="C26" s="125">
        <v>4.3959741704137434</v>
      </c>
      <c r="D26" s="637"/>
      <c r="E26" s="37"/>
      <c r="G26" s="378">
        <f t="shared" si="2"/>
        <v>4.3959741704137434</v>
      </c>
    </row>
    <row r="27" spans="1:7" ht="13.5" thickBot="1" x14ac:dyDescent="0.25">
      <c r="A27" s="67" t="s">
        <v>127</v>
      </c>
      <c r="B27" s="74"/>
      <c r="C27" s="127">
        <v>10.974554786838912</v>
      </c>
      <c r="D27" s="637"/>
      <c r="E27" s="37"/>
      <c r="G27" s="378">
        <f t="shared" si="2"/>
        <v>10.974554786838912</v>
      </c>
    </row>
    <row r="28" spans="1:7" ht="13.5" thickBot="1" x14ac:dyDescent="0.25">
      <c r="A28" s="70" t="s">
        <v>128</v>
      </c>
      <c r="B28" s="78">
        <f t="shared" ref="B28" si="3">SUM(B13:B27)</f>
        <v>0</v>
      </c>
      <c r="C28" s="159">
        <f t="shared" ref="C28" si="4">SUM(C13:C27)</f>
        <v>300.79554387589468</v>
      </c>
      <c r="D28" s="637"/>
      <c r="E28" s="37"/>
      <c r="G28" s="43">
        <f t="shared" ref="G28" si="5">SUM(G13:G27)</f>
        <v>300.79554387589468</v>
      </c>
    </row>
    <row r="29" spans="1:7" x14ac:dyDescent="0.2">
      <c r="A29" s="67"/>
      <c r="B29" s="72"/>
      <c r="C29" s="363"/>
      <c r="D29" s="637"/>
      <c r="E29" s="37"/>
      <c r="G29" s="410"/>
    </row>
    <row r="30" spans="1:7" x14ac:dyDescent="0.2">
      <c r="A30" s="73" t="s">
        <v>129</v>
      </c>
      <c r="B30" s="72"/>
      <c r="C30" s="362"/>
      <c r="D30" s="637"/>
      <c r="E30" s="37"/>
      <c r="G30" s="410"/>
    </row>
    <row r="31" spans="1:7" x14ac:dyDescent="0.2">
      <c r="A31" s="67" t="s">
        <v>130</v>
      </c>
      <c r="B31" s="79"/>
      <c r="C31" s="257">
        <v>0.74456845619080969</v>
      </c>
      <c r="D31" s="637"/>
      <c r="E31" s="37"/>
      <c r="G31" s="394">
        <f t="shared" ref="G31:G38" si="6">C31</f>
        <v>0.74456845619080969</v>
      </c>
    </row>
    <row r="32" spans="1:7" x14ac:dyDescent="0.2">
      <c r="A32" s="67" t="s">
        <v>131</v>
      </c>
      <c r="B32" s="80"/>
      <c r="C32" s="256">
        <v>5.076533574707355</v>
      </c>
      <c r="D32" s="637"/>
      <c r="E32" s="37"/>
      <c r="G32" s="394">
        <f t="shared" si="6"/>
        <v>5.076533574707355</v>
      </c>
    </row>
    <row r="33" spans="1:7" x14ac:dyDescent="0.2">
      <c r="A33" s="67" t="s">
        <v>132</v>
      </c>
      <c r="B33" s="81"/>
      <c r="C33" s="257">
        <v>2.6074747116237811</v>
      </c>
      <c r="D33" s="637"/>
      <c r="E33" s="37"/>
      <c r="G33" s="394">
        <f t="shared" si="6"/>
        <v>2.6074747116237811</v>
      </c>
    </row>
    <row r="34" spans="1:7" x14ac:dyDescent="0.2">
      <c r="A34" s="67" t="s">
        <v>133</v>
      </c>
      <c r="B34" s="82"/>
      <c r="C34" s="256">
        <v>47.587379254144359</v>
      </c>
      <c r="D34" s="637"/>
      <c r="E34" s="37"/>
      <c r="G34" s="394">
        <f t="shared" si="6"/>
        <v>47.587379254144359</v>
      </c>
    </row>
    <row r="35" spans="1:7" x14ac:dyDescent="0.2">
      <c r="A35" s="67" t="s">
        <v>134</v>
      </c>
      <c r="B35" s="79"/>
      <c r="C35" s="257">
        <v>1.4500000000000002</v>
      </c>
      <c r="D35" s="637"/>
      <c r="E35" s="37"/>
      <c r="G35" s="394">
        <f t="shared" si="6"/>
        <v>1.4500000000000002</v>
      </c>
    </row>
    <row r="36" spans="1:7" x14ac:dyDescent="0.2">
      <c r="A36" s="67" t="s">
        <v>135</v>
      </c>
      <c r="B36" s="82"/>
      <c r="C36" s="256">
        <v>30.020075697707892</v>
      </c>
      <c r="D36" s="637"/>
      <c r="E36" s="37"/>
      <c r="G36" s="394">
        <f t="shared" si="6"/>
        <v>30.020075697707892</v>
      </c>
    </row>
    <row r="37" spans="1:7" x14ac:dyDescent="0.2">
      <c r="A37" s="67" t="s">
        <v>136</v>
      </c>
      <c r="B37" s="79"/>
      <c r="C37" s="257">
        <v>1.3262666666666665</v>
      </c>
      <c r="D37" s="637"/>
      <c r="E37" s="37"/>
      <c r="G37" s="394">
        <f t="shared" si="6"/>
        <v>1.3262666666666665</v>
      </c>
    </row>
    <row r="38" spans="1:7" ht="13.5" thickBot="1" x14ac:dyDescent="0.25">
      <c r="A38" s="67" t="s">
        <v>137</v>
      </c>
      <c r="B38" s="80"/>
      <c r="C38" s="258">
        <v>70.103999999999985</v>
      </c>
      <c r="D38" s="637"/>
      <c r="E38" s="37"/>
      <c r="G38" s="394">
        <f t="shared" si="6"/>
        <v>70.103999999999985</v>
      </c>
    </row>
    <row r="39" spans="1:7" ht="13.5" thickBot="1" x14ac:dyDescent="0.25">
      <c r="A39" s="70" t="s">
        <v>138</v>
      </c>
      <c r="B39" s="78">
        <f t="shared" ref="B39:C39" si="7">SUM(B31:B38)</f>
        <v>0</v>
      </c>
      <c r="C39" s="128">
        <f t="shared" si="7"/>
        <v>158.91629836104084</v>
      </c>
      <c r="D39" s="637"/>
      <c r="E39" s="37"/>
      <c r="G39" s="43">
        <f t="shared" ref="G39" si="8">SUM(G31:G38)</f>
        <v>158.91629836104084</v>
      </c>
    </row>
    <row r="40" spans="1:7" ht="13.5" thickBot="1" x14ac:dyDescent="0.25">
      <c r="A40" s="67" t="s">
        <v>139</v>
      </c>
      <c r="B40" s="75"/>
      <c r="C40" s="125"/>
      <c r="D40" s="637"/>
      <c r="E40" s="37"/>
      <c r="G40" s="410"/>
    </row>
    <row r="41" spans="1:7" ht="13.5" thickBot="1" x14ac:dyDescent="0.25">
      <c r="A41" s="89" t="s">
        <v>140</v>
      </c>
      <c r="B41" s="78">
        <f t="shared" ref="B41:C41" si="9">B28+B39+B40</f>
        <v>0</v>
      </c>
      <c r="C41" s="133">
        <f t="shared" si="9"/>
        <v>459.71184223693552</v>
      </c>
      <c r="D41" s="637"/>
      <c r="E41" s="37"/>
      <c r="G41" s="43">
        <f t="shared" ref="G41" si="10">G28+G39+G40</f>
        <v>459.71184223693552</v>
      </c>
    </row>
    <row r="42" spans="1:7" ht="13.5" thickBot="1" x14ac:dyDescent="0.25">
      <c r="A42" s="90"/>
      <c r="B42" s="91"/>
      <c r="C42" s="159"/>
      <c r="D42" s="637"/>
      <c r="E42" s="37"/>
      <c r="G42" s="410"/>
    </row>
    <row r="43" spans="1:7" x14ac:dyDescent="0.2">
      <c r="A43" s="47" t="s">
        <v>141</v>
      </c>
      <c r="B43" s="48"/>
      <c r="C43" s="136"/>
      <c r="D43" s="637"/>
      <c r="E43" s="37"/>
      <c r="G43" s="411"/>
    </row>
    <row r="44" spans="1:7" x14ac:dyDescent="0.2">
      <c r="A44" s="49" t="s">
        <v>142</v>
      </c>
      <c r="B44" s="20">
        <f t="shared" ref="B44:C44" si="11">B9-B28</f>
        <v>0</v>
      </c>
      <c r="C44" s="99">
        <f t="shared" si="11"/>
        <v>131.98445612410529</v>
      </c>
      <c r="D44" s="637"/>
      <c r="E44" s="37"/>
      <c r="G44" s="99">
        <f>G9-G28</f>
        <v>-22.565543875894662</v>
      </c>
    </row>
    <row r="45" spans="1:7" ht="13.5" thickBot="1" x14ac:dyDescent="0.25">
      <c r="A45" s="50" t="s">
        <v>143</v>
      </c>
      <c r="B45" s="21">
        <f t="shared" ref="B45:C45" si="12">B9-B41</f>
        <v>0</v>
      </c>
      <c r="C45" s="100">
        <f t="shared" si="12"/>
        <v>-26.931842236935552</v>
      </c>
      <c r="D45" s="637"/>
      <c r="E45" s="37"/>
      <c r="G45" s="100">
        <f>G9-G41</f>
        <v>-181.48184223693551</v>
      </c>
    </row>
    <row r="46" spans="1:7" ht="13.5" thickBot="1" x14ac:dyDescent="0.25">
      <c r="A46" s="32"/>
      <c r="B46" s="19"/>
      <c r="C46" s="135"/>
      <c r="D46" s="637"/>
      <c r="E46" s="37"/>
      <c r="G46" s="410"/>
    </row>
    <row r="47" spans="1:7" x14ac:dyDescent="0.2">
      <c r="A47" s="96" t="s">
        <v>185</v>
      </c>
      <c r="B47" s="52"/>
      <c r="C47" s="137"/>
      <c r="D47" s="637"/>
      <c r="E47" s="37"/>
      <c r="G47" s="411"/>
    </row>
    <row r="48" spans="1:7" x14ac:dyDescent="0.2">
      <c r="A48" s="73" t="s">
        <v>145</v>
      </c>
      <c r="B48" s="163" t="e">
        <f t="shared" ref="B48:C48" si="13">ROUND((B28)/B8,2)</f>
        <v>#DIV/0!</v>
      </c>
      <c r="C48" s="163">
        <f t="shared" si="13"/>
        <v>791.57</v>
      </c>
      <c r="D48" s="637"/>
      <c r="E48" s="37"/>
      <c r="G48" s="163">
        <f t="shared" ref="G48" si="14">ROUND((G28)/G8,2)</f>
        <v>791.57</v>
      </c>
    </row>
    <row r="49" spans="1:7" ht="13.5" thickBot="1" x14ac:dyDescent="0.25">
      <c r="A49" s="164" t="s">
        <v>146</v>
      </c>
      <c r="B49" s="166" t="e">
        <f t="shared" ref="B49:C49" si="15">ROUND(B41/B8,2)</f>
        <v>#DIV/0!</v>
      </c>
      <c r="C49" s="166">
        <f t="shared" si="15"/>
        <v>1209.77</v>
      </c>
      <c r="D49" s="637"/>
      <c r="E49" s="37"/>
      <c r="G49" s="166">
        <f t="shared" ref="G49" si="16">ROUND(G41/G8,2)</f>
        <v>1209.77</v>
      </c>
    </row>
    <row r="50" spans="1:7" ht="13.5" thickBot="1" x14ac:dyDescent="0.25">
      <c r="A50" s="73"/>
      <c r="B50" s="54"/>
      <c r="C50" s="138"/>
      <c r="D50" s="637"/>
      <c r="E50" s="37"/>
      <c r="G50" s="410"/>
    </row>
    <row r="51" spans="1:7" x14ac:dyDescent="0.2">
      <c r="A51" s="96" t="s">
        <v>186</v>
      </c>
      <c r="B51" s="52"/>
      <c r="C51" s="137"/>
      <c r="D51" s="637"/>
      <c r="E51" s="37"/>
      <c r="G51" s="411"/>
    </row>
    <row r="52" spans="1:7" x14ac:dyDescent="0.2">
      <c r="A52" s="73" t="s">
        <v>145</v>
      </c>
      <c r="B52" s="99" t="e">
        <f t="shared" ref="B52:C52" si="17">ROUND((B28)/B7,2)</f>
        <v>#DIV/0!</v>
      </c>
      <c r="C52" s="99">
        <f t="shared" si="17"/>
        <v>0.26</v>
      </c>
      <c r="D52" s="637"/>
      <c r="E52" s="37"/>
      <c r="G52" s="99">
        <f t="shared" ref="G52" si="18">ROUND((G28)/G7,2)</f>
        <v>0.41</v>
      </c>
    </row>
    <row r="53" spans="1:7" ht="13.5" thickBot="1" x14ac:dyDescent="0.25">
      <c r="A53" s="164" t="s">
        <v>146</v>
      </c>
      <c r="B53" s="100" t="e">
        <f t="shared" ref="B53:C53" si="19">ROUND(B41/B7,2)</f>
        <v>#DIV/0!</v>
      </c>
      <c r="C53" s="100">
        <f t="shared" si="19"/>
        <v>0.4</v>
      </c>
      <c r="D53" s="637"/>
      <c r="E53" s="37"/>
      <c r="G53" s="100">
        <f t="shared" ref="G53" si="20">ROUND(G41/G7,2)</f>
        <v>0.63</v>
      </c>
    </row>
    <row r="54" spans="1:7" ht="16.5" thickBot="1" x14ac:dyDescent="0.3">
      <c r="A54" s="168"/>
      <c r="B54" s="17"/>
      <c r="C54" s="135"/>
      <c r="D54" s="637"/>
    </row>
    <row r="55" spans="1:7" x14ac:dyDescent="0.2">
      <c r="A55" s="47" t="s">
        <v>148</v>
      </c>
      <c r="B55" s="64"/>
      <c r="C55" s="189"/>
      <c r="D55" s="637"/>
    </row>
    <row r="56" spans="1:7" x14ac:dyDescent="0.2">
      <c r="A56" s="170" t="s">
        <v>187</v>
      </c>
      <c r="B56" s="65"/>
      <c r="C56" s="163">
        <f t="shared" ref="C56" si="21">G7</f>
        <v>732.19178961053979</v>
      </c>
      <c r="D56" s="637"/>
    </row>
    <row r="57" spans="1:7" x14ac:dyDescent="0.2">
      <c r="A57" s="170" t="s">
        <v>150</v>
      </c>
      <c r="B57" s="65"/>
      <c r="C57" s="135">
        <f t="shared" ref="C57:C58" si="22">G44</f>
        <v>-22.565543875894662</v>
      </c>
      <c r="D57" s="637"/>
    </row>
    <row r="58" spans="1:7" ht="13.5" thickBot="1" x14ac:dyDescent="0.25">
      <c r="A58" s="172" t="s">
        <v>151</v>
      </c>
      <c r="B58" s="66"/>
      <c r="C58" s="190">
        <f t="shared" si="22"/>
        <v>-181.48184223693551</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6"/>
  <sheetViews>
    <sheetView showGridLines="0" topLeftCell="A21" workbookViewId="0">
      <selection activeCell="D4" sqref="D4:D58"/>
    </sheetView>
  </sheetViews>
  <sheetFormatPr defaultRowHeight="12.75" x14ac:dyDescent="0.2"/>
  <cols>
    <col min="1" max="1" width="55.7109375" customWidth="1"/>
    <col min="2" max="2" width="10" bestFit="1" customWidth="1"/>
    <col min="3" max="3" width="20" customWidth="1"/>
    <col min="4" max="4" width="48" customWidth="1"/>
    <col min="9" max="9" width="12.28515625" customWidth="1"/>
  </cols>
  <sheetData>
    <row r="1" spans="1:9" x14ac:dyDescent="0.2">
      <c r="A1" s="150" t="s">
        <v>195</v>
      </c>
      <c r="B1" s="150"/>
      <c r="C1" s="150"/>
    </row>
    <row r="2" spans="1:9" ht="13.5" thickBot="1" x14ac:dyDescent="0.25">
      <c r="A2" s="151"/>
      <c r="B2" s="151"/>
      <c r="C2" s="151" t="s">
        <v>95</v>
      </c>
      <c r="D2" s="152" t="s">
        <v>96</v>
      </c>
    </row>
    <row r="3" spans="1:9" ht="16.5" thickBot="1" x14ac:dyDescent="0.25">
      <c r="A3" s="153" t="s">
        <v>97</v>
      </c>
      <c r="B3" s="286"/>
      <c r="C3" s="641" t="s">
        <v>196</v>
      </c>
      <c r="D3" s="642"/>
    </row>
    <row r="4" spans="1:9" ht="13.5" thickBot="1" x14ac:dyDescent="0.25">
      <c r="A4" s="154"/>
      <c r="B4" s="275" t="s">
        <v>197</v>
      </c>
      <c r="C4" s="275" t="s">
        <v>101</v>
      </c>
      <c r="D4" s="636" t="s">
        <v>198</v>
      </c>
      <c r="I4" s="262" t="s">
        <v>182</v>
      </c>
    </row>
    <row r="5" spans="1:9" ht="13.5" thickBot="1" x14ac:dyDescent="0.25">
      <c r="A5" s="155" t="s">
        <v>103</v>
      </c>
      <c r="B5" s="156"/>
      <c r="C5" s="191" t="s">
        <v>199</v>
      </c>
      <c r="D5" s="639"/>
      <c r="I5" s="251" t="s">
        <v>199</v>
      </c>
    </row>
    <row r="6" spans="1:9" x14ac:dyDescent="0.2">
      <c r="A6" s="96" t="s">
        <v>107</v>
      </c>
      <c r="B6" s="123"/>
      <c r="C6" s="88"/>
      <c r="D6" s="639"/>
      <c r="I6" s="332"/>
    </row>
    <row r="7" spans="1:9" s="196" customFormat="1" ht="15.75" customHeight="1" x14ac:dyDescent="0.2">
      <c r="A7" s="67" t="s">
        <v>183</v>
      </c>
      <c r="B7" s="120"/>
      <c r="C7" s="252">
        <v>2199.3315057600003</v>
      </c>
      <c r="D7" s="639"/>
      <c r="I7" s="368">
        <v>1737.7332737713461</v>
      </c>
    </row>
    <row r="8" spans="1:9" s="196" customFormat="1" ht="13.5" thickBot="1" x14ac:dyDescent="0.25">
      <c r="A8" s="67" t="s">
        <v>184</v>
      </c>
      <c r="B8" s="121"/>
      <c r="C8" s="76">
        <v>0.2940790561311189</v>
      </c>
      <c r="D8" s="639"/>
      <c r="I8" s="530">
        <f>C8</f>
        <v>0.2940790561311189</v>
      </c>
    </row>
    <row r="9" spans="1:9" s="196" customFormat="1" ht="13.5" thickBot="1" x14ac:dyDescent="0.25">
      <c r="A9" s="164" t="s">
        <v>110</v>
      </c>
      <c r="B9" s="160">
        <f t="shared" ref="B9:C9" si="0">ROUND((B8*B7),2)</f>
        <v>0</v>
      </c>
      <c r="C9" s="101">
        <f t="shared" si="0"/>
        <v>646.78</v>
      </c>
      <c r="D9" s="639"/>
      <c r="I9" s="531">
        <f>ROUND((I8*I7),2)</f>
        <v>511.03</v>
      </c>
    </row>
    <row r="10" spans="1:9" s="196" customFormat="1" x14ac:dyDescent="0.2">
      <c r="A10" s="67"/>
      <c r="B10" s="119"/>
      <c r="C10" s="362"/>
      <c r="D10" s="639"/>
      <c r="I10" s="367"/>
    </row>
    <row r="11" spans="1:9" s="196" customFormat="1" ht="13.5" thickBot="1" x14ac:dyDescent="0.25">
      <c r="A11" s="73" t="s">
        <v>111</v>
      </c>
      <c r="B11" s="119"/>
      <c r="C11" s="362"/>
      <c r="D11" s="639"/>
      <c r="I11" s="367"/>
    </row>
    <row r="12" spans="1:9" s="196" customFormat="1" x14ac:dyDescent="0.2">
      <c r="A12" s="96" t="s">
        <v>112</v>
      </c>
      <c r="B12" s="123"/>
      <c r="C12" s="363"/>
      <c r="D12" s="639"/>
      <c r="I12" s="367"/>
    </row>
    <row r="13" spans="1:9" s="196" customFormat="1" x14ac:dyDescent="0.2">
      <c r="A13" s="67" t="s">
        <v>113</v>
      </c>
      <c r="B13" s="124"/>
      <c r="C13" s="124">
        <v>49.4</v>
      </c>
      <c r="D13" s="639"/>
      <c r="I13" s="530">
        <f t="shared" ref="I13:I27" si="1">C13</f>
        <v>49.4</v>
      </c>
    </row>
    <row r="14" spans="1:9" s="196" customFormat="1" x14ac:dyDescent="0.2">
      <c r="A14" s="67" t="s">
        <v>114</v>
      </c>
      <c r="B14" s="124"/>
      <c r="C14" s="124">
        <v>0</v>
      </c>
      <c r="D14" s="639"/>
      <c r="I14" s="530">
        <f t="shared" si="1"/>
        <v>0</v>
      </c>
    </row>
    <row r="15" spans="1:9" s="196" customFormat="1" x14ac:dyDescent="0.2">
      <c r="A15" s="67" t="s">
        <v>115</v>
      </c>
      <c r="B15" s="124"/>
      <c r="C15" s="203">
        <v>61.400220942160502</v>
      </c>
      <c r="D15" s="639"/>
      <c r="I15" s="530">
        <f t="shared" si="1"/>
        <v>61.400220942160502</v>
      </c>
    </row>
    <row r="16" spans="1:9" s="196" customFormat="1" x14ac:dyDescent="0.2">
      <c r="A16" s="67" t="s">
        <v>116</v>
      </c>
      <c r="B16" s="124"/>
      <c r="C16" s="203">
        <v>28.833634802032183</v>
      </c>
      <c r="D16" s="639"/>
      <c r="I16" s="530">
        <f t="shared" si="1"/>
        <v>28.833634802032183</v>
      </c>
    </row>
    <row r="17" spans="1:9" s="196" customFormat="1" x14ac:dyDescent="0.2">
      <c r="A17" s="67" t="s">
        <v>117</v>
      </c>
      <c r="B17" s="125"/>
      <c r="C17" s="204">
        <v>41.48</v>
      </c>
      <c r="D17" s="639"/>
      <c r="I17" s="530">
        <f t="shared" si="1"/>
        <v>41.48</v>
      </c>
    </row>
    <row r="18" spans="1:9" s="196" customFormat="1" x14ac:dyDescent="0.2">
      <c r="A18" s="67" t="s">
        <v>118</v>
      </c>
      <c r="B18" s="124"/>
      <c r="C18" s="124">
        <v>71.25914559199434</v>
      </c>
      <c r="D18" s="639"/>
      <c r="I18" s="530">
        <f t="shared" si="1"/>
        <v>71.25914559199434</v>
      </c>
    </row>
    <row r="19" spans="1:9" s="196" customFormat="1" x14ac:dyDescent="0.2">
      <c r="A19" s="67" t="s">
        <v>119</v>
      </c>
      <c r="B19" s="124"/>
      <c r="C19" s="124">
        <v>22.626525000000001</v>
      </c>
      <c r="D19" s="639"/>
      <c r="I19" s="530">
        <f t="shared" si="1"/>
        <v>22.626525000000001</v>
      </c>
    </row>
    <row r="20" spans="1:9" s="196" customFormat="1" x14ac:dyDescent="0.2">
      <c r="A20" s="67" t="s">
        <v>120</v>
      </c>
      <c r="B20" s="124"/>
      <c r="C20" s="124">
        <v>0</v>
      </c>
      <c r="D20" s="639"/>
      <c r="I20" s="530">
        <f t="shared" si="1"/>
        <v>0</v>
      </c>
    </row>
    <row r="21" spans="1:9" s="196" customFormat="1" x14ac:dyDescent="0.2">
      <c r="A21" s="67" t="s">
        <v>121</v>
      </c>
      <c r="B21" s="125"/>
      <c r="C21" s="125">
        <v>25.98231881666667</v>
      </c>
      <c r="D21" s="639"/>
      <c r="I21" s="530">
        <f t="shared" si="1"/>
        <v>25.98231881666667</v>
      </c>
    </row>
    <row r="22" spans="1:9" s="196" customFormat="1" x14ac:dyDescent="0.2">
      <c r="A22" s="67" t="s">
        <v>122</v>
      </c>
      <c r="B22" s="124"/>
      <c r="C22" s="124">
        <v>13.039497446998874</v>
      </c>
      <c r="D22" s="639"/>
      <c r="I22" s="530">
        <f t="shared" si="1"/>
        <v>13.039497446998874</v>
      </c>
    </row>
    <row r="23" spans="1:9" s="196" customFormat="1" x14ac:dyDescent="0.2">
      <c r="A23" s="67" t="s">
        <v>123</v>
      </c>
      <c r="B23" s="124"/>
      <c r="C23" s="124">
        <v>22</v>
      </c>
      <c r="D23" s="639"/>
      <c r="I23" s="530">
        <f t="shared" si="1"/>
        <v>22</v>
      </c>
    </row>
    <row r="24" spans="1:9" s="196" customFormat="1" x14ac:dyDescent="0.2">
      <c r="A24" s="67" t="s">
        <v>124</v>
      </c>
      <c r="B24" s="126"/>
      <c r="C24" s="126">
        <v>6.6723795145345441</v>
      </c>
      <c r="D24" s="639"/>
      <c r="I24" s="530">
        <f t="shared" si="1"/>
        <v>6.6723795145345441</v>
      </c>
    </row>
    <row r="25" spans="1:9" s="196" customFormat="1" x14ac:dyDescent="0.2">
      <c r="A25" s="67" t="s">
        <v>125</v>
      </c>
      <c r="B25" s="126"/>
      <c r="C25" s="126">
        <v>14.000000000000002</v>
      </c>
      <c r="D25" s="639"/>
      <c r="I25" s="530">
        <f t="shared" si="1"/>
        <v>14.000000000000002</v>
      </c>
    </row>
    <row r="26" spans="1:9" s="196" customFormat="1" x14ac:dyDescent="0.2">
      <c r="A26" s="67" t="s">
        <v>126</v>
      </c>
      <c r="B26" s="125"/>
      <c r="C26" s="125">
        <v>5.2159578521860039</v>
      </c>
      <c r="D26" s="639"/>
      <c r="I26" s="530">
        <f t="shared" si="1"/>
        <v>5.2159578521860039</v>
      </c>
    </row>
    <row r="27" spans="1:9" s="196" customFormat="1" ht="13.5" thickBot="1" x14ac:dyDescent="0.25">
      <c r="A27" s="67" t="s">
        <v>127</v>
      </c>
      <c r="B27" s="124"/>
      <c r="C27" s="124">
        <v>13.704313214734238</v>
      </c>
      <c r="D27" s="639"/>
      <c r="I27" s="530">
        <f t="shared" si="1"/>
        <v>13.704313214734238</v>
      </c>
    </row>
    <row r="28" spans="1:9" s="196" customFormat="1" ht="13.5" thickBot="1" x14ac:dyDescent="0.25">
      <c r="A28" s="70" t="s">
        <v>128</v>
      </c>
      <c r="B28" s="133">
        <f t="shared" ref="B28" si="2">SUM(B13:B27)</f>
        <v>0</v>
      </c>
      <c r="C28" s="133">
        <f t="shared" ref="C28" si="3">SUM(C13:C27)</f>
        <v>375.61399318130742</v>
      </c>
      <c r="D28" s="639"/>
      <c r="I28" s="199">
        <f t="shared" ref="I28" si="4">SUM(I13:I27)</f>
        <v>375.61399318130742</v>
      </c>
    </row>
    <row r="29" spans="1:9" s="196" customFormat="1" ht="13.5" thickBot="1" x14ac:dyDescent="0.25">
      <c r="A29" s="67"/>
      <c r="B29" s="119"/>
      <c r="C29" s="119"/>
      <c r="D29" s="639"/>
      <c r="I29" s="534"/>
    </row>
    <row r="30" spans="1:9" s="196" customFormat="1" x14ac:dyDescent="0.2">
      <c r="A30" s="96" t="s">
        <v>129</v>
      </c>
      <c r="B30" s="123"/>
      <c r="C30" s="363"/>
      <c r="D30" s="639"/>
      <c r="I30" s="534"/>
    </row>
    <row r="31" spans="1:9" s="196" customFormat="1" x14ac:dyDescent="0.2">
      <c r="A31" s="67" t="s">
        <v>130</v>
      </c>
      <c r="B31" s="129"/>
      <c r="C31" s="257">
        <v>0.97564142535347476</v>
      </c>
      <c r="D31" s="639"/>
      <c r="I31" s="535">
        <f t="shared" ref="I31:I38" si="5">C31</f>
        <v>0.97564142535347476</v>
      </c>
    </row>
    <row r="32" spans="1:9" s="196" customFormat="1" x14ac:dyDescent="0.2">
      <c r="A32" s="67" t="s">
        <v>131</v>
      </c>
      <c r="B32" s="130"/>
      <c r="C32" s="256">
        <v>6.6426981881809022</v>
      </c>
      <c r="D32" s="639"/>
      <c r="I32" s="535">
        <f t="shared" si="5"/>
        <v>6.6426981881809022</v>
      </c>
    </row>
    <row r="33" spans="1:9" s="196" customFormat="1" x14ac:dyDescent="0.2">
      <c r="A33" s="67" t="s">
        <v>132</v>
      </c>
      <c r="B33" s="131"/>
      <c r="C33" s="257">
        <v>3.9864276841171269</v>
      </c>
      <c r="D33" s="639"/>
      <c r="I33" s="535">
        <f t="shared" si="5"/>
        <v>3.9864276841171269</v>
      </c>
    </row>
    <row r="34" spans="1:9" s="196" customFormat="1" x14ac:dyDescent="0.2">
      <c r="A34" s="67" t="s">
        <v>133</v>
      </c>
      <c r="B34" s="132"/>
      <c r="C34" s="256">
        <v>53.66254718572614</v>
      </c>
      <c r="D34" s="639"/>
      <c r="I34" s="535">
        <f t="shared" si="5"/>
        <v>53.66254718572614</v>
      </c>
    </row>
    <row r="35" spans="1:9" s="196" customFormat="1" x14ac:dyDescent="0.2">
      <c r="A35" s="67" t="s">
        <v>134</v>
      </c>
      <c r="B35" s="129"/>
      <c r="C35" s="257">
        <v>1.9000000000000001</v>
      </c>
      <c r="D35" s="639"/>
      <c r="I35" s="535">
        <f t="shared" si="5"/>
        <v>1.9000000000000001</v>
      </c>
    </row>
    <row r="36" spans="1:9" s="196" customFormat="1" x14ac:dyDescent="0.2">
      <c r="A36" s="67" t="s">
        <v>135</v>
      </c>
      <c r="B36" s="132"/>
      <c r="C36" s="256">
        <v>33.852541448939391</v>
      </c>
      <c r="D36" s="639"/>
      <c r="I36" s="535">
        <f t="shared" si="5"/>
        <v>33.852541448939391</v>
      </c>
    </row>
    <row r="37" spans="1:9" s="196" customFormat="1" x14ac:dyDescent="0.2">
      <c r="A37" s="67" t="s">
        <v>136</v>
      </c>
      <c r="B37" s="129"/>
      <c r="C37" s="257">
        <v>1.7378666666666664</v>
      </c>
      <c r="D37" s="639"/>
      <c r="I37" s="535">
        <f t="shared" si="5"/>
        <v>1.7378666666666664</v>
      </c>
    </row>
    <row r="38" spans="1:9" s="196" customFormat="1" ht="13.5" thickBot="1" x14ac:dyDescent="0.25">
      <c r="A38" s="193" t="s">
        <v>137</v>
      </c>
      <c r="B38" s="186"/>
      <c r="C38" s="258">
        <v>80.656499999999994</v>
      </c>
      <c r="D38" s="639"/>
      <c r="I38" s="535">
        <f t="shared" si="5"/>
        <v>80.656499999999994</v>
      </c>
    </row>
    <row r="39" spans="1:9" ht="13.5" thickBot="1" x14ac:dyDescent="0.25">
      <c r="A39" s="70" t="s">
        <v>138</v>
      </c>
      <c r="B39" s="133">
        <f t="shared" ref="B39:C39" si="6">SUM(B31:B38)</f>
        <v>0</v>
      </c>
      <c r="C39" s="106">
        <f t="shared" si="6"/>
        <v>183.41422259898371</v>
      </c>
      <c r="D39" s="639"/>
      <c r="I39" s="43">
        <f t="shared" ref="I39" si="7">SUM(I31:I38)</f>
        <v>183.41422259898371</v>
      </c>
    </row>
    <row r="40" spans="1:9" ht="13.5" thickBot="1" x14ac:dyDescent="0.25">
      <c r="A40" s="36" t="s">
        <v>139</v>
      </c>
      <c r="B40" s="125"/>
      <c r="C40" s="364"/>
      <c r="D40" s="639"/>
      <c r="I40" s="410"/>
    </row>
    <row r="41" spans="1:9" ht="13.5" thickBot="1" x14ac:dyDescent="0.25">
      <c r="A41" s="89" t="s">
        <v>140</v>
      </c>
      <c r="B41" s="133">
        <f t="shared" ref="B41:C41" si="8">B28+B39+B40</f>
        <v>0</v>
      </c>
      <c r="C41" s="106">
        <f t="shared" si="8"/>
        <v>559.02821578029113</v>
      </c>
      <c r="D41" s="639"/>
      <c r="I41" s="43">
        <f t="shared" ref="I41" si="9">I28+I39+I40</f>
        <v>559.02821578029113</v>
      </c>
    </row>
    <row r="42" spans="1:9" ht="13.5" thickBot="1" x14ac:dyDescent="0.25">
      <c r="A42" s="90"/>
      <c r="B42" s="159"/>
      <c r="C42" s="365"/>
      <c r="D42" s="639"/>
      <c r="I42" s="410"/>
    </row>
    <row r="43" spans="1:9" x14ac:dyDescent="0.2">
      <c r="A43" s="93" t="s">
        <v>141</v>
      </c>
      <c r="B43" s="123"/>
      <c r="C43" s="366"/>
      <c r="D43" s="639"/>
      <c r="I43" s="411"/>
    </row>
    <row r="44" spans="1:9" x14ac:dyDescent="0.2">
      <c r="A44" s="49" t="s">
        <v>142</v>
      </c>
      <c r="B44" s="105">
        <f t="shared" ref="B44:C44" si="10">B9-B28</f>
        <v>0</v>
      </c>
      <c r="C44" s="99">
        <f t="shared" si="10"/>
        <v>271.16600681869255</v>
      </c>
      <c r="D44" s="639"/>
      <c r="I44" s="99">
        <f>I9-I28</f>
        <v>135.41600681869255</v>
      </c>
    </row>
    <row r="45" spans="1:9" ht="13.5" thickBot="1" x14ac:dyDescent="0.25">
      <c r="A45" s="50" t="s">
        <v>143</v>
      </c>
      <c r="B45" s="160">
        <f t="shared" ref="B45:C45" si="11">B9-B41</f>
        <v>0</v>
      </c>
      <c r="C45" s="100">
        <f t="shared" si="11"/>
        <v>87.751784219708838</v>
      </c>
      <c r="D45" s="639"/>
      <c r="I45" s="100">
        <f>I9-I41</f>
        <v>-47.998215780291162</v>
      </c>
    </row>
    <row r="46" spans="1:9" ht="13.5" thickBot="1" x14ac:dyDescent="0.25">
      <c r="A46" s="73"/>
      <c r="B46" s="159"/>
      <c r="C46" s="135"/>
      <c r="D46" s="639"/>
      <c r="I46" s="410"/>
    </row>
    <row r="47" spans="1:9" x14ac:dyDescent="0.2">
      <c r="A47" s="96" t="s">
        <v>185</v>
      </c>
      <c r="B47" s="161"/>
      <c r="C47" s="137"/>
      <c r="D47" s="639"/>
      <c r="I47" s="411"/>
    </row>
    <row r="48" spans="1:9" x14ac:dyDescent="0.2">
      <c r="A48" s="73" t="s">
        <v>145</v>
      </c>
      <c r="B48" s="163" t="e">
        <f>ROUND((B28)/B8,2)</f>
        <v>#DIV/0!</v>
      </c>
      <c r="C48" s="163">
        <f>ROUND((C28)/C8,2)</f>
        <v>1277.26</v>
      </c>
      <c r="D48" s="639"/>
      <c r="I48" s="163">
        <f>ROUND((I28)/I8,2)</f>
        <v>1277.26</v>
      </c>
    </row>
    <row r="49" spans="1:9" ht="13.5" thickBot="1" x14ac:dyDescent="0.25">
      <c r="A49" s="164" t="s">
        <v>146</v>
      </c>
      <c r="B49" s="166" t="e">
        <f t="shared" ref="B49:C49" si="12">ROUND(B41/B8,2)</f>
        <v>#DIV/0!</v>
      </c>
      <c r="C49" s="166">
        <f t="shared" si="12"/>
        <v>1900.95</v>
      </c>
      <c r="D49" s="639"/>
      <c r="I49" s="166">
        <f>ROUND(I41/I8,2)</f>
        <v>1900.95</v>
      </c>
    </row>
    <row r="50" spans="1:9" ht="13.5" thickBot="1" x14ac:dyDescent="0.25">
      <c r="A50" s="73"/>
      <c r="B50" s="167"/>
      <c r="C50" s="138"/>
      <c r="D50" s="639"/>
      <c r="I50" s="410"/>
    </row>
    <row r="51" spans="1:9" x14ac:dyDescent="0.2">
      <c r="A51" s="96" t="s">
        <v>186</v>
      </c>
      <c r="B51" s="161"/>
      <c r="C51" s="137"/>
      <c r="D51" s="639"/>
      <c r="I51" s="411"/>
    </row>
    <row r="52" spans="1:9" x14ac:dyDescent="0.2">
      <c r="A52" s="73" t="s">
        <v>145</v>
      </c>
      <c r="B52" s="99" t="e">
        <f t="shared" ref="B52:C52" si="13">ROUND((B28)/B7,2)</f>
        <v>#DIV/0!</v>
      </c>
      <c r="C52" s="99">
        <f t="shared" si="13"/>
        <v>0.17</v>
      </c>
      <c r="D52" s="639"/>
      <c r="I52" s="99">
        <f>ROUND((I28)/I7,2)</f>
        <v>0.22</v>
      </c>
    </row>
    <row r="53" spans="1:9" ht="13.5" thickBot="1" x14ac:dyDescent="0.25">
      <c r="A53" s="164" t="s">
        <v>146</v>
      </c>
      <c r="B53" s="100" t="e">
        <f t="shared" ref="B53:C53" si="14">ROUND(B41/B7,2)</f>
        <v>#DIV/0!</v>
      </c>
      <c r="C53" s="100">
        <f t="shared" si="14"/>
        <v>0.25</v>
      </c>
      <c r="D53" s="639"/>
      <c r="I53" s="100">
        <f>ROUND(I41/I7,2)</f>
        <v>0.32</v>
      </c>
    </row>
    <row r="54" spans="1:9" ht="16.5" thickBot="1" x14ac:dyDescent="0.3">
      <c r="A54" s="168"/>
      <c r="B54" s="17"/>
      <c r="C54" s="17"/>
      <c r="D54" s="639"/>
    </row>
    <row r="55" spans="1:9" x14ac:dyDescent="0.2">
      <c r="A55" s="47" t="s">
        <v>148</v>
      </c>
      <c r="B55" s="169"/>
      <c r="C55" s="107"/>
      <c r="D55" s="639"/>
    </row>
    <row r="56" spans="1:9" x14ac:dyDescent="0.2">
      <c r="A56" s="170" t="s">
        <v>187</v>
      </c>
      <c r="B56" s="171"/>
      <c r="C56" s="533">
        <f>I7</f>
        <v>1737.7332737713461</v>
      </c>
      <c r="D56" s="639"/>
    </row>
    <row r="57" spans="1:9" x14ac:dyDescent="0.2">
      <c r="A57" s="170" t="s">
        <v>150</v>
      </c>
      <c r="B57" s="171"/>
      <c r="C57" s="92">
        <f>I44</f>
        <v>135.41600681869255</v>
      </c>
      <c r="D57" s="639"/>
    </row>
    <row r="58" spans="1:9" ht="13.5" thickBot="1" x14ac:dyDescent="0.25">
      <c r="A58" s="172" t="s">
        <v>151</v>
      </c>
      <c r="B58" s="173"/>
      <c r="C58" s="102">
        <f>I45</f>
        <v>-47.998215780291162</v>
      </c>
      <c r="D58" s="640"/>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24"/>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D4:D58"/>
    <mergeCell ref="C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
  <sheetViews>
    <sheetView workbookViewId="0">
      <selection activeCell="R10" sqref="R10"/>
    </sheetView>
  </sheetViews>
  <sheetFormatPr defaultRowHeight="12.75" x14ac:dyDescent="0.2"/>
  <sheetData>
    <row r="2" spans="2:4" x14ac:dyDescent="0.2">
      <c r="B2" s="143" t="s">
        <v>16</v>
      </c>
      <c r="C2" s="143"/>
      <c r="D2" s="143"/>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63"/>
  <sheetViews>
    <sheetView showGridLines="0" topLeftCell="A28"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49.85546875" customWidth="1"/>
    <col min="9" max="11" width="13.42578125" customWidth="1"/>
  </cols>
  <sheetData>
    <row r="1" spans="1:11" x14ac:dyDescent="0.2">
      <c r="A1" s="23" t="s">
        <v>200</v>
      </c>
      <c r="B1" s="23"/>
      <c r="C1" s="23"/>
      <c r="D1" s="23"/>
      <c r="E1" s="23"/>
      <c r="F1" s="24"/>
    </row>
    <row r="2" spans="1:11" ht="13.5" thickBot="1" x14ac:dyDescent="0.25">
      <c r="A2" s="25"/>
      <c r="B2" s="25"/>
      <c r="C2" s="25" t="s">
        <v>95</v>
      </c>
      <c r="D2" s="25"/>
      <c r="E2" s="25"/>
      <c r="F2" s="25" t="s">
        <v>96</v>
      </c>
    </row>
    <row r="3" spans="1:11" ht="16.5" thickBot="1" x14ac:dyDescent="0.25">
      <c r="A3" s="179" t="s">
        <v>97</v>
      </c>
      <c r="B3" s="279"/>
      <c r="C3" s="283"/>
      <c r="D3" s="281" t="s">
        <v>201</v>
      </c>
      <c r="E3" s="284"/>
      <c r="F3" s="624" t="s">
        <v>202</v>
      </c>
    </row>
    <row r="4" spans="1:11" ht="13.5" thickBot="1" x14ac:dyDescent="0.25">
      <c r="A4" s="26"/>
      <c r="B4" s="277" t="s">
        <v>100</v>
      </c>
      <c r="C4" s="211"/>
      <c r="D4" s="208" t="s">
        <v>101</v>
      </c>
      <c r="E4" s="212"/>
      <c r="F4" s="625"/>
      <c r="I4" s="621" t="s">
        <v>102</v>
      </c>
      <c r="J4" s="622"/>
      <c r="K4" s="623"/>
    </row>
    <row r="5" spans="1:11" ht="17.25" customHeight="1" thickBot="1" x14ac:dyDescent="0.25">
      <c r="A5" s="84" t="s">
        <v>103</v>
      </c>
      <c r="B5" s="251"/>
      <c r="C5" s="216" t="s">
        <v>104</v>
      </c>
      <c r="D5" s="213" t="s">
        <v>105</v>
      </c>
      <c r="E5" s="214" t="s">
        <v>106</v>
      </c>
      <c r="F5" s="625"/>
      <c r="I5" s="267" t="s">
        <v>104</v>
      </c>
      <c r="J5" s="263" t="s">
        <v>105</v>
      </c>
      <c r="K5" s="268" t="s">
        <v>106</v>
      </c>
    </row>
    <row r="6" spans="1:11" x14ac:dyDescent="0.2">
      <c r="A6" s="73" t="s">
        <v>107</v>
      </c>
      <c r="B6" s="72"/>
      <c r="C6" s="350"/>
      <c r="D6" s="345"/>
      <c r="E6" s="346"/>
      <c r="F6" s="625"/>
      <c r="I6" s="31"/>
      <c r="J6" s="31"/>
      <c r="K6" s="31"/>
    </row>
    <row r="7" spans="1:11" ht="17.25" customHeight="1" x14ac:dyDescent="0.2">
      <c r="A7" s="67" t="s">
        <v>108</v>
      </c>
      <c r="B7" s="68"/>
      <c r="C7" s="253">
        <v>24.745437449736201</v>
      </c>
      <c r="D7" s="226">
        <v>29.983103999999997</v>
      </c>
      <c r="E7" s="201">
        <v>33.305251519999999</v>
      </c>
      <c r="F7" s="625"/>
      <c r="G7" s="37"/>
      <c r="I7" s="348">
        <v>17.679769273762087</v>
      </c>
      <c r="J7" s="348">
        <v>21.223106382552398</v>
      </c>
      <c r="K7" s="348">
        <v>28.269749171318576</v>
      </c>
    </row>
    <row r="8" spans="1:11" ht="17.25" customHeight="1" thickBot="1" x14ac:dyDescent="0.25">
      <c r="A8" s="67" t="s">
        <v>109</v>
      </c>
      <c r="B8" s="69"/>
      <c r="C8" s="375">
        <v>13.93</v>
      </c>
      <c r="D8" s="376">
        <v>13.93</v>
      </c>
      <c r="E8" s="377">
        <v>13.93</v>
      </c>
      <c r="F8" s="625"/>
      <c r="G8" s="37"/>
      <c r="I8" s="378">
        <f>C8</f>
        <v>13.93</v>
      </c>
      <c r="J8" s="378">
        <f t="shared" ref="J8:K8" si="0">D8</f>
        <v>13.93</v>
      </c>
      <c r="K8" s="378">
        <f t="shared" si="0"/>
        <v>13.93</v>
      </c>
    </row>
    <row r="9" spans="1:11" ht="13.5" thickBot="1" x14ac:dyDescent="0.25">
      <c r="A9" s="70" t="s">
        <v>110</v>
      </c>
      <c r="B9" s="71">
        <f t="shared" ref="B9:E9" si="1">ROUND((B8*B7),2)</f>
        <v>0</v>
      </c>
      <c r="C9" s="95">
        <f t="shared" si="1"/>
        <v>344.7</v>
      </c>
      <c r="D9" s="92">
        <f t="shared" si="1"/>
        <v>417.66</v>
      </c>
      <c r="E9" s="412">
        <f t="shared" si="1"/>
        <v>463.94</v>
      </c>
      <c r="F9" s="625"/>
      <c r="G9" s="37"/>
      <c r="I9" s="40">
        <f>ROUND((I8*I7),2)</f>
        <v>246.28</v>
      </c>
      <c r="J9" s="40">
        <f t="shared" ref="J9:K9" si="2">ROUND((J8*J7),2)</f>
        <v>295.64</v>
      </c>
      <c r="K9" s="40">
        <f t="shared" si="2"/>
        <v>393.8</v>
      </c>
    </row>
    <row r="10" spans="1:11" x14ac:dyDescent="0.2">
      <c r="A10" s="67"/>
      <c r="B10" s="72"/>
      <c r="C10" s="340"/>
      <c r="D10" s="341"/>
      <c r="E10" s="306"/>
      <c r="F10" s="625"/>
      <c r="G10" s="37"/>
      <c r="I10" s="332"/>
      <c r="J10" s="332"/>
      <c r="K10" s="332"/>
    </row>
    <row r="11" spans="1:11" x14ac:dyDescent="0.2">
      <c r="A11" s="73" t="s">
        <v>111</v>
      </c>
      <c r="B11" s="72"/>
      <c r="C11" s="296"/>
      <c r="D11" s="297"/>
      <c r="E11" s="298"/>
      <c r="F11" s="625"/>
      <c r="G11" s="37"/>
      <c r="I11" s="410"/>
      <c r="J11" s="410"/>
      <c r="K11" s="410"/>
    </row>
    <row r="12" spans="1:11" x14ac:dyDescent="0.2">
      <c r="A12" s="73" t="s">
        <v>112</v>
      </c>
      <c r="B12" s="72"/>
      <c r="C12" s="296"/>
      <c r="D12" s="297"/>
      <c r="E12" s="299"/>
      <c r="F12" s="625"/>
      <c r="G12" s="37"/>
      <c r="I12" s="410"/>
      <c r="J12" s="410"/>
      <c r="K12" s="410"/>
    </row>
    <row r="13" spans="1:11" x14ac:dyDescent="0.2">
      <c r="A13" s="67" t="s">
        <v>113</v>
      </c>
      <c r="B13" s="74"/>
      <c r="C13" s="74">
        <v>114.1</v>
      </c>
      <c r="D13" s="382">
        <v>114.1</v>
      </c>
      <c r="E13" s="383">
        <v>114.1</v>
      </c>
      <c r="F13" s="625"/>
      <c r="G13" s="37"/>
      <c r="I13" s="378">
        <f t="shared" ref="I13:K27" si="3">C13</f>
        <v>114.1</v>
      </c>
      <c r="J13" s="378">
        <f t="shared" si="3"/>
        <v>114.1</v>
      </c>
      <c r="K13" s="378">
        <f t="shared" si="3"/>
        <v>114.1</v>
      </c>
    </row>
    <row r="14" spans="1:11" x14ac:dyDescent="0.2">
      <c r="A14" s="67" t="s">
        <v>114</v>
      </c>
      <c r="B14" s="74"/>
      <c r="C14" s="74">
        <v>14</v>
      </c>
      <c r="D14" s="382">
        <v>14</v>
      </c>
      <c r="E14" s="383">
        <v>14</v>
      </c>
      <c r="F14" s="625"/>
      <c r="G14" s="37"/>
      <c r="I14" s="378">
        <f t="shared" si="3"/>
        <v>14</v>
      </c>
      <c r="J14" s="378">
        <f t="shared" si="3"/>
        <v>14</v>
      </c>
      <c r="K14" s="378">
        <f t="shared" si="3"/>
        <v>14</v>
      </c>
    </row>
    <row r="15" spans="1:11" x14ac:dyDescent="0.2">
      <c r="A15" s="67" t="s">
        <v>115</v>
      </c>
      <c r="B15" s="74"/>
      <c r="C15" s="387">
        <v>3.27467845024856</v>
      </c>
      <c r="D15" s="388">
        <v>4.0114811015544865</v>
      </c>
      <c r="E15" s="389">
        <v>4.3389489465793414</v>
      </c>
      <c r="F15" s="625"/>
      <c r="G15" s="37"/>
      <c r="I15" s="378">
        <f t="shared" si="3"/>
        <v>3.27467845024856</v>
      </c>
      <c r="J15" s="378">
        <f t="shared" si="3"/>
        <v>4.0114811015544865</v>
      </c>
      <c r="K15" s="378">
        <f t="shared" si="3"/>
        <v>4.3389489465793414</v>
      </c>
    </row>
    <row r="16" spans="1:11" x14ac:dyDescent="0.2">
      <c r="A16" s="67" t="s">
        <v>116</v>
      </c>
      <c r="B16" s="74"/>
      <c r="C16" s="386">
        <v>18.261302041287049</v>
      </c>
      <c r="D16" s="385">
        <v>22.105786681558005</v>
      </c>
      <c r="E16" s="384">
        <v>24.028029001693486</v>
      </c>
      <c r="F16" s="625"/>
      <c r="G16" s="37"/>
      <c r="I16" s="378">
        <f t="shared" si="3"/>
        <v>18.261302041287049</v>
      </c>
      <c r="J16" s="378">
        <f t="shared" si="3"/>
        <v>22.105786681558005</v>
      </c>
      <c r="K16" s="378">
        <f t="shared" si="3"/>
        <v>24.028029001693486</v>
      </c>
    </row>
    <row r="17" spans="1:11" x14ac:dyDescent="0.2">
      <c r="A17" s="67" t="s">
        <v>117</v>
      </c>
      <c r="B17" s="75"/>
      <c r="C17" s="387">
        <v>0</v>
      </c>
      <c r="D17" s="388">
        <v>0</v>
      </c>
      <c r="E17" s="389">
        <v>0</v>
      </c>
      <c r="F17" s="625"/>
      <c r="G17" s="37"/>
      <c r="I17" s="378">
        <f t="shared" si="3"/>
        <v>0</v>
      </c>
      <c r="J17" s="378">
        <f t="shared" si="3"/>
        <v>0</v>
      </c>
      <c r="K17" s="378">
        <f t="shared" si="3"/>
        <v>0</v>
      </c>
    </row>
    <row r="18" spans="1:11" x14ac:dyDescent="0.2">
      <c r="A18" s="67" t="s">
        <v>118</v>
      </c>
      <c r="B18" s="74"/>
      <c r="C18" s="74">
        <v>71.088828526967376</v>
      </c>
      <c r="D18" s="382">
        <v>71.088828526967376</v>
      </c>
      <c r="E18" s="383">
        <v>71.088828526967376</v>
      </c>
      <c r="F18" s="625"/>
      <c r="G18" s="37"/>
      <c r="I18" s="378">
        <f t="shared" si="3"/>
        <v>71.088828526967376</v>
      </c>
      <c r="J18" s="378">
        <f t="shared" si="3"/>
        <v>71.088828526967376</v>
      </c>
      <c r="K18" s="378">
        <f t="shared" si="3"/>
        <v>71.088828526967376</v>
      </c>
    </row>
    <row r="19" spans="1:11" x14ac:dyDescent="0.2">
      <c r="A19" s="67" t="s">
        <v>119</v>
      </c>
      <c r="B19" s="74"/>
      <c r="C19" s="75">
        <v>6.4761904761904772</v>
      </c>
      <c r="D19" s="390">
        <v>6.4761904761904772</v>
      </c>
      <c r="E19" s="76">
        <v>6.4761904761904772</v>
      </c>
      <c r="F19" s="625"/>
      <c r="G19" s="37"/>
      <c r="I19" s="378">
        <f t="shared" si="3"/>
        <v>6.4761904761904772</v>
      </c>
      <c r="J19" s="378">
        <f t="shared" si="3"/>
        <v>6.4761904761904772</v>
      </c>
      <c r="K19" s="378">
        <f t="shared" si="3"/>
        <v>6.4761904761904772</v>
      </c>
    </row>
    <row r="20" spans="1:11" x14ac:dyDescent="0.2">
      <c r="A20" s="67" t="s">
        <v>120</v>
      </c>
      <c r="B20" s="74"/>
      <c r="C20" s="74">
        <v>0</v>
      </c>
      <c r="D20" s="382">
        <v>0</v>
      </c>
      <c r="E20" s="383">
        <v>0</v>
      </c>
      <c r="F20" s="625"/>
      <c r="G20" s="37"/>
      <c r="I20" s="378">
        <f t="shared" si="3"/>
        <v>0</v>
      </c>
      <c r="J20" s="378">
        <f t="shared" si="3"/>
        <v>0</v>
      </c>
      <c r="K20" s="378">
        <f t="shared" si="3"/>
        <v>0</v>
      </c>
    </row>
    <row r="21" spans="1:11" x14ac:dyDescent="0.2">
      <c r="A21" s="67" t="s">
        <v>121</v>
      </c>
      <c r="B21" s="75"/>
      <c r="C21" s="75">
        <v>17.951420273333333</v>
      </c>
      <c r="D21" s="390">
        <v>22.439275341666669</v>
      </c>
      <c r="E21" s="76">
        <v>28.049094177083333</v>
      </c>
      <c r="F21" s="625"/>
      <c r="G21" s="37"/>
      <c r="I21" s="378">
        <f t="shared" si="3"/>
        <v>17.951420273333333</v>
      </c>
      <c r="J21" s="378">
        <f t="shared" si="3"/>
        <v>22.439275341666669</v>
      </c>
      <c r="K21" s="378">
        <f t="shared" si="3"/>
        <v>28.049094177083333</v>
      </c>
    </row>
    <row r="22" spans="1:11" x14ac:dyDescent="0.2">
      <c r="A22" s="67" t="s">
        <v>122</v>
      </c>
      <c r="B22" s="74"/>
      <c r="C22" s="74">
        <v>11.56328841689489</v>
      </c>
      <c r="D22" s="382">
        <v>13.039497446998874</v>
      </c>
      <c r="E22" s="383">
        <v>14.75790247400408</v>
      </c>
      <c r="F22" s="625"/>
      <c r="G22" s="37"/>
      <c r="I22" s="378">
        <f t="shared" si="3"/>
        <v>11.56328841689489</v>
      </c>
      <c r="J22" s="378">
        <f t="shared" si="3"/>
        <v>13.039497446998874</v>
      </c>
      <c r="K22" s="378">
        <f t="shared" si="3"/>
        <v>14.75790247400408</v>
      </c>
    </row>
    <row r="23" spans="1:11" x14ac:dyDescent="0.2">
      <c r="A23" s="67" t="s">
        <v>123</v>
      </c>
      <c r="B23" s="74"/>
      <c r="C23" s="74">
        <v>23.5</v>
      </c>
      <c r="D23" s="382">
        <v>23.25</v>
      </c>
      <c r="E23" s="383">
        <v>24.25</v>
      </c>
      <c r="F23" s="625"/>
      <c r="G23" s="37"/>
      <c r="I23" s="378">
        <f t="shared" si="3"/>
        <v>23.5</v>
      </c>
      <c r="J23" s="378">
        <f t="shared" si="3"/>
        <v>23.25</v>
      </c>
      <c r="K23" s="378">
        <f t="shared" si="3"/>
        <v>24.25</v>
      </c>
    </row>
    <row r="24" spans="1:11" x14ac:dyDescent="0.2">
      <c r="A24" s="67" t="s">
        <v>124</v>
      </c>
      <c r="B24" s="77"/>
      <c r="C24" s="74">
        <v>6.3813800275554211</v>
      </c>
      <c r="D24" s="382">
        <v>3.656642730615701</v>
      </c>
      <c r="E24" s="383">
        <v>3.2773546510807621</v>
      </c>
      <c r="F24" s="625"/>
      <c r="G24" s="37"/>
      <c r="I24" s="378">
        <f t="shared" si="3"/>
        <v>6.3813800275554211</v>
      </c>
      <c r="J24" s="378">
        <f t="shared" si="3"/>
        <v>3.656642730615701</v>
      </c>
      <c r="K24" s="378">
        <f t="shared" si="3"/>
        <v>3.2773546510807621</v>
      </c>
    </row>
    <row r="25" spans="1:11" x14ac:dyDescent="0.2">
      <c r="A25" s="67" t="s">
        <v>125</v>
      </c>
      <c r="B25" s="77"/>
      <c r="C25" s="74">
        <v>14.000000000000002</v>
      </c>
      <c r="D25" s="382">
        <v>14.000000000000002</v>
      </c>
      <c r="E25" s="383">
        <v>14.000000000000002</v>
      </c>
      <c r="F25" s="625"/>
      <c r="G25" s="37"/>
      <c r="I25" s="378">
        <f t="shared" si="3"/>
        <v>14.000000000000002</v>
      </c>
      <c r="J25" s="378">
        <f t="shared" si="3"/>
        <v>14.000000000000002</v>
      </c>
      <c r="K25" s="378">
        <f t="shared" si="3"/>
        <v>14.000000000000002</v>
      </c>
    </row>
    <row r="26" spans="1:11" x14ac:dyDescent="0.2">
      <c r="A26" s="67" t="s">
        <v>126</v>
      </c>
      <c r="B26" s="75"/>
      <c r="C26" s="74">
        <v>4.3959741704137434</v>
      </c>
      <c r="D26" s="382">
        <v>5.7688493845177211</v>
      </c>
      <c r="E26" s="383">
        <v>6.6563646744435241</v>
      </c>
      <c r="F26" s="625"/>
      <c r="G26" s="37"/>
      <c r="I26" s="378">
        <f t="shared" si="3"/>
        <v>4.3959741704137434</v>
      </c>
      <c r="J26" s="378">
        <f t="shared" si="3"/>
        <v>5.7688493845177211</v>
      </c>
      <c r="K26" s="378">
        <f t="shared" si="3"/>
        <v>6.6563646744435241</v>
      </c>
    </row>
    <row r="27" spans="1:11" ht="13.5" thickBot="1" x14ac:dyDescent="0.25">
      <c r="A27" s="67" t="s">
        <v>127</v>
      </c>
      <c r="B27" s="74"/>
      <c r="C27" s="536">
        <v>11.549070628898797</v>
      </c>
      <c r="D27" s="537">
        <v>11.887730757330626</v>
      </c>
      <c r="E27" s="538">
        <v>12.307526729541872</v>
      </c>
      <c r="F27" s="625"/>
      <c r="G27" s="37"/>
      <c r="I27" s="378">
        <f t="shared" si="3"/>
        <v>11.549070628898797</v>
      </c>
      <c r="J27" s="378">
        <f t="shared" si="3"/>
        <v>11.887730757330626</v>
      </c>
      <c r="K27" s="378">
        <f t="shared" si="3"/>
        <v>12.307526729541872</v>
      </c>
    </row>
    <row r="28" spans="1:11" ht="13.5" thickBot="1" x14ac:dyDescent="0.25">
      <c r="A28" s="70" t="s">
        <v>128</v>
      </c>
      <c r="B28" s="78">
        <f t="shared" ref="B28" si="4">SUM(B13:B27)</f>
        <v>0</v>
      </c>
      <c r="C28" s="539">
        <f>SUM(C13:C27)</f>
        <v>316.54213301178959</v>
      </c>
      <c r="D28" s="102">
        <f t="shared" ref="D28:E28" si="5">SUM(D13:D27)</f>
        <v>325.82428244739998</v>
      </c>
      <c r="E28" s="540">
        <f t="shared" si="5"/>
        <v>337.33023965758423</v>
      </c>
      <c r="F28" s="625"/>
      <c r="G28" s="37"/>
      <c r="I28" s="43">
        <f t="shared" ref="I28:K28" si="6">SUM(I13:I27)</f>
        <v>316.54213301178959</v>
      </c>
      <c r="J28" s="43">
        <f t="shared" si="6"/>
        <v>325.82428244739998</v>
      </c>
      <c r="K28" s="43">
        <f t="shared" si="6"/>
        <v>337.33023965758423</v>
      </c>
    </row>
    <row r="29" spans="1:11" x14ac:dyDescent="0.2">
      <c r="A29" s="67"/>
      <c r="B29" s="72"/>
      <c r="C29" s="307"/>
      <c r="D29" s="297"/>
      <c r="E29" s="298"/>
      <c r="F29" s="625"/>
      <c r="G29" s="37"/>
      <c r="I29" s="410"/>
      <c r="J29" s="410"/>
      <c r="K29" s="410"/>
    </row>
    <row r="30" spans="1:11" x14ac:dyDescent="0.2">
      <c r="A30" s="73" t="s">
        <v>129</v>
      </c>
      <c r="B30" s="72"/>
      <c r="C30" s="307"/>
      <c r="D30" s="297"/>
      <c r="E30" s="298"/>
      <c r="F30" s="625"/>
      <c r="G30" s="37"/>
      <c r="I30" s="410"/>
      <c r="J30" s="410"/>
      <c r="K30" s="410"/>
    </row>
    <row r="31" spans="1:11" x14ac:dyDescent="0.2">
      <c r="A31" s="67" t="s">
        <v>130</v>
      </c>
      <c r="B31" s="79"/>
      <c r="C31" s="393">
        <v>0.74456845619080969</v>
      </c>
      <c r="D31" s="392">
        <v>0.97564142535347476</v>
      </c>
      <c r="E31" s="391">
        <v>1.335088266273176</v>
      </c>
      <c r="F31" s="625"/>
      <c r="G31" s="37"/>
      <c r="I31" s="394">
        <f t="shared" ref="I31:K38" si="7">C31</f>
        <v>0.74456845619080969</v>
      </c>
      <c r="J31" s="394">
        <f t="shared" si="7"/>
        <v>0.97564142535347476</v>
      </c>
      <c r="K31" s="394">
        <f t="shared" si="7"/>
        <v>1.335088266273176</v>
      </c>
    </row>
    <row r="32" spans="1:11" x14ac:dyDescent="0.2">
      <c r="A32" s="67" t="s">
        <v>131</v>
      </c>
      <c r="B32" s="80"/>
      <c r="C32" s="395">
        <v>5.076533574707355</v>
      </c>
      <c r="D32" s="396">
        <v>6.6426981881809022</v>
      </c>
      <c r="E32" s="397">
        <v>10.072058634924703</v>
      </c>
      <c r="F32" s="625"/>
      <c r="G32" s="37"/>
      <c r="I32" s="394">
        <f t="shared" si="7"/>
        <v>5.076533574707355</v>
      </c>
      <c r="J32" s="394">
        <f t="shared" si="7"/>
        <v>6.6426981881809022</v>
      </c>
      <c r="K32" s="394">
        <f t="shared" si="7"/>
        <v>10.072058634924703</v>
      </c>
    </row>
    <row r="33" spans="1:11" x14ac:dyDescent="0.2">
      <c r="A33" s="67" t="s">
        <v>132</v>
      </c>
      <c r="B33" s="81"/>
      <c r="C33" s="393">
        <v>2.6074747116237811</v>
      </c>
      <c r="D33" s="392">
        <v>3.9864276841171269</v>
      </c>
      <c r="E33" s="391">
        <v>4.6759041703637987</v>
      </c>
      <c r="F33" s="625"/>
      <c r="G33" s="37"/>
      <c r="I33" s="394">
        <f t="shared" si="7"/>
        <v>2.6074747116237811</v>
      </c>
      <c r="J33" s="394">
        <f t="shared" si="7"/>
        <v>3.9864276841171269</v>
      </c>
      <c r="K33" s="394">
        <f t="shared" si="7"/>
        <v>4.6759041703637987</v>
      </c>
    </row>
    <row r="34" spans="1:11" x14ac:dyDescent="0.2">
      <c r="A34" s="67" t="s">
        <v>133</v>
      </c>
      <c r="B34" s="82"/>
      <c r="C34" s="395">
        <v>47.587379254144359</v>
      </c>
      <c r="D34" s="396">
        <v>53.66254718572614</v>
      </c>
      <c r="E34" s="397">
        <v>60.734444796862945</v>
      </c>
      <c r="F34" s="625"/>
      <c r="G34" s="37"/>
      <c r="I34" s="394">
        <f t="shared" si="7"/>
        <v>47.587379254144359</v>
      </c>
      <c r="J34" s="394">
        <f t="shared" si="7"/>
        <v>53.66254718572614</v>
      </c>
      <c r="K34" s="394">
        <f t="shared" si="7"/>
        <v>60.734444796862945</v>
      </c>
    </row>
    <row r="35" spans="1:11" x14ac:dyDescent="0.2">
      <c r="A35" s="67" t="s">
        <v>134</v>
      </c>
      <c r="B35" s="79"/>
      <c r="C35" s="393">
        <v>1.4500000000000002</v>
      </c>
      <c r="D35" s="392">
        <v>1.9000000000000001</v>
      </c>
      <c r="E35" s="391">
        <v>2.6</v>
      </c>
      <c r="F35" s="625"/>
      <c r="G35" s="37"/>
      <c r="I35" s="394">
        <f t="shared" si="7"/>
        <v>1.4500000000000002</v>
      </c>
      <c r="J35" s="394">
        <f t="shared" si="7"/>
        <v>1.9000000000000001</v>
      </c>
      <c r="K35" s="394">
        <f t="shared" si="7"/>
        <v>2.6</v>
      </c>
    </row>
    <row r="36" spans="1:11" x14ac:dyDescent="0.2">
      <c r="A36" s="67" t="s">
        <v>135</v>
      </c>
      <c r="B36" s="82"/>
      <c r="C36" s="395">
        <v>30.020075697707892</v>
      </c>
      <c r="D36" s="396">
        <v>33.852541448939391</v>
      </c>
      <c r="E36" s="397">
        <v>38.313785269049063</v>
      </c>
      <c r="F36" s="625"/>
      <c r="G36" s="37"/>
      <c r="I36" s="394">
        <f t="shared" si="7"/>
        <v>30.020075697707892</v>
      </c>
      <c r="J36" s="394">
        <f t="shared" si="7"/>
        <v>33.852541448939391</v>
      </c>
      <c r="K36" s="394">
        <f t="shared" si="7"/>
        <v>38.313785269049063</v>
      </c>
    </row>
    <row r="37" spans="1:11" x14ac:dyDescent="0.2">
      <c r="A37" s="67" t="s">
        <v>136</v>
      </c>
      <c r="B37" s="79"/>
      <c r="C37" s="393">
        <v>1.3262666666666665</v>
      </c>
      <c r="D37" s="392">
        <v>1.7378666666666664</v>
      </c>
      <c r="E37" s="391">
        <v>2.378133333333333</v>
      </c>
      <c r="F37" s="625"/>
      <c r="G37" s="37"/>
      <c r="I37" s="394">
        <f t="shared" si="7"/>
        <v>1.3262666666666665</v>
      </c>
      <c r="J37" s="394">
        <f t="shared" si="7"/>
        <v>1.7378666666666664</v>
      </c>
      <c r="K37" s="394">
        <f t="shared" si="7"/>
        <v>2.378133333333333</v>
      </c>
    </row>
    <row r="38" spans="1:11" ht="13.5" thickBot="1" x14ac:dyDescent="0.25">
      <c r="A38" s="67" t="s">
        <v>137</v>
      </c>
      <c r="B38" s="80"/>
      <c r="C38" s="395">
        <v>70.103999999999985</v>
      </c>
      <c r="D38" s="396">
        <v>80.656499999999994</v>
      </c>
      <c r="E38" s="397">
        <v>75.380250000000004</v>
      </c>
      <c r="F38" s="625"/>
      <c r="G38" s="37"/>
      <c r="I38" s="394">
        <f t="shared" si="7"/>
        <v>70.103999999999985</v>
      </c>
      <c r="J38" s="394">
        <f t="shared" si="7"/>
        <v>80.656499999999994</v>
      </c>
      <c r="K38" s="394">
        <f t="shared" si="7"/>
        <v>75.380250000000004</v>
      </c>
    </row>
    <row r="39" spans="1:11" ht="13.5" thickBot="1" x14ac:dyDescent="0.25">
      <c r="A39" s="70" t="s">
        <v>138</v>
      </c>
      <c r="B39" s="78">
        <f t="shared" ref="B39" si="8">SUM(B31:B38)</f>
        <v>0</v>
      </c>
      <c r="C39" s="78">
        <f t="shared" ref="C39:E39" si="9">SUM(C31:C38)</f>
        <v>158.91629836104084</v>
      </c>
      <c r="D39" s="380">
        <f t="shared" si="9"/>
        <v>183.41422259898371</v>
      </c>
      <c r="E39" s="381">
        <f t="shared" si="9"/>
        <v>195.48966447080704</v>
      </c>
      <c r="F39" s="625"/>
      <c r="G39" s="37"/>
      <c r="I39" s="43">
        <f t="shared" ref="I39:K39" si="10">SUM(I31:I38)</f>
        <v>158.91629836104084</v>
      </c>
      <c r="J39" s="43">
        <f t="shared" si="10"/>
        <v>183.41422259898371</v>
      </c>
      <c r="K39" s="43">
        <f t="shared" si="10"/>
        <v>195.48966447080704</v>
      </c>
    </row>
    <row r="40" spans="1:11" ht="13.5" thickBot="1" x14ac:dyDescent="0.25">
      <c r="A40" s="36" t="s">
        <v>139</v>
      </c>
      <c r="B40" s="41"/>
      <c r="C40" s="541"/>
      <c r="D40" s="542"/>
      <c r="E40" s="543"/>
      <c r="F40" s="625"/>
      <c r="G40" s="37"/>
      <c r="I40" s="410"/>
      <c r="J40" s="410"/>
      <c r="K40" s="410"/>
    </row>
    <row r="41" spans="1:11" ht="13.5" thickBot="1" x14ac:dyDescent="0.25">
      <c r="A41" s="45" t="s">
        <v>140</v>
      </c>
      <c r="B41" s="42">
        <f t="shared" ref="B41:E41" si="11">B28+B39+B40</f>
        <v>0</v>
      </c>
      <c r="C41" s="42">
        <f t="shared" si="11"/>
        <v>475.45843137283043</v>
      </c>
      <c r="D41" s="398">
        <f t="shared" si="11"/>
        <v>509.23850504638369</v>
      </c>
      <c r="E41" s="399">
        <f t="shared" si="11"/>
        <v>532.81990412839127</v>
      </c>
      <c r="F41" s="625"/>
      <c r="G41" s="37"/>
      <c r="I41" s="43">
        <f t="shared" ref="I41:K41" si="12">I28+I39+I40</f>
        <v>475.45843137283043</v>
      </c>
      <c r="J41" s="43">
        <f t="shared" si="12"/>
        <v>509.23850504638369</v>
      </c>
      <c r="K41" s="43">
        <f t="shared" si="12"/>
        <v>532.81990412839127</v>
      </c>
    </row>
    <row r="42" spans="1:11" ht="13.5" thickBot="1" x14ac:dyDescent="0.25">
      <c r="A42" s="46"/>
      <c r="B42" s="19"/>
      <c r="C42" s="19"/>
      <c r="D42" s="17"/>
      <c r="E42" s="544"/>
      <c r="F42" s="625"/>
      <c r="G42" s="37"/>
      <c r="I42" s="410"/>
      <c r="J42" s="410"/>
      <c r="K42" s="410"/>
    </row>
    <row r="43" spans="1:11" x14ac:dyDescent="0.2">
      <c r="A43" s="47" t="s">
        <v>141</v>
      </c>
      <c r="B43" s="48"/>
      <c r="C43" s="545"/>
      <c r="D43" s="403"/>
      <c r="E43" s="546"/>
      <c r="F43" s="625"/>
      <c r="G43" s="37"/>
      <c r="I43" s="411"/>
      <c r="J43" s="411"/>
      <c r="K43" s="413"/>
    </row>
    <row r="44" spans="1:11" x14ac:dyDescent="0.2">
      <c r="A44" s="49" t="s">
        <v>142</v>
      </c>
      <c r="B44" s="20">
        <f t="shared" ref="B44:D44" si="13">B9-B28</f>
        <v>0</v>
      </c>
      <c r="C44" s="20">
        <f t="shared" si="13"/>
        <v>28.157866988210401</v>
      </c>
      <c r="D44" s="400">
        <f t="shared" si="13"/>
        <v>91.835717552600045</v>
      </c>
      <c r="E44" s="16">
        <f>E9-E28</f>
        <v>126.60976034241577</v>
      </c>
      <c r="F44" s="625"/>
      <c r="G44" s="37"/>
      <c r="I44" s="99">
        <f t="shared" ref="I44:J44" si="14">I9-I28</f>
        <v>-70.262133011789587</v>
      </c>
      <c r="J44" s="99">
        <f t="shared" si="14"/>
        <v>-30.184282447399994</v>
      </c>
      <c r="K44" s="16">
        <f>K9-K28</f>
        <v>56.469760342415782</v>
      </c>
    </row>
    <row r="45" spans="1:11" ht="13.5" thickBot="1" x14ac:dyDescent="0.25">
      <c r="A45" s="50" t="s">
        <v>143</v>
      </c>
      <c r="B45" s="21">
        <f t="shared" ref="B45:D45" si="15">B9-B41</f>
        <v>0</v>
      </c>
      <c r="C45" s="21">
        <f t="shared" si="15"/>
        <v>-130.75843137283044</v>
      </c>
      <c r="D45" s="401">
        <f t="shared" si="15"/>
        <v>-91.578505046383668</v>
      </c>
      <c r="E45" s="18">
        <f>E9-E41</f>
        <v>-68.879904128391274</v>
      </c>
      <c r="F45" s="625"/>
      <c r="G45" s="37"/>
      <c r="I45" s="100">
        <f t="shared" ref="I45:J45" si="16">I9-I41</f>
        <v>-229.17843137283043</v>
      </c>
      <c r="J45" s="100">
        <f t="shared" si="16"/>
        <v>-213.59850504638371</v>
      </c>
      <c r="K45" s="18">
        <f>K9-K41</f>
        <v>-139.01990412839126</v>
      </c>
    </row>
    <row r="46" spans="1:11" ht="13.5" thickBot="1" x14ac:dyDescent="0.25">
      <c r="A46" s="32"/>
      <c r="B46" s="19"/>
      <c r="C46" s="405"/>
      <c r="D46" s="406"/>
      <c r="E46" s="407"/>
      <c r="F46" s="625"/>
      <c r="G46" s="37"/>
      <c r="I46" s="410"/>
      <c r="J46" s="410"/>
      <c r="K46" s="410"/>
    </row>
    <row r="47" spans="1:11" x14ac:dyDescent="0.2">
      <c r="A47" s="51" t="s">
        <v>144</v>
      </c>
      <c r="B47" s="52"/>
      <c r="C47" s="402"/>
      <c r="D47" s="403"/>
      <c r="E47" s="404"/>
      <c r="F47" s="625"/>
      <c r="G47" s="37"/>
      <c r="I47" s="547"/>
      <c r="J47" s="411"/>
      <c r="K47" s="413"/>
    </row>
    <row r="48" spans="1:11" x14ac:dyDescent="0.2">
      <c r="A48" s="32" t="s">
        <v>145</v>
      </c>
      <c r="B48" s="20" t="e">
        <f t="shared" ref="B48:E48" si="17">ROUND((B28)/B8,2)</f>
        <v>#DIV/0!</v>
      </c>
      <c r="C48" s="20">
        <f t="shared" si="17"/>
        <v>22.72</v>
      </c>
      <c r="D48" s="400">
        <f t="shared" si="17"/>
        <v>23.39</v>
      </c>
      <c r="E48" s="16">
        <f t="shared" si="17"/>
        <v>24.22</v>
      </c>
      <c r="F48" s="625"/>
      <c r="G48" s="37"/>
      <c r="I48" s="20">
        <f t="shared" ref="I48:K48" si="18">ROUND((I28)/I8,2)</f>
        <v>22.72</v>
      </c>
      <c r="J48" s="99">
        <f t="shared" si="18"/>
        <v>23.39</v>
      </c>
      <c r="K48" s="16">
        <f t="shared" si="18"/>
        <v>24.22</v>
      </c>
    </row>
    <row r="49" spans="1:11" ht="13.5" thickBot="1" x14ac:dyDescent="0.25">
      <c r="A49" s="53" t="s">
        <v>146</v>
      </c>
      <c r="B49" s="21" t="e">
        <f t="shared" ref="B49:E49" si="19">ROUND(B41/B8,2)</f>
        <v>#DIV/0!</v>
      </c>
      <c r="C49" s="21">
        <f t="shared" si="19"/>
        <v>34.130000000000003</v>
      </c>
      <c r="D49" s="401">
        <f t="shared" si="19"/>
        <v>36.56</v>
      </c>
      <c r="E49" s="18">
        <f t="shared" si="19"/>
        <v>38.25</v>
      </c>
      <c r="F49" s="625"/>
      <c r="G49" s="37"/>
      <c r="I49" s="21">
        <f t="shared" ref="I49:K49" si="20">ROUND(I41/I8,2)</f>
        <v>34.130000000000003</v>
      </c>
      <c r="J49" s="100">
        <f t="shared" si="20"/>
        <v>36.56</v>
      </c>
      <c r="K49" s="18">
        <f t="shared" si="20"/>
        <v>38.25</v>
      </c>
    </row>
    <row r="50" spans="1:11" ht="13.5" thickBot="1" x14ac:dyDescent="0.25">
      <c r="A50" s="32"/>
      <c r="B50" s="54"/>
      <c r="C50" s="405"/>
      <c r="D50" s="406"/>
      <c r="E50" s="407"/>
      <c r="F50" s="625"/>
      <c r="G50" s="37"/>
      <c r="I50" s="410"/>
      <c r="J50" s="410"/>
      <c r="K50" s="410"/>
    </row>
    <row r="51" spans="1:11" x14ac:dyDescent="0.2">
      <c r="A51" s="51" t="s">
        <v>147</v>
      </c>
      <c r="B51" s="52"/>
      <c r="C51" s="402"/>
      <c r="D51" s="403"/>
      <c r="E51" s="404"/>
      <c r="F51" s="625"/>
      <c r="G51" s="37"/>
      <c r="I51" s="547"/>
      <c r="J51" s="411"/>
      <c r="K51" s="413"/>
    </row>
    <row r="52" spans="1:11" x14ac:dyDescent="0.2">
      <c r="A52" s="32" t="s">
        <v>145</v>
      </c>
      <c r="B52" s="20" t="e">
        <f t="shared" ref="B52:E52" si="21">ROUND((B28)/B7,2)</f>
        <v>#DIV/0!</v>
      </c>
      <c r="C52" s="20">
        <f t="shared" si="21"/>
        <v>12.79</v>
      </c>
      <c r="D52" s="400">
        <f t="shared" si="21"/>
        <v>10.87</v>
      </c>
      <c r="E52" s="16">
        <f t="shared" si="21"/>
        <v>10.130000000000001</v>
      </c>
      <c r="F52" s="625"/>
      <c r="G52" s="37"/>
      <c r="I52" s="20">
        <f t="shared" ref="I52:K52" si="22">ROUND((I28)/I7,2)</f>
        <v>17.899999999999999</v>
      </c>
      <c r="J52" s="99">
        <f t="shared" si="22"/>
        <v>15.35</v>
      </c>
      <c r="K52" s="16">
        <f t="shared" si="22"/>
        <v>11.93</v>
      </c>
    </row>
    <row r="53" spans="1:11" ht="13.5" thickBot="1" x14ac:dyDescent="0.25">
      <c r="A53" s="53" t="s">
        <v>146</v>
      </c>
      <c r="B53" s="21" t="e">
        <f t="shared" ref="B53:E53" si="23">ROUND(B41/B7,2)</f>
        <v>#DIV/0!</v>
      </c>
      <c r="C53" s="21">
        <f t="shared" si="23"/>
        <v>19.21</v>
      </c>
      <c r="D53" s="401">
        <f t="shared" si="23"/>
        <v>16.98</v>
      </c>
      <c r="E53" s="18">
        <f t="shared" si="23"/>
        <v>16</v>
      </c>
      <c r="F53" s="625"/>
      <c r="G53" s="37"/>
      <c r="I53" s="21">
        <f t="shared" ref="I53:K53" si="24">ROUND(I41/I7,2)</f>
        <v>26.89</v>
      </c>
      <c r="J53" s="100">
        <f t="shared" si="24"/>
        <v>23.99</v>
      </c>
      <c r="K53" s="18">
        <f t="shared" si="24"/>
        <v>18.850000000000001</v>
      </c>
    </row>
    <row r="54" spans="1:11" ht="16.5" thickBot="1" x14ac:dyDescent="0.3">
      <c r="A54" s="55"/>
      <c r="B54" s="17"/>
      <c r="C54" s="17"/>
      <c r="D54" s="17"/>
      <c r="E54" s="17"/>
      <c r="F54" s="625"/>
    </row>
    <row r="55" spans="1:11" x14ac:dyDescent="0.2">
      <c r="A55" s="47" t="s">
        <v>148</v>
      </c>
      <c r="B55" s="64"/>
      <c r="C55" s="408"/>
      <c r="D55" s="408"/>
      <c r="E55" s="408"/>
      <c r="F55" s="625"/>
    </row>
    <row r="56" spans="1:11" x14ac:dyDescent="0.2">
      <c r="A56" s="49" t="s">
        <v>149</v>
      </c>
      <c r="B56" s="65"/>
      <c r="C56" s="17">
        <f>I7</f>
        <v>17.679769273762087</v>
      </c>
      <c r="D56" s="17">
        <f t="shared" ref="D56:E56" si="25">J7</f>
        <v>21.223106382552398</v>
      </c>
      <c r="E56" s="17">
        <f t="shared" si="25"/>
        <v>28.269749171318576</v>
      </c>
      <c r="F56" s="625"/>
    </row>
    <row r="57" spans="1:11" x14ac:dyDescent="0.2">
      <c r="A57" s="49" t="s">
        <v>150</v>
      </c>
      <c r="B57" s="65"/>
      <c r="C57" s="17">
        <f>I44</f>
        <v>-70.262133011789587</v>
      </c>
      <c r="D57" s="17">
        <f t="shared" ref="D57:E58" si="26">J44</f>
        <v>-30.184282447399994</v>
      </c>
      <c r="E57" s="17">
        <f t="shared" si="26"/>
        <v>56.469760342415782</v>
      </c>
      <c r="F57" s="625"/>
    </row>
    <row r="58" spans="1:11" ht="13.5" thickBot="1" x14ac:dyDescent="0.25">
      <c r="A58" s="50" t="s">
        <v>151</v>
      </c>
      <c r="B58" s="66"/>
      <c r="C58" s="409">
        <f>I45</f>
        <v>-229.17843137283043</v>
      </c>
      <c r="D58" s="409">
        <f t="shared" si="26"/>
        <v>-213.59850504638371</v>
      </c>
      <c r="E58" s="409">
        <f t="shared" si="26"/>
        <v>-139.01990412839126</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63"/>
  <sheetViews>
    <sheetView showGridLines="0" topLeftCell="A27" workbookViewId="0">
      <selection activeCell="C28" sqref="C28"/>
    </sheetView>
  </sheetViews>
  <sheetFormatPr defaultRowHeight="12.75" x14ac:dyDescent="0.2"/>
  <cols>
    <col min="1" max="1" width="55.7109375" customWidth="1"/>
    <col min="2" max="2" width="13.85546875" bestFit="1" customWidth="1"/>
    <col min="3" max="3" width="17.140625" customWidth="1"/>
    <col min="4" max="4" width="50.140625" customWidth="1"/>
    <col min="7" max="7" width="12.28515625" customWidth="1"/>
  </cols>
  <sheetData>
    <row r="1" spans="1:7" x14ac:dyDescent="0.2">
      <c r="A1" s="23" t="s">
        <v>203</v>
      </c>
      <c r="B1" s="23"/>
      <c r="C1" s="23"/>
      <c r="D1" s="24"/>
    </row>
    <row r="2" spans="1:7" ht="13.5" thickBot="1" x14ac:dyDescent="0.25">
      <c r="A2" s="25"/>
      <c r="B2" s="25"/>
      <c r="C2" s="25" t="s">
        <v>95</v>
      </c>
      <c r="D2" s="25" t="s">
        <v>96</v>
      </c>
    </row>
    <row r="3" spans="1:7" ht="16.5" customHeight="1" thickBot="1" x14ac:dyDescent="0.25">
      <c r="A3" s="179" t="s">
        <v>97</v>
      </c>
      <c r="B3" s="279"/>
      <c r="C3" s="283" t="s">
        <v>204</v>
      </c>
      <c r="D3" s="636" t="s">
        <v>205</v>
      </c>
    </row>
    <row r="4" spans="1:7" ht="13.5" thickBot="1" x14ac:dyDescent="0.25">
      <c r="A4" s="180"/>
      <c r="B4" s="277" t="s">
        <v>100</v>
      </c>
      <c r="C4" s="208" t="s">
        <v>101</v>
      </c>
      <c r="D4" s="637"/>
      <c r="G4" s="262" t="s">
        <v>182</v>
      </c>
    </row>
    <row r="5" spans="1:7" ht="13.5" thickBot="1" x14ac:dyDescent="0.25">
      <c r="A5" s="181" t="s">
        <v>103</v>
      </c>
      <c r="B5" s="182" t="s">
        <v>104</v>
      </c>
      <c r="C5" s="157" t="s">
        <v>104</v>
      </c>
      <c r="D5" s="637"/>
      <c r="G5" s="261" t="s">
        <v>104</v>
      </c>
    </row>
    <row r="6" spans="1:7" x14ac:dyDescent="0.2">
      <c r="A6" s="96" t="s">
        <v>107</v>
      </c>
      <c r="B6" s="123"/>
      <c r="C6" s="86"/>
      <c r="D6" s="637"/>
      <c r="G6" s="332"/>
    </row>
    <row r="7" spans="1:7" ht="15.75" customHeight="1" x14ac:dyDescent="0.2">
      <c r="A7" s="67" t="s">
        <v>183</v>
      </c>
      <c r="B7" s="120"/>
      <c r="C7" s="361">
        <v>2190.8211955930492</v>
      </c>
      <c r="D7" s="637"/>
      <c r="E7" s="37"/>
      <c r="G7" s="369">
        <v>1468.2251460482223</v>
      </c>
    </row>
    <row r="8" spans="1:7" ht="13.5" thickBot="1" x14ac:dyDescent="0.25">
      <c r="A8" s="67" t="s">
        <v>184</v>
      </c>
      <c r="B8" s="121"/>
      <c r="C8" s="75">
        <v>0.25</v>
      </c>
      <c r="D8" s="637"/>
      <c r="E8" s="37"/>
      <c r="G8" s="378">
        <f>C8</f>
        <v>0.25</v>
      </c>
    </row>
    <row r="9" spans="1:7" ht="13.5" thickBot="1" x14ac:dyDescent="0.25">
      <c r="A9" s="70" t="s">
        <v>110</v>
      </c>
      <c r="B9" s="158">
        <f t="shared" ref="B9:C9" si="0">ROUND((B8*B7),2)</f>
        <v>0</v>
      </c>
      <c r="C9" s="71">
        <f t="shared" si="0"/>
        <v>547.71</v>
      </c>
      <c r="D9" s="637"/>
      <c r="E9" s="37"/>
      <c r="G9" s="40">
        <f>ROUND((G8*G7),2)</f>
        <v>367.06</v>
      </c>
    </row>
    <row r="10" spans="1:7" x14ac:dyDescent="0.2">
      <c r="A10" s="67"/>
      <c r="B10" s="119"/>
      <c r="C10" s="295"/>
      <c r="D10" s="637"/>
      <c r="E10" s="37"/>
      <c r="G10" s="332"/>
    </row>
    <row r="11" spans="1:7" ht="13.5" thickBot="1" x14ac:dyDescent="0.25">
      <c r="A11" s="73" t="s">
        <v>111</v>
      </c>
      <c r="B11" s="119"/>
      <c r="C11" s="295"/>
      <c r="D11" s="637"/>
      <c r="E11" s="37"/>
      <c r="G11" s="410"/>
    </row>
    <row r="12" spans="1:7" x14ac:dyDescent="0.2">
      <c r="A12" s="96" t="s">
        <v>112</v>
      </c>
      <c r="B12" s="86"/>
      <c r="C12" s="350"/>
      <c r="D12" s="637"/>
      <c r="E12" s="37"/>
      <c r="G12" s="410"/>
    </row>
    <row r="13" spans="1:7" x14ac:dyDescent="0.2">
      <c r="A13" s="67" t="s">
        <v>113</v>
      </c>
      <c r="B13" s="74"/>
      <c r="C13" s="74">
        <v>31.806000000000001</v>
      </c>
      <c r="D13" s="637"/>
      <c r="E13" s="37"/>
      <c r="G13" s="378">
        <f t="shared" ref="G13:G27" si="1">C13</f>
        <v>31.806000000000001</v>
      </c>
    </row>
    <row r="14" spans="1:7" x14ac:dyDescent="0.2">
      <c r="A14" s="67" t="s">
        <v>114</v>
      </c>
      <c r="B14" s="74"/>
      <c r="C14" s="74">
        <v>5.5305517504150377</v>
      </c>
      <c r="D14" s="637"/>
      <c r="E14" s="37"/>
      <c r="G14" s="378">
        <f t="shared" si="1"/>
        <v>5.5305517504150377</v>
      </c>
    </row>
    <row r="15" spans="1:7" x14ac:dyDescent="0.2">
      <c r="A15" s="67" t="s">
        <v>115</v>
      </c>
      <c r="B15" s="74"/>
      <c r="C15" s="386">
        <v>5.7306872879349804</v>
      </c>
      <c r="D15" s="637"/>
      <c r="E15" s="37"/>
      <c r="G15" s="378">
        <f t="shared" si="1"/>
        <v>5.7306872879349804</v>
      </c>
    </row>
    <row r="16" spans="1:7" x14ac:dyDescent="0.2">
      <c r="A16" s="67" t="s">
        <v>116</v>
      </c>
      <c r="B16" s="74"/>
      <c r="C16" s="386">
        <v>34.600361762438617</v>
      </c>
      <c r="D16" s="637"/>
      <c r="E16" s="37"/>
      <c r="G16" s="378">
        <f t="shared" si="1"/>
        <v>34.600361762438617</v>
      </c>
    </row>
    <row r="17" spans="1:7" x14ac:dyDescent="0.2">
      <c r="A17" s="67" t="s">
        <v>117</v>
      </c>
      <c r="B17" s="75"/>
      <c r="C17" s="387">
        <v>0</v>
      </c>
      <c r="D17" s="637"/>
      <c r="E17" s="37"/>
      <c r="G17" s="378">
        <f t="shared" si="1"/>
        <v>0</v>
      </c>
    </row>
    <row r="18" spans="1:7" x14ac:dyDescent="0.2">
      <c r="A18" s="67" t="s">
        <v>118</v>
      </c>
      <c r="B18" s="74"/>
      <c r="C18" s="74">
        <v>96.42602619292596</v>
      </c>
      <c r="D18" s="637"/>
      <c r="E18" s="37"/>
      <c r="G18" s="378">
        <f t="shared" si="1"/>
        <v>96.42602619292596</v>
      </c>
    </row>
    <row r="19" spans="1:7" x14ac:dyDescent="0.2">
      <c r="A19" s="67" t="s">
        <v>119</v>
      </c>
      <c r="B19" s="74"/>
      <c r="C19" s="74">
        <v>6.4683999999999999</v>
      </c>
      <c r="D19" s="637"/>
      <c r="E19" s="37"/>
      <c r="G19" s="378">
        <f t="shared" si="1"/>
        <v>6.4683999999999999</v>
      </c>
    </row>
    <row r="20" spans="1:7" x14ac:dyDescent="0.2">
      <c r="A20" s="67" t="s">
        <v>120</v>
      </c>
      <c r="B20" s="74"/>
      <c r="C20" s="74">
        <v>22.41</v>
      </c>
      <c r="D20" s="637"/>
      <c r="E20" s="37"/>
      <c r="G20" s="378">
        <f t="shared" si="1"/>
        <v>22.41</v>
      </c>
    </row>
    <row r="21" spans="1:7" x14ac:dyDescent="0.2">
      <c r="A21" s="67" t="s">
        <v>121</v>
      </c>
      <c r="B21" s="75"/>
      <c r="C21" s="75">
        <v>25.98231881666667</v>
      </c>
      <c r="D21" s="637"/>
      <c r="E21" s="37"/>
      <c r="G21" s="378">
        <f t="shared" si="1"/>
        <v>25.98231881666667</v>
      </c>
    </row>
    <row r="22" spans="1:7" x14ac:dyDescent="0.2">
      <c r="A22" s="67" t="s">
        <v>122</v>
      </c>
      <c r="B22" s="74"/>
      <c r="C22" s="74">
        <v>11.56328841689489</v>
      </c>
      <c r="D22" s="637"/>
      <c r="E22" s="37"/>
      <c r="G22" s="378">
        <f t="shared" si="1"/>
        <v>11.56328841689489</v>
      </c>
    </row>
    <row r="23" spans="1:7" x14ac:dyDescent="0.2">
      <c r="A23" s="67" t="s">
        <v>123</v>
      </c>
      <c r="B23" s="74"/>
      <c r="C23" s="74">
        <v>21</v>
      </c>
      <c r="D23" s="637"/>
      <c r="E23" s="37"/>
      <c r="G23" s="378">
        <f t="shared" si="1"/>
        <v>21</v>
      </c>
    </row>
    <row r="24" spans="1:7" x14ac:dyDescent="0.2">
      <c r="A24" s="67" t="s">
        <v>124</v>
      </c>
      <c r="B24" s="77"/>
      <c r="C24" s="77">
        <v>10.936246357657517</v>
      </c>
      <c r="D24" s="637"/>
      <c r="E24" s="37"/>
      <c r="G24" s="378">
        <f t="shared" si="1"/>
        <v>10.936246357657517</v>
      </c>
    </row>
    <row r="25" spans="1:7" x14ac:dyDescent="0.2">
      <c r="A25" s="67" t="s">
        <v>125</v>
      </c>
      <c r="B25" s="77"/>
      <c r="C25" s="77">
        <v>14.000000000000002</v>
      </c>
      <c r="D25" s="637"/>
      <c r="E25" s="37"/>
      <c r="G25" s="378">
        <f t="shared" si="1"/>
        <v>14.000000000000002</v>
      </c>
    </row>
    <row r="26" spans="1:7" x14ac:dyDescent="0.2">
      <c r="A26" s="67" t="s">
        <v>126</v>
      </c>
      <c r="B26" s="75"/>
      <c r="C26" s="75">
        <v>4.3959741704137434</v>
      </c>
      <c r="D26" s="637"/>
      <c r="E26" s="37"/>
      <c r="G26" s="378">
        <f t="shared" si="1"/>
        <v>4.3959741704137434</v>
      </c>
    </row>
    <row r="27" spans="1:7" ht="13.5" thickBot="1" x14ac:dyDescent="0.25">
      <c r="A27" s="67" t="s">
        <v>127</v>
      </c>
      <c r="B27" s="74"/>
      <c r="C27" s="536">
        <v>11.013514500069155</v>
      </c>
      <c r="D27" s="637"/>
      <c r="E27" s="37"/>
      <c r="G27" s="378">
        <f t="shared" si="1"/>
        <v>11.013514500069155</v>
      </c>
    </row>
    <row r="28" spans="1:7" ht="13.5" thickBot="1" x14ac:dyDescent="0.25">
      <c r="A28" s="70" t="s">
        <v>128</v>
      </c>
      <c r="B28" s="133">
        <f t="shared" ref="B28:C28" si="2">SUM(B13:B27)</f>
        <v>0</v>
      </c>
      <c r="C28" s="91">
        <f t="shared" si="2"/>
        <v>301.86336925541661</v>
      </c>
      <c r="D28" s="637"/>
      <c r="E28" s="37"/>
      <c r="G28" s="43">
        <f t="shared" ref="G28" si="3">SUM(G13:G27)</f>
        <v>301.86336925541661</v>
      </c>
    </row>
    <row r="29" spans="1:7" x14ac:dyDescent="0.2">
      <c r="A29" s="67"/>
      <c r="B29" s="72"/>
      <c r="C29" s="350"/>
      <c r="D29" s="637"/>
      <c r="E29" s="37"/>
      <c r="G29" s="410"/>
    </row>
    <row r="30" spans="1:7" x14ac:dyDescent="0.2">
      <c r="A30" s="73" t="s">
        <v>129</v>
      </c>
      <c r="B30" s="72"/>
      <c r="C30" s="295"/>
      <c r="D30" s="637"/>
      <c r="E30" s="37"/>
      <c r="G30" s="410"/>
    </row>
    <row r="31" spans="1:7" x14ac:dyDescent="0.2">
      <c r="A31" s="67" t="s">
        <v>130</v>
      </c>
      <c r="B31" s="79"/>
      <c r="C31" s="393">
        <v>0.74456845619080969</v>
      </c>
      <c r="D31" s="637"/>
      <c r="E31" s="37"/>
      <c r="G31" s="394">
        <f t="shared" ref="G31:G38" si="4">C31</f>
        <v>0.74456845619080969</v>
      </c>
    </row>
    <row r="32" spans="1:7" x14ac:dyDescent="0.2">
      <c r="A32" s="67" t="s">
        <v>131</v>
      </c>
      <c r="B32" s="80"/>
      <c r="C32" s="395">
        <v>5.076533574707355</v>
      </c>
      <c r="D32" s="637"/>
      <c r="E32" s="37"/>
      <c r="G32" s="394">
        <f t="shared" si="4"/>
        <v>5.076533574707355</v>
      </c>
    </row>
    <row r="33" spans="1:7" x14ac:dyDescent="0.2">
      <c r="A33" s="67" t="s">
        <v>132</v>
      </c>
      <c r="B33" s="81"/>
      <c r="C33" s="393">
        <v>2.6074747116237811</v>
      </c>
      <c r="D33" s="637"/>
      <c r="E33" s="37"/>
      <c r="G33" s="394">
        <f t="shared" si="4"/>
        <v>2.6074747116237811</v>
      </c>
    </row>
    <row r="34" spans="1:7" x14ac:dyDescent="0.2">
      <c r="A34" s="67" t="s">
        <v>133</v>
      </c>
      <c r="B34" s="82"/>
      <c r="C34" s="395">
        <v>47.587379254144359</v>
      </c>
      <c r="D34" s="637"/>
      <c r="E34" s="37"/>
      <c r="G34" s="394">
        <f t="shared" si="4"/>
        <v>47.587379254144359</v>
      </c>
    </row>
    <row r="35" spans="1:7" x14ac:dyDescent="0.2">
      <c r="A35" s="67" t="s">
        <v>134</v>
      </c>
      <c r="B35" s="79"/>
      <c r="C35" s="393">
        <v>1.4500000000000002</v>
      </c>
      <c r="D35" s="637"/>
      <c r="E35" s="37"/>
      <c r="G35" s="394">
        <f t="shared" si="4"/>
        <v>1.4500000000000002</v>
      </c>
    </row>
    <row r="36" spans="1:7" x14ac:dyDescent="0.2">
      <c r="A36" s="67" t="s">
        <v>135</v>
      </c>
      <c r="B36" s="82"/>
      <c r="C36" s="395">
        <v>30.020075697707892</v>
      </c>
      <c r="D36" s="637"/>
      <c r="E36" s="37"/>
      <c r="G36" s="394">
        <f t="shared" si="4"/>
        <v>30.020075697707892</v>
      </c>
    </row>
    <row r="37" spans="1:7" x14ac:dyDescent="0.2">
      <c r="A37" s="67" t="s">
        <v>136</v>
      </c>
      <c r="B37" s="79"/>
      <c r="C37" s="393">
        <v>1.3262666666666665</v>
      </c>
      <c r="D37" s="637"/>
      <c r="E37" s="37"/>
      <c r="G37" s="394">
        <f t="shared" si="4"/>
        <v>1.3262666666666665</v>
      </c>
    </row>
    <row r="38" spans="1:7" ht="13.5" thickBot="1" x14ac:dyDescent="0.25">
      <c r="A38" s="67" t="s">
        <v>137</v>
      </c>
      <c r="B38" s="80"/>
      <c r="C38" s="548">
        <v>70.103999999999985</v>
      </c>
      <c r="D38" s="637"/>
      <c r="E38" s="37"/>
      <c r="G38" s="394">
        <f t="shared" si="4"/>
        <v>70.103999999999985</v>
      </c>
    </row>
    <row r="39" spans="1:7" ht="13.5" thickBot="1" x14ac:dyDescent="0.25">
      <c r="A39" s="70" t="s">
        <v>138</v>
      </c>
      <c r="B39" s="133">
        <f t="shared" ref="B39:C39" si="5">SUM(B31:B38)</f>
        <v>0</v>
      </c>
      <c r="C39" s="539">
        <f t="shared" si="5"/>
        <v>158.91629836104084</v>
      </c>
      <c r="D39" s="637"/>
      <c r="E39" s="37"/>
      <c r="G39" s="43">
        <f t="shared" ref="G39" si="6">SUM(G31:G38)</f>
        <v>158.91629836104084</v>
      </c>
    </row>
    <row r="40" spans="1:7" ht="13.5" thickBot="1" x14ac:dyDescent="0.25">
      <c r="A40" s="67" t="s">
        <v>139</v>
      </c>
      <c r="B40" s="125"/>
      <c r="C40" s="75"/>
      <c r="D40" s="637"/>
      <c r="E40" s="37"/>
      <c r="G40" s="410"/>
    </row>
    <row r="41" spans="1:7" ht="13.5" thickBot="1" x14ac:dyDescent="0.25">
      <c r="A41" s="89" t="s">
        <v>140</v>
      </c>
      <c r="B41" s="133">
        <f t="shared" ref="B41:C41" si="7">B28+B39+B40</f>
        <v>0</v>
      </c>
      <c r="C41" s="78">
        <f t="shared" si="7"/>
        <v>460.77966761645746</v>
      </c>
      <c r="D41" s="637"/>
      <c r="E41" s="37"/>
      <c r="G41" s="43">
        <f t="shared" ref="G41" si="8">G28+G39+G40</f>
        <v>460.77966761645746</v>
      </c>
    </row>
    <row r="42" spans="1:7" ht="13.5" thickBot="1" x14ac:dyDescent="0.25">
      <c r="A42" s="46"/>
      <c r="B42" s="135"/>
      <c r="C42" s="19"/>
      <c r="D42" s="637"/>
      <c r="E42" s="37"/>
      <c r="G42" s="410"/>
    </row>
    <row r="43" spans="1:7" x14ac:dyDescent="0.2">
      <c r="A43" s="47" t="s">
        <v>141</v>
      </c>
      <c r="B43" s="136"/>
      <c r="C43" s="48"/>
      <c r="D43" s="637"/>
      <c r="E43" s="37"/>
      <c r="G43" s="411"/>
    </row>
    <row r="44" spans="1:7" x14ac:dyDescent="0.2">
      <c r="A44" s="49" t="s">
        <v>142</v>
      </c>
      <c r="B44" s="99">
        <f t="shared" ref="B44:C44" si="9">B9-B28</f>
        <v>0</v>
      </c>
      <c r="C44" s="20">
        <f t="shared" si="9"/>
        <v>245.84663074458342</v>
      </c>
      <c r="D44" s="637"/>
      <c r="E44" s="37"/>
      <c r="G44" s="99">
        <f>G9-G28</f>
        <v>65.196630744583388</v>
      </c>
    </row>
    <row r="45" spans="1:7" ht="13.5" thickBot="1" x14ac:dyDescent="0.25">
      <c r="A45" s="50" t="s">
        <v>143</v>
      </c>
      <c r="B45" s="100">
        <f t="shared" ref="B45:C45" si="10">B9-B41</f>
        <v>0</v>
      </c>
      <c r="C45" s="21">
        <f t="shared" si="10"/>
        <v>86.930332383542577</v>
      </c>
      <c r="D45" s="637"/>
      <c r="E45" s="37"/>
      <c r="G45" s="100">
        <f>G9-G41</f>
        <v>-93.719667616457457</v>
      </c>
    </row>
    <row r="46" spans="1:7" ht="13.5" thickBot="1" x14ac:dyDescent="0.25">
      <c r="A46" s="32"/>
      <c r="B46" s="135"/>
      <c r="C46" s="19"/>
      <c r="D46" s="637"/>
      <c r="E46" s="37"/>
      <c r="G46" s="410"/>
    </row>
    <row r="47" spans="1:7" x14ac:dyDescent="0.2">
      <c r="A47" s="96" t="s">
        <v>185</v>
      </c>
      <c r="B47" s="137"/>
      <c r="C47" s="52"/>
      <c r="D47" s="637"/>
      <c r="E47" s="37"/>
      <c r="G47" s="411"/>
    </row>
    <row r="48" spans="1:7" x14ac:dyDescent="0.2">
      <c r="A48" s="73" t="s">
        <v>145</v>
      </c>
      <c r="B48" s="183" t="e">
        <f t="shared" ref="B48:C48" si="11">ROUND((B28)/B8,2)</f>
        <v>#DIV/0!</v>
      </c>
      <c r="C48" s="183">
        <f t="shared" si="11"/>
        <v>1207.45</v>
      </c>
      <c r="D48" s="637"/>
      <c r="E48" s="37"/>
      <c r="G48" s="163">
        <f>ROUND((G28)/G8,2)</f>
        <v>1207.45</v>
      </c>
    </row>
    <row r="49" spans="1:7" ht="13.5" thickBot="1" x14ac:dyDescent="0.25">
      <c r="A49" s="164" t="s">
        <v>146</v>
      </c>
      <c r="B49" s="184" t="e">
        <f t="shared" ref="B49:C49" si="12">ROUND(B41/B8,2)</f>
        <v>#DIV/0!</v>
      </c>
      <c r="C49" s="184">
        <f t="shared" si="12"/>
        <v>1843.12</v>
      </c>
      <c r="D49" s="637"/>
      <c r="E49" s="37"/>
      <c r="G49" s="166">
        <f>ROUND(G41/G8,2)</f>
        <v>1843.12</v>
      </c>
    </row>
    <row r="50" spans="1:7" ht="13.5" thickBot="1" x14ac:dyDescent="0.25">
      <c r="A50" s="73"/>
      <c r="B50" s="138"/>
      <c r="C50" s="54"/>
      <c r="D50" s="637"/>
      <c r="E50" s="37"/>
      <c r="G50" s="410"/>
    </row>
    <row r="51" spans="1:7" x14ac:dyDescent="0.2">
      <c r="A51" s="96" t="s">
        <v>186</v>
      </c>
      <c r="B51" s="137"/>
      <c r="C51" s="52"/>
      <c r="D51" s="637"/>
      <c r="E51" s="37"/>
      <c r="G51" s="411"/>
    </row>
    <row r="52" spans="1:7" x14ac:dyDescent="0.2">
      <c r="A52" s="73" t="s">
        <v>145</v>
      </c>
      <c r="B52" s="20" t="e">
        <f t="shared" ref="B52:C52" si="13">ROUND((B28)/B7,2)</f>
        <v>#DIV/0!</v>
      </c>
      <c r="C52" s="20">
        <f t="shared" si="13"/>
        <v>0.14000000000000001</v>
      </c>
      <c r="D52" s="637"/>
      <c r="E52" s="37"/>
      <c r="G52" s="99">
        <f>ROUND((G28)/G7,2)</f>
        <v>0.21</v>
      </c>
    </row>
    <row r="53" spans="1:7" ht="13.5" thickBot="1" x14ac:dyDescent="0.25">
      <c r="A53" s="164" t="s">
        <v>146</v>
      </c>
      <c r="B53" s="21" t="e">
        <f t="shared" ref="B53:C53" si="14">ROUND(B41/B7,2)</f>
        <v>#DIV/0!</v>
      </c>
      <c r="C53" s="21">
        <f t="shared" si="14"/>
        <v>0.21</v>
      </c>
      <c r="D53" s="637"/>
      <c r="E53" s="37"/>
      <c r="G53" s="100">
        <f>ROUND(G41/G7,2)</f>
        <v>0.31</v>
      </c>
    </row>
    <row r="54" spans="1:7" ht="16.5" thickBot="1" x14ac:dyDescent="0.3">
      <c r="A54" s="168"/>
      <c r="B54" s="17"/>
      <c r="C54" s="17"/>
      <c r="D54" s="637"/>
    </row>
    <row r="55" spans="1:7" x14ac:dyDescent="0.2">
      <c r="A55" s="47" t="s">
        <v>148</v>
      </c>
      <c r="B55" s="64"/>
      <c r="C55" s="408"/>
      <c r="D55" s="637"/>
    </row>
    <row r="56" spans="1:7" x14ac:dyDescent="0.2">
      <c r="A56" s="170" t="s">
        <v>187</v>
      </c>
      <c r="B56" s="65"/>
      <c r="C56" s="549">
        <f>G7</f>
        <v>1468.2251460482223</v>
      </c>
      <c r="D56" s="637"/>
    </row>
    <row r="57" spans="1:7" x14ac:dyDescent="0.2">
      <c r="A57" s="170" t="s">
        <v>150</v>
      </c>
      <c r="B57" s="65"/>
      <c r="C57" s="17">
        <f>G44</f>
        <v>65.196630744583388</v>
      </c>
      <c r="D57" s="637"/>
    </row>
    <row r="58" spans="1:7" ht="13.5" thickBot="1" x14ac:dyDescent="0.25">
      <c r="A58" s="172" t="s">
        <v>151</v>
      </c>
      <c r="B58" s="66"/>
      <c r="C58" s="409">
        <f>G45</f>
        <v>-93.719667616457457</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63"/>
  <sheetViews>
    <sheetView showGridLines="0" topLeftCell="A33" workbookViewId="0">
      <selection activeCell="N17" sqref="N17"/>
    </sheetView>
  </sheetViews>
  <sheetFormatPr defaultRowHeight="12.75" x14ac:dyDescent="0.2"/>
  <cols>
    <col min="1" max="1" width="55.7109375" customWidth="1"/>
    <col min="2" max="2" width="13.85546875" bestFit="1" customWidth="1"/>
    <col min="3" max="3" width="25.42578125" customWidth="1"/>
    <col min="4" max="4" width="50.140625" customWidth="1"/>
    <col min="7" max="7" width="13" customWidth="1"/>
  </cols>
  <sheetData>
    <row r="1" spans="1:7" x14ac:dyDescent="0.2">
      <c r="A1" s="23" t="s">
        <v>203</v>
      </c>
      <c r="B1" s="23"/>
      <c r="C1" s="23"/>
      <c r="D1" s="24"/>
    </row>
    <row r="2" spans="1:7" ht="13.5" thickBot="1" x14ac:dyDescent="0.25">
      <c r="A2" s="25"/>
      <c r="B2" s="25"/>
      <c r="C2" s="25" t="s">
        <v>95</v>
      </c>
      <c r="D2" s="25" t="s">
        <v>96</v>
      </c>
    </row>
    <row r="3" spans="1:7" ht="16.5" customHeight="1" thickBot="1" x14ac:dyDescent="0.25">
      <c r="A3" s="179" t="s">
        <v>97</v>
      </c>
      <c r="B3" s="279"/>
      <c r="C3" s="281" t="s">
        <v>206</v>
      </c>
      <c r="D3" s="636" t="s">
        <v>207</v>
      </c>
    </row>
    <row r="4" spans="1:7" ht="13.5" thickBot="1" x14ac:dyDescent="0.25">
      <c r="A4" s="180"/>
      <c r="B4" s="277" t="s">
        <v>100</v>
      </c>
      <c r="C4" s="208" t="s">
        <v>101</v>
      </c>
      <c r="D4" s="637"/>
      <c r="G4" s="262" t="s">
        <v>182</v>
      </c>
    </row>
    <row r="5" spans="1:7" ht="13.5" thickBot="1" x14ac:dyDescent="0.25">
      <c r="A5" s="181" t="s">
        <v>103</v>
      </c>
      <c r="B5" s="182" t="s">
        <v>104</v>
      </c>
      <c r="C5" s="185" t="s">
        <v>104</v>
      </c>
      <c r="D5" s="637"/>
      <c r="G5" s="261" t="s">
        <v>104</v>
      </c>
    </row>
    <row r="6" spans="1:7" x14ac:dyDescent="0.2">
      <c r="A6" s="96" t="s">
        <v>107</v>
      </c>
      <c r="B6" s="123"/>
      <c r="C6" s="345"/>
      <c r="D6" s="637"/>
      <c r="G6" s="31"/>
    </row>
    <row r="7" spans="1:7" ht="15.75" customHeight="1" x14ac:dyDescent="0.2">
      <c r="A7" s="67" t="s">
        <v>183</v>
      </c>
      <c r="B7" s="120"/>
      <c r="C7" s="370">
        <v>1949.1317628641084</v>
      </c>
      <c r="D7" s="637"/>
      <c r="E7" s="37"/>
      <c r="G7" s="291">
        <v>1326.8516277166782</v>
      </c>
    </row>
    <row r="8" spans="1:7" ht="13.5" thickBot="1" x14ac:dyDescent="0.25">
      <c r="A8" s="67" t="s">
        <v>184</v>
      </c>
      <c r="B8" s="121"/>
      <c r="C8" s="390">
        <v>0.3</v>
      </c>
      <c r="D8" s="637"/>
      <c r="E8" s="37"/>
      <c r="G8" s="378">
        <f>C8</f>
        <v>0.3</v>
      </c>
    </row>
    <row r="9" spans="1:7" ht="13.5" thickBot="1" x14ac:dyDescent="0.25">
      <c r="A9" s="70" t="s">
        <v>110</v>
      </c>
      <c r="B9" s="158">
        <f t="shared" ref="B9:C9" si="0">ROUND((B8*B7),2)</f>
        <v>0</v>
      </c>
      <c r="C9" s="550">
        <f t="shared" si="0"/>
        <v>584.74</v>
      </c>
      <c r="D9" s="637"/>
      <c r="E9" s="37"/>
      <c r="G9" s="40">
        <f t="shared" ref="G9" si="1">ROUND((G8*G7),2)</f>
        <v>398.06</v>
      </c>
    </row>
    <row r="10" spans="1:7" x14ac:dyDescent="0.2">
      <c r="A10" s="67"/>
      <c r="B10" s="119"/>
      <c r="C10" s="359"/>
      <c r="D10" s="637"/>
      <c r="E10" s="37"/>
      <c r="G10" s="332"/>
    </row>
    <row r="11" spans="1:7" ht="13.5" thickBot="1" x14ac:dyDescent="0.25">
      <c r="A11" s="73" t="s">
        <v>111</v>
      </c>
      <c r="B11" s="119"/>
      <c r="C11" s="359"/>
      <c r="D11" s="637"/>
      <c r="E11" s="37"/>
      <c r="G11" s="332"/>
    </row>
    <row r="12" spans="1:7" x14ac:dyDescent="0.2">
      <c r="A12" s="96" t="s">
        <v>112</v>
      </c>
      <c r="B12" s="86"/>
      <c r="C12" s="350"/>
      <c r="D12" s="637"/>
      <c r="E12" s="37"/>
      <c r="G12" s="332"/>
    </row>
    <row r="13" spans="1:7" x14ac:dyDescent="0.2">
      <c r="A13" s="67" t="s">
        <v>113</v>
      </c>
      <c r="B13" s="74"/>
      <c r="C13" s="74">
        <v>63.8</v>
      </c>
      <c r="D13" s="637"/>
      <c r="E13" s="37"/>
      <c r="G13" s="378">
        <f t="shared" ref="G13:G27" si="2">C13</f>
        <v>63.8</v>
      </c>
    </row>
    <row r="14" spans="1:7" x14ac:dyDescent="0.2">
      <c r="A14" s="67" t="s">
        <v>114</v>
      </c>
      <c r="B14" s="74"/>
      <c r="C14" s="74">
        <v>8.6229032667761345</v>
      </c>
      <c r="D14" s="637"/>
      <c r="E14" s="37"/>
      <c r="G14" s="378">
        <f t="shared" si="2"/>
        <v>8.6229032667761345</v>
      </c>
    </row>
    <row r="15" spans="1:7" x14ac:dyDescent="0.2">
      <c r="A15" s="67" t="s">
        <v>115</v>
      </c>
      <c r="B15" s="74"/>
      <c r="C15" s="386">
        <v>4.91201767537284</v>
      </c>
      <c r="D15" s="637"/>
      <c r="E15" s="37"/>
      <c r="G15" s="378">
        <f t="shared" si="2"/>
        <v>4.91201767537284</v>
      </c>
    </row>
    <row r="16" spans="1:7" x14ac:dyDescent="0.2">
      <c r="A16" s="67" t="s">
        <v>116</v>
      </c>
      <c r="B16" s="74"/>
      <c r="C16" s="386">
        <v>29.79475596209992</v>
      </c>
      <c r="D16" s="637"/>
      <c r="E16" s="37"/>
      <c r="G16" s="378">
        <f t="shared" si="2"/>
        <v>29.79475596209992</v>
      </c>
    </row>
    <row r="17" spans="1:7" x14ac:dyDescent="0.2">
      <c r="A17" s="67" t="s">
        <v>117</v>
      </c>
      <c r="B17" s="75"/>
      <c r="C17" s="387">
        <v>0</v>
      </c>
      <c r="D17" s="637"/>
      <c r="E17" s="37"/>
      <c r="G17" s="378">
        <f t="shared" si="2"/>
        <v>0</v>
      </c>
    </row>
    <row r="18" spans="1:7" x14ac:dyDescent="0.2">
      <c r="A18" s="67" t="s">
        <v>118</v>
      </c>
      <c r="B18" s="74"/>
      <c r="C18" s="74">
        <v>96.42602619292596</v>
      </c>
      <c r="D18" s="637"/>
      <c r="E18" s="37"/>
      <c r="G18" s="378">
        <f t="shared" si="2"/>
        <v>96.42602619292596</v>
      </c>
    </row>
    <row r="19" spans="1:7" x14ac:dyDescent="0.2">
      <c r="A19" s="67" t="s">
        <v>119</v>
      </c>
      <c r="B19" s="74"/>
      <c r="C19" s="74">
        <v>6.4683999999999999</v>
      </c>
      <c r="D19" s="637"/>
      <c r="E19" s="37"/>
      <c r="G19" s="378">
        <f t="shared" si="2"/>
        <v>6.4683999999999999</v>
      </c>
    </row>
    <row r="20" spans="1:7" x14ac:dyDescent="0.2">
      <c r="A20" s="67" t="s">
        <v>120</v>
      </c>
      <c r="B20" s="74"/>
      <c r="C20" s="74">
        <v>44.827921126760565</v>
      </c>
      <c r="D20" s="637"/>
      <c r="E20" s="37"/>
      <c r="G20" s="378">
        <f t="shared" si="2"/>
        <v>44.827921126760565</v>
      </c>
    </row>
    <row r="21" spans="1:7" x14ac:dyDescent="0.2">
      <c r="A21" s="67" t="s">
        <v>121</v>
      </c>
      <c r="B21" s="75"/>
      <c r="C21" s="75">
        <v>25.98231881666667</v>
      </c>
      <c r="D21" s="637"/>
      <c r="E21" s="37"/>
      <c r="G21" s="378">
        <f t="shared" si="2"/>
        <v>25.98231881666667</v>
      </c>
    </row>
    <row r="22" spans="1:7" x14ac:dyDescent="0.2">
      <c r="A22" s="67" t="s">
        <v>122</v>
      </c>
      <c r="B22" s="74"/>
      <c r="C22" s="74">
        <v>11.56328841689489</v>
      </c>
      <c r="D22" s="637"/>
      <c r="E22" s="37"/>
      <c r="G22" s="378">
        <f t="shared" si="2"/>
        <v>11.56328841689489</v>
      </c>
    </row>
    <row r="23" spans="1:7" x14ac:dyDescent="0.2">
      <c r="A23" s="67" t="s">
        <v>123</v>
      </c>
      <c r="B23" s="74"/>
      <c r="C23" s="74">
        <v>21</v>
      </c>
      <c r="D23" s="637"/>
      <c r="E23" s="37"/>
      <c r="G23" s="378">
        <f t="shared" si="2"/>
        <v>21</v>
      </c>
    </row>
    <row r="24" spans="1:7" x14ac:dyDescent="0.2">
      <c r="A24" s="67" t="s">
        <v>124</v>
      </c>
      <c r="B24" s="77"/>
      <c r="C24" s="77">
        <v>10.936246357657517</v>
      </c>
      <c r="D24" s="637"/>
      <c r="E24" s="37"/>
      <c r="G24" s="378">
        <f t="shared" si="2"/>
        <v>10.936246357657517</v>
      </c>
    </row>
    <row r="25" spans="1:7" x14ac:dyDescent="0.2">
      <c r="A25" s="67" t="s">
        <v>125</v>
      </c>
      <c r="B25" s="77"/>
      <c r="C25" s="77">
        <v>14.000000000000002</v>
      </c>
      <c r="D25" s="637"/>
      <c r="E25" s="37"/>
      <c r="G25" s="378">
        <f t="shared" si="2"/>
        <v>14.000000000000002</v>
      </c>
    </row>
    <row r="26" spans="1:7" x14ac:dyDescent="0.2">
      <c r="A26" s="67" t="s">
        <v>126</v>
      </c>
      <c r="B26" s="75"/>
      <c r="C26" s="75">
        <v>4.3959741704137434</v>
      </c>
      <c r="D26" s="637"/>
      <c r="E26" s="37"/>
      <c r="G26" s="378">
        <f t="shared" si="2"/>
        <v>4.3959741704137434</v>
      </c>
    </row>
    <row r="27" spans="1:7" ht="13.5" thickBot="1" x14ac:dyDescent="0.25">
      <c r="A27" s="67" t="s">
        <v>127</v>
      </c>
      <c r="B27" s="74"/>
      <c r="C27" s="536">
        <v>12.978037061853517</v>
      </c>
      <c r="D27" s="637"/>
      <c r="E27" s="37"/>
      <c r="G27" s="378">
        <f t="shared" si="2"/>
        <v>12.978037061853517</v>
      </c>
    </row>
    <row r="28" spans="1:7" ht="13.5" thickBot="1" x14ac:dyDescent="0.25">
      <c r="A28" s="70" t="s">
        <v>128</v>
      </c>
      <c r="B28" s="78">
        <f t="shared" ref="B28:C28" si="3">SUM(B13:B27)</f>
        <v>0</v>
      </c>
      <c r="C28" s="91">
        <f t="shared" si="3"/>
        <v>355.70788904742176</v>
      </c>
      <c r="D28" s="637"/>
      <c r="E28" s="37"/>
      <c r="G28" s="43">
        <f t="shared" ref="G28" si="4">SUM(G13:G27)</f>
        <v>355.70788904742176</v>
      </c>
    </row>
    <row r="29" spans="1:7" x14ac:dyDescent="0.2">
      <c r="A29" s="67"/>
      <c r="B29" s="72"/>
      <c r="C29" s="350"/>
      <c r="D29" s="637"/>
      <c r="E29" s="37"/>
      <c r="G29" s="410"/>
    </row>
    <row r="30" spans="1:7" x14ac:dyDescent="0.2">
      <c r="A30" s="73" t="s">
        <v>129</v>
      </c>
      <c r="B30" s="72"/>
      <c r="C30" s="295"/>
      <c r="D30" s="637"/>
      <c r="E30" s="37"/>
      <c r="G30" s="410"/>
    </row>
    <row r="31" spans="1:7" x14ac:dyDescent="0.2">
      <c r="A31" s="67" t="s">
        <v>130</v>
      </c>
      <c r="B31" s="79"/>
      <c r="C31" s="393">
        <v>0.74456845619080969</v>
      </c>
      <c r="D31" s="637"/>
      <c r="E31" s="37"/>
      <c r="G31" s="394">
        <f t="shared" ref="G31:G38" si="5">C31</f>
        <v>0.74456845619080969</v>
      </c>
    </row>
    <row r="32" spans="1:7" x14ac:dyDescent="0.2">
      <c r="A32" s="67" t="s">
        <v>131</v>
      </c>
      <c r="B32" s="80"/>
      <c r="C32" s="395">
        <v>5.076533574707355</v>
      </c>
      <c r="D32" s="637"/>
      <c r="E32" s="37"/>
      <c r="G32" s="394">
        <f t="shared" si="5"/>
        <v>5.076533574707355</v>
      </c>
    </row>
    <row r="33" spans="1:7" x14ac:dyDescent="0.2">
      <c r="A33" s="67" t="s">
        <v>132</v>
      </c>
      <c r="B33" s="81"/>
      <c r="C33" s="393">
        <v>2.6074747116237811</v>
      </c>
      <c r="D33" s="637"/>
      <c r="E33" s="37"/>
      <c r="G33" s="394">
        <f t="shared" si="5"/>
        <v>2.6074747116237811</v>
      </c>
    </row>
    <row r="34" spans="1:7" x14ac:dyDescent="0.2">
      <c r="A34" s="67" t="s">
        <v>133</v>
      </c>
      <c r="B34" s="82"/>
      <c r="C34" s="395">
        <v>47.587379254144359</v>
      </c>
      <c r="D34" s="637"/>
      <c r="E34" s="37"/>
      <c r="G34" s="394">
        <f t="shared" si="5"/>
        <v>47.587379254144359</v>
      </c>
    </row>
    <row r="35" spans="1:7" x14ac:dyDescent="0.2">
      <c r="A35" s="67" t="s">
        <v>134</v>
      </c>
      <c r="B35" s="79"/>
      <c r="C35" s="393">
        <v>1.4500000000000002</v>
      </c>
      <c r="D35" s="637"/>
      <c r="E35" s="37"/>
      <c r="G35" s="394">
        <f t="shared" si="5"/>
        <v>1.4500000000000002</v>
      </c>
    </row>
    <row r="36" spans="1:7" x14ac:dyDescent="0.2">
      <c r="A36" s="67" t="s">
        <v>135</v>
      </c>
      <c r="B36" s="82"/>
      <c r="C36" s="395">
        <v>30.020075697707892</v>
      </c>
      <c r="D36" s="637"/>
      <c r="E36" s="37"/>
      <c r="G36" s="394">
        <f t="shared" si="5"/>
        <v>30.020075697707892</v>
      </c>
    </row>
    <row r="37" spans="1:7" x14ac:dyDescent="0.2">
      <c r="A37" s="67" t="s">
        <v>136</v>
      </c>
      <c r="B37" s="79"/>
      <c r="C37" s="393">
        <v>1.3262666666666665</v>
      </c>
      <c r="D37" s="637"/>
      <c r="E37" s="37"/>
      <c r="G37" s="394">
        <f t="shared" si="5"/>
        <v>1.3262666666666665</v>
      </c>
    </row>
    <row r="38" spans="1:7" ht="13.5" thickBot="1" x14ac:dyDescent="0.25">
      <c r="A38" s="67" t="s">
        <v>137</v>
      </c>
      <c r="B38" s="80"/>
      <c r="C38" s="548">
        <v>70.103999999999985</v>
      </c>
      <c r="D38" s="637"/>
      <c r="E38" s="37"/>
      <c r="G38" s="394">
        <f t="shared" si="5"/>
        <v>70.103999999999985</v>
      </c>
    </row>
    <row r="39" spans="1:7" ht="13.5" thickBot="1" x14ac:dyDescent="0.25">
      <c r="A39" s="70" t="s">
        <v>138</v>
      </c>
      <c r="B39" s="133">
        <f t="shared" ref="B39:C39" si="6">SUM(B31:B38)</f>
        <v>0</v>
      </c>
      <c r="C39" s="102">
        <f t="shared" si="6"/>
        <v>158.91629836104084</v>
      </c>
      <c r="D39" s="637"/>
      <c r="E39" s="37"/>
      <c r="G39" s="43">
        <f t="shared" ref="G39" si="7">SUM(G31:G38)</f>
        <v>158.91629836104084</v>
      </c>
    </row>
    <row r="40" spans="1:7" ht="13.5" thickBot="1" x14ac:dyDescent="0.25">
      <c r="A40" s="67" t="s">
        <v>139</v>
      </c>
      <c r="B40" s="125"/>
      <c r="C40" s="390"/>
      <c r="D40" s="637"/>
      <c r="E40" s="37"/>
      <c r="G40" s="410"/>
    </row>
    <row r="41" spans="1:7" ht="13.5" thickBot="1" x14ac:dyDescent="0.25">
      <c r="A41" s="89" t="s">
        <v>140</v>
      </c>
      <c r="B41" s="133">
        <f t="shared" ref="B41:C41" si="8">B28+B39+B40</f>
        <v>0</v>
      </c>
      <c r="C41" s="380">
        <f t="shared" si="8"/>
        <v>514.6241874084626</v>
      </c>
      <c r="D41" s="637"/>
      <c r="E41" s="37"/>
      <c r="G41" s="43">
        <f t="shared" ref="G41" si="9">G28+G39+G40</f>
        <v>514.6241874084626</v>
      </c>
    </row>
    <row r="42" spans="1:7" ht="13.5" thickBot="1" x14ac:dyDescent="0.25">
      <c r="A42" s="46"/>
      <c r="B42" s="135"/>
      <c r="C42" s="17"/>
      <c r="D42" s="637"/>
      <c r="E42" s="37"/>
      <c r="G42" s="410"/>
    </row>
    <row r="43" spans="1:7" x14ac:dyDescent="0.2">
      <c r="A43" s="47" t="s">
        <v>141</v>
      </c>
      <c r="B43" s="136"/>
      <c r="C43" s="58"/>
      <c r="D43" s="637"/>
      <c r="E43" s="37"/>
      <c r="G43" s="411"/>
    </row>
    <row r="44" spans="1:7" x14ac:dyDescent="0.2">
      <c r="A44" s="49" t="s">
        <v>142</v>
      </c>
      <c r="B44" s="99">
        <f t="shared" ref="B44:C44" si="10">B9-B28</f>
        <v>0</v>
      </c>
      <c r="C44" s="400">
        <f t="shared" si="10"/>
        <v>229.03211095257825</v>
      </c>
      <c r="D44" s="637"/>
      <c r="E44" s="37"/>
      <c r="G44" s="99">
        <f t="shared" ref="G44" si="11">G9-G28</f>
        <v>42.352110952578244</v>
      </c>
    </row>
    <row r="45" spans="1:7" ht="13.5" thickBot="1" x14ac:dyDescent="0.25">
      <c r="A45" s="50" t="s">
        <v>143</v>
      </c>
      <c r="B45" s="100">
        <f t="shared" ref="B45:C45" si="12">B9-B41</f>
        <v>0</v>
      </c>
      <c r="C45" s="401">
        <f t="shared" si="12"/>
        <v>70.115812591537406</v>
      </c>
      <c r="D45" s="637"/>
      <c r="E45" s="37"/>
      <c r="G45" s="100">
        <f t="shared" ref="G45" si="13">G9-G41</f>
        <v>-116.5641874084626</v>
      </c>
    </row>
    <row r="46" spans="1:7" ht="13.5" thickBot="1" x14ac:dyDescent="0.25">
      <c r="A46" s="32"/>
      <c r="B46" s="135"/>
      <c r="C46" s="17"/>
      <c r="D46" s="637"/>
      <c r="E46" s="37"/>
      <c r="G46" s="410"/>
    </row>
    <row r="47" spans="1:7" x14ac:dyDescent="0.2">
      <c r="A47" s="96" t="s">
        <v>185</v>
      </c>
      <c r="B47" s="137"/>
      <c r="C47" s="551"/>
      <c r="D47" s="637"/>
      <c r="E47" s="37"/>
      <c r="G47" s="411"/>
    </row>
    <row r="48" spans="1:7" x14ac:dyDescent="0.2">
      <c r="A48" s="73" t="s">
        <v>145</v>
      </c>
      <c r="B48" s="163" t="e">
        <f t="shared" ref="B48:C48" si="14">ROUND((B28)/B8,2)</f>
        <v>#DIV/0!</v>
      </c>
      <c r="C48" s="549">
        <f t="shared" si="14"/>
        <v>1185.69</v>
      </c>
      <c r="D48" s="637"/>
      <c r="E48" s="37"/>
      <c r="G48" s="163">
        <f t="shared" ref="G48" si="15">ROUND((G28)/G8,2)</f>
        <v>1185.69</v>
      </c>
    </row>
    <row r="49" spans="1:7" ht="13.5" thickBot="1" x14ac:dyDescent="0.25">
      <c r="A49" s="164" t="s">
        <v>146</v>
      </c>
      <c r="B49" s="166" t="e">
        <f t="shared" ref="B49:C49" si="16">ROUND(B41/B8,2)</f>
        <v>#DIV/0!</v>
      </c>
      <c r="C49" s="552">
        <f t="shared" si="16"/>
        <v>1715.41</v>
      </c>
      <c r="D49" s="637"/>
      <c r="E49" s="37"/>
      <c r="G49" s="166">
        <f t="shared" ref="G49" si="17">ROUND(G41/G8,2)</f>
        <v>1715.41</v>
      </c>
    </row>
    <row r="50" spans="1:7" ht="13.5" thickBot="1" x14ac:dyDescent="0.25">
      <c r="A50" s="73"/>
      <c r="B50" s="138"/>
      <c r="C50" s="553"/>
      <c r="D50" s="637"/>
      <c r="E50" s="37"/>
      <c r="G50" s="410"/>
    </row>
    <row r="51" spans="1:7" x14ac:dyDescent="0.2">
      <c r="A51" s="96" t="s">
        <v>186</v>
      </c>
      <c r="B51" s="137"/>
      <c r="C51" s="551"/>
      <c r="D51" s="637"/>
      <c r="E51" s="37"/>
      <c r="G51" s="411"/>
    </row>
    <row r="52" spans="1:7" x14ac:dyDescent="0.2">
      <c r="A52" s="73" t="s">
        <v>145</v>
      </c>
      <c r="B52" s="99" t="e">
        <f t="shared" ref="B52:C52" si="18">ROUND((B28)/B7,2)</f>
        <v>#DIV/0!</v>
      </c>
      <c r="C52" s="400">
        <f t="shared" si="18"/>
        <v>0.18</v>
      </c>
      <c r="D52" s="637"/>
      <c r="E52" s="37"/>
      <c r="G52" s="99">
        <f t="shared" ref="G52" si="19">ROUND((G28)/G7,2)</f>
        <v>0.27</v>
      </c>
    </row>
    <row r="53" spans="1:7" ht="13.5" thickBot="1" x14ac:dyDescent="0.25">
      <c r="A53" s="164" t="s">
        <v>146</v>
      </c>
      <c r="B53" s="100" t="e">
        <f t="shared" ref="B53:C53" si="20">ROUND(B41/B7,2)</f>
        <v>#DIV/0!</v>
      </c>
      <c r="C53" s="401">
        <f t="shared" si="20"/>
        <v>0.26</v>
      </c>
      <c r="D53" s="637"/>
      <c r="E53" s="37"/>
      <c r="G53" s="100">
        <f t="shared" ref="G53" si="21">ROUND(G41/G7,2)</f>
        <v>0.39</v>
      </c>
    </row>
    <row r="54" spans="1:7" ht="16.5" thickBot="1" x14ac:dyDescent="0.3">
      <c r="A54" s="168"/>
      <c r="B54" s="17"/>
      <c r="C54" s="17"/>
      <c r="D54" s="637"/>
    </row>
    <row r="55" spans="1:7" x14ac:dyDescent="0.2">
      <c r="A55" s="47" t="s">
        <v>148</v>
      </c>
      <c r="B55" s="64"/>
      <c r="C55" s="408"/>
      <c r="D55" s="637"/>
    </row>
    <row r="56" spans="1:7" x14ac:dyDescent="0.2">
      <c r="A56" s="170" t="s">
        <v>187</v>
      </c>
      <c r="B56" s="65"/>
      <c r="C56" s="549">
        <f>G7</f>
        <v>1326.8516277166782</v>
      </c>
      <c r="D56" s="637"/>
    </row>
    <row r="57" spans="1:7" x14ac:dyDescent="0.2">
      <c r="A57" s="170" t="s">
        <v>150</v>
      </c>
      <c r="B57" s="65"/>
      <c r="C57" s="17">
        <f>G44</f>
        <v>42.352110952578244</v>
      </c>
      <c r="D57" s="637"/>
    </row>
    <row r="58" spans="1:7" ht="13.5" thickBot="1" x14ac:dyDescent="0.25">
      <c r="A58" s="172" t="s">
        <v>151</v>
      </c>
      <c r="B58" s="66"/>
      <c r="C58" s="409">
        <f>G45</f>
        <v>-116.5641874084626</v>
      </c>
      <c r="D58" s="638"/>
    </row>
    <row r="59" spans="1:7" x14ac:dyDescent="0.2">
      <c r="A59" s="22" t="s">
        <v>152</v>
      </c>
      <c r="B59" s="24"/>
      <c r="C59" s="24"/>
    </row>
    <row r="60" spans="1:7" x14ac:dyDescent="0.2">
      <c r="A60" s="24"/>
      <c r="B60" s="24"/>
      <c r="C60" s="24"/>
    </row>
    <row r="61" spans="1:7" ht="15.75" x14ac:dyDescent="0.25">
      <c r="A61" s="24"/>
      <c r="B61" s="24"/>
      <c r="C61" s="429"/>
    </row>
    <row r="62" spans="1:7" ht="15.75" x14ac:dyDescent="0.25">
      <c r="A62" s="57"/>
      <c r="B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63"/>
  <sheetViews>
    <sheetView showGridLines="0" topLeftCell="A30" workbookViewId="0">
      <selection activeCell="C28" sqref="C28"/>
    </sheetView>
  </sheetViews>
  <sheetFormatPr defaultRowHeight="12.75" x14ac:dyDescent="0.2"/>
  <cols>
    <col min="1" max="1" width="55.7109375" customWidth="1"/>
    <col min="2" max="2" width="13.85546875" bestFit="1" customWidth="1"/>
    <col min="3" max="3" width="25.28515625" customWidth="1"/>
    <col min="4" max="4" width="50.140625" customWidth="1"/>
    <col min="7" max="7" width="12.28515625" customWidth="1"/>
  </cols>
  <sheetData>
    <row r="1" spans="1:7" x14ac:dyDescent="0.2">
      <c r="A1" s="23" t="s">
        <v>203</v>
      </c>
      <c r="B1" s="23"/>
      <c r="C1" s="23"/>
      <c r="D1" s="24"/>
    </row>
    <row r="2" spans="1:7" ht="13.5" thickBot="1" x14ac:dyDescent="0.25">
      <c r="A2" s="25"/>
      <c r="B2" s="25"/>
      <c r="C2" s="25" t="s">
        <v>95</v>
      </c>
      <c r="D2" s="25" t="s">
        <v>96</v>
      </c>
    </row>
    <row r="3" spans="1:7" ht="16.5" customHeight="1" thickBot="1" x14ac:dyDescent="0.25">
      <c r="A3" s="179" t="s">
        <v>97</v>
      </c>
      <c r="B3" s="279"/>
      <c r="C3" s="281" t="s">
        <v>208</v>
      </c>
      <c r="D3" s="636" t="s">
        <v>209</v>
      </c>
    </row>
    <row r="4" spans="1:7" ht="13.5" thickBot="1" x14ac:dyDescent="0.25">
      <c r="A4" s="180"/>
      <c r="B4" s="277" t="s">
        <v>100</v>
      </c>
      <c r="C4" s="208" t="s">
        <v>101</v>
      </c>
      <c r="D4" s="637"/>
      <c r="G4" s="262" t="s">
        <v>182</v>
      </c>
    </row>
    <row r="5" spans="1:7" ht="13.5" thickBot="1" x14ac:dyDescent="0.25">
      <c r="A5" s="181" t="s">
        <v>103</v>
      </c>
      <c r="B5" s="182" t="s">
        <v>104</v>
      </c>
      <c r="C5" s="185" t="s">
        <v>104</v>
      </c>
      <c r="D5" s="637"/>
      <c r="G5" s="261" t="s">
        <v>104</v>
      </c>
    </row>
    <row r="6" spans="1:7" x14ac:dyDescent="0.2">
      <c r="A6" s="96" t="s">
        <v>107</v>
      </c>
      <c r="B6" s="123"/>
      <c r="C6" s="345"/>
      <c r="D6" s="637"/>
      <c r="G6" s="31"/>
    </row>
    <row r="7" spans="1:7" ht="15.75" customHeight="1" x14ac:dyDescent="0.2">
      <c r="A7" s="67" t="s">
        <v>183</v>
      </c>
      <c r="B7" s="120"/>
      <c r="C7" s="554">
        <v>1860.7014744000001</v>
      </c>
      <c r="D7" s="637"/>
      <c r="E7" s="37"/>
      <c r="G7" s="368">
        <v>1448.6412003060414</v>
      </c>
    </row>
    <row r="8" spans="1:7" ht="13.5" thickBot="1" x14ac:dyDescent="0.25">
      <c r="A8" s="67" t="s">
        <v>184</v>
      </c>
      <c r="B8" s="121"/>
      <c r="C8" s="390">
        <v>0.26</v>
      </c>
      <c r="D8" s="637"/>
      <c r="E8" s="37"/>
      <c r="G8" s="555">
        <f>C8</f>
        <v>0.26</v>
      </c>
    </row>
    <row r="9" spans="1:7" ht="13.5" thickBot="1" x14ac:dyDescent="0.25">
      <c r="A9" s="70" t="s">
        <v>110</v>
      </c>
      <c r="B9" s="158">
        <f t="shared" ref="B9:C9" si="0">ROUND((B8*B7),2)</f>
        <v>0</v>
      </c>
      <c r="C9" s="550">
        <f t="shared" si="0"/>
        <v>483.78</v>
      </c>
      <c r="D9" s="637"/>
      <c r="E9" s="37"/>
      <c r="G9" s="40">
        <f t="shared" ref="G9" si="1">ROUND((G8*G7),2)</f>
        <v>376.65</v>
      </c>
    </row>
    <row r="10" spans="1:7" x14ac:dyDescent="0.2">
      <c r="A10" s="67"/>
      <c r="B10" s="119"/>
      <c r="C10" s="359"/>
      <c r="D10" s="637"/>
      <c r="E10" s="37"/>
      <c r="G10" s="332"/>
    </row>
    <row r="11" spans="1:7" ht="13.5" thickBot="1" x14ac:dyDescent="0.25">
      <c r="A11" s="73" t="s">
        <v>111</v>
      </c>
      <c r="B11" s="119"/>
      <c r="C11" s="359"/>
      <c r="D11" s="637"/>
      <c r="E11" s="37"/>
      <c r="G11" s="332"/>
    </row>
    <row r="12" spans="1:7" x14ac:dyDescent="0.2">
      <c r="A12" s="96" t="s">
        <v>112</v>
      </c>
      <c r="B12" s="86"/>
      <c r="C12" s="350"/>
      <c r="D12" s="637"/>
      <c r="E12" s="37"/>
      <c r="G12" s="410"/>
    </row>
    <row r="13" spans="1:7" x14ac:dyDescent="0.2">
      <c r="A13" s="67" t="s">
        <v>113</v>
      </c>
      <c r="B13" s="74"/>
      <c r="C13" s="74">
        <v>43.6</v>
      </c>
      <c r="D13" s="637"/>
      <c r="E13" s="37"/>
      <c r="G13" s="378">
        <f t="shared" ref="G13:G27" si="2">C13</f>
        <v>43.6</v>
      </c>
    </row>
    <row r="14" spans="1:7" x14ac:dyDescent="0.2">
      <c r="A14" s="67" t="s">
        <v>114</v>
      </c>
      <c r="B14" s="74"/>
      <c r="C14" s="74">
        <v>6.4820445246799903</v>
      </c>
      <c r="D14" s="637"/>
      <c r="E14" s="37"/>
      <c r="G14" s="378">
        <f t="shared" si="2"/>
        <v>6.4820445246799903</v>
      </c>
    </row>
    <row r="15" spans="1:7" x14ac:dyDescent="0.2">
      <c r="A15" s="67" t="s">
        <v>115</v>
      </c>
      <c r="B15" s="74"/>
      <c r="C15" s="386">
        <v>4.91201767537284</v>
      </c>
      <c r="D15" s="637"/>
      <c r="E15" s="37"/>
      <c r="G15" s="378">
        <f t="shared" si="2"/>
        <v>4.91201767537284</v>
      </c>
    </row>
    <row r="16" spans="1:7" x14ac:dyDescent="0.2">
      <c r="A16" s="67" t="s">
        <v>116</v>
      </c>
      <c r="B16" s="74"/>
      <c r="C16" s="386">
        <v>26.911392481896705</v>
      </c>
      <c r="D16" s="637"/>
      <c r="E16" s="37"/>
      <c r="G16" s="378">
        <f t="shared" si="2"/>
        <v>26.911392481896705</v>
      </c>
    </row>
    <row r="17" spans="1:7" x14ac:dyDescent="0.2">
      <c r="A17" s="67" t="s">
        <v>117</v>
      </c>
      <c r="B17" s="75"/>
      <c r="C17" s="387">
        <v>0</v>
      </c>
      <c r="D17" s="637"/>
      <c r="E17" s="37"/>
      <c r="G17" s="378">
        <f t="shared" si="2"/>
        <v>0</v>
      </c>
    </row>
    <row r="18" spans="1:7" x14ac:dyDescent="0.2">
      <c r="A18" s="67" t="s">
        <v>118</v>
      </c>
      <c r="B18" s="74"/>
      <c r="C18" s="74">
        <v>96.42602619292596</v>
      </c>
      <c r="D18" s="637"/>
      <c r="E18" s="37"/>
      <c r="G18" s="378">
        <f t="shared" si="2"/>
        <v>96.42602619292596</v>
      </c>
    </row>
    <row r="19" spans="1:7" x14ac:dyDescent="0.2">
      <c r="A19" s="67" t="s">
        <v>119</v>
      </c>
      <c r="B19" s="74"/>
      <c r="C19" s="74">
        <v>6.4683999999999999</v>
      </c>
      <c r="D19" s="637"/>
      <c r="E19" s="37"/>
      <c r="G19" s="378">
        <f t="shared" si="2"/>
        <v>6.4683999999999999</v>
      </c>
    </row>
    <row r="20" spans="1:7" x14ac:dyDescent="0.2">
      <c r="A20" s="67" t="s">
        <v>120</v>
      </c>
      <c r="B20" s="74"/>
      <c r="C20" s="74">
        <v>22.41</v>
      </c>
      <c r="D20" s="637"/>
      <c r="E20" s="37"/>
      <c r="G20" s="378">
        <f t="shared" si="2"/>
        <v>22.41</v>
      </c>
    </row>
    <row r="21" spans="1:7" x14ac:dyDescent="0.2">
      <c r="A21" s="67" t="s">
        <v>121</v>
      </c>
      <c r="B21" s="75"/>
      <c r="C21" s="75">
        <v>25.98231881666667</v>
      </c>
      <c r="D21" s="637"/>
      <c r="E21" s="37"/>
      <c r="G21" s="378">
        <f t="shared" si="2"/>
        <v>25.98231881666667</v>
      </c>
    </row>
    <row r="22" spans="1:7" x14ac:dyDescent="0.2">
      <c r="A22" s="67" t="s">
        <v>122</v>
      </c>
      <c r="B22" s="74"/>
      <c r="C22" s="74">
        <v>11.56328841689489</v>
      </c>
      <c r="D22" s="637"/>
      <c r="E22" s="37"/>
      <c r="G22" s="378">
        <f t="shared" si="2"/>
        <v>11.56328841689489</v>
      </c>
    </row>
    <row r="23" spans="1:7" x14ac:dyDescent="0.2">
      <c r="A23" s="67" t="s">
        <v>123</v>
      </c>
      <c r="B23" s="74"/>
      <c r="C23" s="74">
        <v>21</v>
      </c>
      <c r="D23" s="637"/>
      <c r="E23" s="37"/>
      <c r="G23" s="378">
        <f t="shared" si="2"/>
        <v>21</v>
      </c>
    </row>
    <row r="24" spans="1:7" x14ac:dyDescent="0.2">
      <c r="A24" s="67" t="s">
        <v>124</v>
      </c>
      <c r="B24" s="77"/>
      <c r="C24" s="77">
        <v>16.176420386649614</v>
      </c>
      <c r="D24" s="637"/>
      <c r="E24" s="37"/>
      <c r="G24" s="378">
        <f t="shared" si="2"/>
        <v>16.176420386649614</v>
      </c>
    </row>
    <row r="25" spans="1:7" x14ac:dyDescent="0.2">
      <c r="A25" s="67" t="s">
        <v>125</v>
      </c>
      <c r="B25" s="77"/>
      <c r="C25" s="77">
        <v>14.000000000000002</v>
      </c>
      <c r="D25" s="637"/>
      <c r="E25" s="37"/>
      <c r="G25" s="378">
        <f t="shared" si="2"/>
        <v>14.000000000000002</v>
      </c>
    </row>
    <row r="26" spans="1:7" x14ac:dyDescent="0.2">
      <c r="A26" s="67" t="s">
        <v>126</v>
      </c>
      <c r="B26" s="75"/>
      <c r="C26" s="75">
        <v>4.3959741704137434</v>
      </c>
      <c r="D26" s="637"/>
      <c r="E26" s="37"/>
      <c r="G26" s="378">
        <f t="shared" si="2"/>
        <v>4.3959741704137434</v>
      </c>
    </row>
    <row r="27" spans="1:7" ht="13.5" thickBot="1" x14ac:dyDescent="0.25">
      <c r="A27" s="67" t="s">
        <v>127</v>
      </c>
      <c r="B27" s="74"/>
      <c r="C27" s="536">
        <v>11.372415823600281</v>
      </c>
      <c r="D27" s="637"/>
      <c r="E27" s="37"/>
      <c r="G27" s="378">
        <f t="shared" si="2"/>
        <v>11.372415823600281</v>
      </c>
    </row>
    <row r="28" spans="1:7" ht="13.5" thickBot="1" x14ac:dyDescent="0.25">
      <c r="A28" s="70" t="s">
        <v>128</v>
      </c>
      <c r="B28" s="78">
        <f t="shared" ref="B28" si="3">SUM(B13:B27)</f>
        <v>0</v>
      </c>
      <c r="C28" s="91">
        <f t="shared" ref="C28" si="4">SUM(C13:C27)</f>
        <v>311.7002984891007</v>
      </c>
      <c r="D28" s="637"/>
      <c r="E28" s="37"/>
      <c r="G28" s="43">
        <f t="shared" ref="G28" si="5">SUM(G13:G27)</f>
        <v>311.7002984891007</v>
      </c>
    </row>
    <row r="29" spans="1:7" x14ac:dyDescent="0.2">
      <c r="A29" s="67"/>
      <c r="B29" s="72"/>
      <c r="C29" s="350"/>
      <c r="D29" s="637"/>
      <c r="E29" s="37"/>
      <c r="G29" s="410"/>
    </row>
    <row r="30" spans="1:7" x14ac:dyDescent="0.2">
      <c r="A30" s="73" t="s">
        <v>129</v>
      </c>
      <c r="B30" s="72"/>
      <c r="C30" s="295"/>
      <c r="D30" s="637"/>
      <c r="E30" s="37"/>
      <c r="G30" s="410"/>
    </row>
    <row r="31" spans="1:7" x14ac:dyDescent="0.2">
      <c r="A31" s="67" t="s">
        <v>130</v>
      </c>
      <c r="B31" s="79"/>
      <c r="C31" s="393">
        <v>0.74456845619080969</v>
      </c>
      <c r="D31" s="637"/>
      <c r="E31" s="37"/>
      <c r="G31" s="394">
        <f t="shared" ref="G31:G38" si="6">C31</f>
        <v>0.74456845619080969</v>
      </c>
    </row>
    <row r="32" spans="1:7" x14ac:dyDescent="0.2">
      <c r="A32" s="67" t="s">
        <v>131</v>
      </c>
      <c r="B32" s="80"/>
      <c r="C32" s="395">
        <v>5.076533574707355</v>
      </c>
      <c r="D32" s="637"/>
      <c r="E32" s="37"/>
      <c r="G32" s="394">
        <f t="shared" si="6"/>
        <v>5.076533574707355</v>
      </c>
    </row>
    <row r="33" spans="1:7" x14ac:dyDescent="0.2">
      <c r="A33" s="67" t="s">
        <v>132</v>
      </c>
      <c r="B33" s="81"/>
      <c r="C33" s="393">
        <v>2.6074747116237811</v>
      </c>
      <c r="D33" s="637"/>
      <c r="E33" s="37"/>
      <c r="G33" s="394">
        <f t="shared" si="6"/>
        <v>2.6074747116237811</v>
      </c>
    </row>
    <row r="34" spans="1:7" x14ac:dyDescent="0.2">
      <c r="A34" s="67" t="s">
        <v>133</v>
      </c>
      <c r="B34" s="82"/>
      <c r="C34" s="395">
        <v>47.587379254144359</v>
      </c>
      <c r="D34" s="637"/>
      <c r="E34" s="37"/>
      <c r="G34" s="394">
        <f t="shared" si="6"/>
        <v>47.587379254144359</v>
      </c>
    </row>
    <row r="35" spans="1:7" x14ac:dyDescent="0.2">
      <c r="A35" s="67" t="s">
        <v>134</v>
      </c>
      <c r="B35" s="79"/>
      <c r="C35" s="393">
        <v>1.4500000000000002</v>
      </c>
      <c r="D35" s="637"/>
      <c r="E35" s="37"/>
      <c r="G35" s="394">
        <f t="shared" si="6"/>
        <v>1.4500000000000002</v>
      </c>
    </row>
    <row r="36" spans="1:7" x14ac:dyDescent="0.2">
      <c r="A36" s="67" t="s">
        <v>135</v>
      </c>
      <c r="B36" s="82"/>
      <c r="C36" s="395">
        <v>30.020075697707892</v>
      </c>
      <c r="D36" s="637"/>
      <c r="E36" s="37"/>
      <c r="G36" s="394">
        <f t="shared" si="6"/>
        <v>30.020075697707892</v>
      </c>
    </row>
    <row r="37" spans="1:7" x14ac:dyDescent="0.2">
      <c r="A37" s="67" t="s">
        <v>136</v>
      </c>
      <c r="B37" s="79"/>
      <c r="C37" s="393">
        <v>1.4292899999999999</v>
      </c>
      <c r="D37" s="637"/>
      <c r="E37" s="37"/>
      <c r="G37" s="394">
        <f t="shared" si="6"/>
        <v>1.4292899999999999</v>
      </c>
    </row>
    <row r="38" spans="1:7" ht="13.5" thickBot="1" x14ac:dyDescent="0.25">
      <c r="A38" s="67" t="s">
        <v>137</v>
      </c>
      <c r="B38" s="80"/>
      <c r="C38" s="548">
        <v>70.103999999999985</v>
      </c>
      <c r="D38" s="637"/>
      <c r="E38" s="37"/>
      <c r="G38" s="394">
        <f t="shared" si="6"/>
        <v>70.103999999999985</v>
      </c>
    </row>
    <row r="39" spans="1:7" ht="13.5" thickBot="1" x14ac:dyDescent="0.25">
      <c r="A39" s="70" t="s">
        <v>138</v>
      </c>
      <c r="B39" s="78">
        <f t="shared" ref="B39:C39" si="7">SUM(B31:B38)</f>
        <v>0</v>
      </c>
      <c r="C39" s="539">
        <f t="shared" si="7"/>
        <v>159.01932169437418</v>
      </c>
      <c r="D39" s="637"/>
      <c r="E39" s="37"/>
      <c r="G39" s="43">
        <f t="shared" ref="G39" si="8">SUM(G31:G38)</f>
        <v>159.01932169437418</v>
      </c>
    </row>
    <row r="40" spans="1:7" ht="13.5" thickBot="1" x14ac:dyDescent="0.25">
      <c r="A40" s="67" t="s">
        <v>139</v>
      </c>
      <c r="B40" s="125"/>
      <c r="C40" s="390"/>
      <c r="D40" s="637"/>
      <c r="E40" s="37"/>
      <c r="G40" s="410"/>
    </row>
    <row r="41" spans="1:7" ht="13.5" thickBot="1" x14ac:dyDescent="0.25">
      <c r="A41" s="89" t="s">
        <v>140</v>
      </c>
      <c r="B41" s="133">
        <f t="shared" ref="B41:C41" si="9">B28+B39+B40</f>
        <v>0</v>
      </c>
      <c r="C41" s="380">
        <f t="shared" si="9"/>
        <v>470.71962018347489</v>
      </c>
      <c r="D41" s="637"/>
      <c r="E41" s="37"/>
      <c r="G41" s="43">
        <f t="shared" ref="G41" si="10">G28+G39+G40</f>
        <v>470.71962018347489</v>
      </c>
    </row>
    <row r="42" spans="1:7" ht="13.5" thickBot="1" x14ac:dyDescent="0.25">
      <c r="A42" s="46"/>
      <c r="B42" s="135"/>
      <c r="C42" s="17"/>
      <c r="D42" s="637"/>
      <c r="E42" s="37"/>
      <c r="G42" s="410"/>
    </row>
    <row r="43" spans="1:7" x14ac:dyDescent="0.2">
      <c r="A43" s="47" t="s">
        <v>141</v>
      </c>
      <c r="B43" s="136"/>
      <c r="C43" s="58"/>
      <c r="D43" s="637"/>
      <c r="E43" s="37"/>
      <c r="G43" s="411"/>
    </row>
    <row r="44" spans="1:7" x14ac:dyDescent="0.2">
      <c r="A44" s="49" t="s">
        <v>142</v>
      </c>
      <c r="B44" s="99">
        <f t="shared" ref="B44:C44" si="11">B9-B28</f>
        <v>0</v>
      </c>
      <c r="C44" s="400">
        <f t="shared" si="11"/>
        <v>172.07970151089927</v>
      </c>
      <c r="D44" s="637"/>
      <c r="E44" s="37"/>
      <c r="G44" s="99">
        <f t="shared" ref="G44" si="12">G9-G28</f>
        <v>64.949701510899274</v>
      </c>
    </row>
    <row r="45" spans="1:7" ht="13.5" thickBot="1" x14ac:dyDescent="0.25">
      <c r="A45" s="50" t="s">
        <v>143</v>
      </c>
      <c r="B45" s="100">
        <f t="shared" ref="B45:C45" si="13">B9-B41</f>
        <v>0</v>
      </c>
      <c r="C45" s="401">
        <f t="shared" si="13"/>
        <v>13.060379816525085</v>
      </c>
      <c r="D45" s="637"/>
      <c r="E45" s="37"/>
      <c r="G45" s="100">
        <f t="shared" ref="G45" si="14">G9-G41</f>
        <v>-94.06962018347491</v>
      </c>
    </row>
    <row r="46" spans="1:7" ht="13.5" thickBot="1" x14ac:dyDescent="0.25">
      <c r="A46" s="32"/>
      <c r="B46" s="135"/>
      <c r="C46" s="17"/>
      <c r="D46" s="637"/>
      <c r="E46" s="37"/>
      <c r="G46" s="410"/>
    </row>
    <row r="47" spans="1:7" x14ac:dyDescent="0.2">
      <c r="A47" s="96" t="s">
        <v>185</v>
      </c>
      <c r="B47" s="137"/>
      <c r="C47" s="551"/>
      <c r="D47" s="637"/>
      <c r="E47" s="37"/>
      <c r="G47" s="411"/>
    </row>
    <row r="48" spans="1:7" x14ac:dyDescent="0.2">
      <c r="A48" s="73" t="s">
        <v>145</v>
      </c>
      <c r="B48" s="162" t="e">
        <f t="shared" ref="B48:C48" si="15">ROUND((B28)/B8,2)</f>
        <v>#DIV/0!</v>
      </c>
      <c r="C48" s="549">
        <f t="shared" si="15"/>
        <v>1198.8499999999999</v>
      </c>
      <c r="D48" s="637"/>
      <c r="E48" s="37"/>
      <c r="G48" s="163">
        <f t="shared" ref="G48" si="16">ROUND((G28)/G8,2)</f>
        <v>1198.8499999999999</v>
      </c>
    </row>
    <row r="49" spans="1:7" ht="13.5" thickBot="1" x14ac:dyDescent="0.25">
      <c r="A49" s="164" t="s">
        <v>146</v>
      </c>
      <c r="B49" s="165" t="e">
        <f t="shared" ref="B49:C49" si="17">ROUND(B41/B8,2)</f>
        <v>#DIV/0!</v>
      </c>
      <c r="C49" s="552">
        <f t="shared" si="17"/>
        <v>1810.46</v>
      </c>
      <c r="D49" s="637"/>
      <c r="E49" s="37"/>
      <c r="G49" s="166">
        <f t="shared" ref="G49" si="18">ROUND(G41/G8,2)</f>
        <v>1810.46</v>
      </c>
    </row>
    <row r="50" spans="1:7" ht="13.5" thickBot="1" x14ac:dyDescent="0.25">
      <c r="A50" s="73"/>
      <c r="B50" s="138"/>
      <c r="C50" s="553"/>
      <c r="D50" s="637"/>
      <c r="E50" s="37"/>
      <c r="G50" s="410"/>
    </row>
    <row r="51" spans="1:7" x14ac:dyDescent="0.2">
      <c r="A51" s="96" t="s">
        <v>186</v>
      </c>
      <c r="B51" s="137"/>
      <c r="C51" s="551"/>
      <c r="D51" s="637"/>
      <c r="E51" s="37"/>
      <c r="G51" s="411"/>
    </row>
    <row r="52" spans="1:7" x14ac:dyDescent="0.2">
      <c r="A52" s="73" t="s">
        <v>145</v>
      </c>
      <c r="B52" s="16" t="e">
        <f>ROUND((B28)/B7,2)</f>
        <v>#DIV/0!</v>
      </c>
      <c r="C52" s="400">
        <f t="shared" ref="C52" si="19">ROUND((C28)/C7,2)</f>
        <v>0.17</v>
      </c>
      <c r="D52" s="637"/>
      <c r="E52" s="37"/>
      <c r="G52" s="99">
        <f t="shared" ref="G52" si="20">ROUND((G28)/G7,2)</f>
        <v>0.22</v>
      </c>
    </row>
    <row r="53" spans="1:7" ht="13.5" thickBot="1" x14ac:dyDescent="0.25">
      <c r="A53" s="164" t="s">
        <v>146</v>
      </c>
      <c r="B53" s="18" t="e">
        <f t="shared" ref="B53:C53" si="21">ROUND(B41/B7,2)</f>
        <v>#DIV/0!</v>
      </c>
      <c r="C53" s="401">
        <f t="shared" si="21"/>
        <v>0.25</v>
      </c>
      <c r="D53" s="637"/>
      <c r="E53" s="37"/>
      <c r="G53" s="100">
        <f t="shared" ref="G53" si="22">ROUND(G41/G7,2)</f>
        <v>0.32</v>
      </c>
    </row>
    <row r="54" spans="1:7" ht="16.5" thickBot="1" x14ac:dyDescent="0.3">
      <c r="A54" s="168"/>
      <c r="B54" s="17"/>
      <c r="C54" s="17"/>
      <c r="D54" s="637"/>
    </row>
    <row r="55" spans="1:7" x14ac:dyDescent="0.2">
      <c r="A55" s="47" t="s">
        <v>148</v>
      </c>
      <c r="B55" s="64"/>
      <c r="C55" s="408"/>
      <c r="D55" s="637"/>
    </row>
    <row r="56" spans="1:7" x14ac:dyDescent="0.2">
      <c r="A56" s="170" t="s">
        <v>187</v>
      </c>
      <c r="B56" s="65"/>
      <c r="C56" s="549">
        <f t="shared" ref="C56" si="23">G7</f>
        <v>1448.6412003060414</v>
      </c>
      <c r="D56" s="637"/>
    </row>
    <row r="57" spans="1:7" x14ac:dyDescent="0.2">
      <c r="A57" s="170" t="s">
        <v>150</v>
      </c>
      <c r="B57" s="65"/>
      <c r="C57" s="17">
        <f>G44</f>
        <v>64.949701510899274</v>
      </c>
      <c r="D57" s="637"/>
    </row>
    <row r="58" spans="1:7" ht="13.5" thickBot="1" x14ac:dyDescent="0.25">
      <c r="A58" s="172" t="s">
        <v>151</v>
      </c>
      <c r="B58" s="66"/>
      <c r="C58" s="409">
        <f t="shared" ref="C58" si="24">G45</f>
        <v>-94.06962018347491</v>
      </c>
      <c r="D58" s="638"/>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1">
    <mergeCell ref="D3:D58"/>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63"/>
  <sheetViews>
    <sheetView showGridLines="0" topLeftCell="A8"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28515625" customWidth="1"/>
    <col min="9" max="11" width="13.42578125" customWidth="1"/>
  </cols>
  <sheetData>
    <row r="1" spans="1:11" x14ac:dyDescent="0.2">
      <c r="A1" s="23" t="s">
        <v>210</v>
      </c>
      <c r="B1" s="23"/>
      <c r="C1" s="23"/>
      <c r="D1" s="23"/>
      <c r="E1" s="23"/>
      <c r="F1" s="24"/>
    </row>
    <row r="2" spans="1:11" ht="13.5" thickBot="1" x14ac:dyDescent="0.25">
      <c r="A2" s="25"/>
      <c r="B2" s="25"/>
      <c r="C2" s="25" t="s">
        <v>95</v>
      </c>
      <c r="D2" s="25"/>
      <c r="E2" s="25"/>
      <c r="F2" s="25" t="s">
        <v>96</v>
      </c>
    </row>
    <row r="3" spans="1:11" ht="16.5" thickBot="1" x14ac:dyDescent="0.25">
      <c r="A3" s="179" t="s">
        <v>97</v>
      </c>
      <c r="B3" s="279"/>
      <c r="C3" s="280"/>
      <c r="D3" s="281" t="s">
        <v>211</v>
      </c>
      <c r="E3" s="282"/>
      <c r="F3" s="624" t="s">
        <v>212</v>
      </c>
    </row>
    <row r="4" spans="1:11" ht="13.5" thickBot="1" x14ac:dyDescent="0.25">
      <c r="A4" s="26"/>
      <c r="B4" s="277" t="s">
        <v>100</v>
      </c>
      <c r="C4" s="27"/>
      <c r="D4" s="208" t="s">
        <v>101</v>
      </c>
      <c r="E4" s="28"/>
      <c r="F4" s="625"/>
      <c r="I4" s="621" t="s">
        <v>102</v>
      </c>
      <c r="J4" s="622"/>
      <c r="K4" s="623"/>
    </row>
    <row r="5" spans="1:11" ht="17.25" customHeight="1" thickBot="1" x14ac:dyDescent="0.25">
      <c r="A5" s="30" t="s">
        <v>103</v>
      </c>
      <c r="B5" s="264"/>
      <c r="C5" s="60" t="s">
        <v>104</v>
      </c>
      <c r="D5" s="273" t="s">
        <v>105</v>
      </c>
      <c r="E5" s="61" t="s">
        <v>213</v>
      </c>
      <c r="F5" s="625"/>
      <c r="I5" s="267" t="s">
        <v>104</v>
      </c>
      <c r="J5" s="263" t="s">
        <v>105</v>
      </c>
      <c r="K5" s="268" t="s">
        <v>106</v>
      </c>
    </row>
    <row r="6" spans="1:11" x14ac:dyDescent="0.2">
      <c r="A6" s="73" t="s">
        <v>107</v>
      </c>
      <c r="B6" s="72"/>
      <c r="C6" s="72"/>
      <c r="D6" s="98"/>
      <c r="E6" s="85"/>
      <c r="F6" s="625"/>
      <c r="I6" s="31"/>
      <c r="J6" s="31"/>
      <c r="K6" s="31"/>
    </row>
    <row r="7" spans="1:11" ht="17.25" customHeight="1" x14ac:dyDescent="0.2">
      <c r="A7" s="67" t="s">
        <v>214</v>
      </c>
      <c r="B7" s="68"/>
      <c r="C7" s="259">
        <v>1318.4</v>
      </c>
      <c r="D7" s="260">
        <v>1657.4</v>
      </c>
      <c r="E7" s="206">
        <v>1786.6</v>
      </c>
      <c r="F7" s="625"/>
      <c r="G7" s="37"/>
      <c r="I7" s="348">
        <v>854.9</v>
      </c>
      <c r="J7" s="348">
        <v>1277</v>
      </c>
      <c r="K7" s="348">
        <v>1205.5</v>
      </c>
    </row>
    <row r="8" spans="1:11" ht="17.25" customHeight="1" thickBot="1" x14ac:dyDescent="0.25">
      <c r="A8" s="67" t="s">
        <v>215</v>
      </c>
      <c r="B8" s="69"/>
      <c r="C8" s="556">
        <v>0.28000000000000003</v>
      </c>
      <c r="D8" s="557">
        <v>0.28000000000000003</v>
      </c>
      <c r="E8" s="558">
        <v>0.28000000000000003</v>
      </c>
      <c r="F8" s="625"/>
      <c r="G8" s="37"/>
      <c r="I8" s="378">
        <f>C8</f>
        <v>0.28000000000000003</v>
      </c>
      <c r="J8" s="378">
        <f t="shared" ref="J8:K8" si="0">D8</f>
        <v>0.28000000000000003</v>
      </c>
      <c r="K8" s="378">
        <f t="shared" si="0"/>
        <v>0.28000000000000003</v>
      </c>
    </row>
    <row r="9" spans="1:11" ht="13.5" thickBot="1" x14ac:dyDescent="0.25">
      <c r="A9" s="70" t="s">
        <v>110</v>
      </c>
      <c r="B9" s="71">
        <f t="shared" ref="B9" si="1">ROUND((B8*B7),2)</f>
        <v>0</v>
      </c>
      <c r="C9" s="95">
        <f>ROUND((C8*C7),2)</f>
        <v>369.15</v>
      </c>
      <c r="D9" s="92">
        <f>ROUND((D8*D7),2)</f>
        <v>464.07</v>
      </c>
      <c r="E9" s="412">
        <f>ROUND((E8*E7),2)</f>
        <v>500.25</v>
      </c>
      <c r="F9" s="625"/>
      <c r="G9" s="37"/>
      <c r="I9" s="40">
        <f>ROUND((I8*I7),2)</f>
        <v>239.37</v>
      </c>
      <c r="J9" s="40">
        <f t="shared" ref="J9:K9" si="2">ROUND((J8*J7),2)</f>
        <v>357.56</v>
      </c>
      <c r="K9" s="40">
        <f t="shared" si="2"/>
        <v>337.54</v>
      </c>
    </row>
    <row r="10" spans="1:11" x14ac:dyDescent="0.2">
      <c r="A10" s="67"/>
      <c r="B10" s="72"/>
      <c r="C10" s="340"/>
      <c r="D10" s="347"/>
      <c r="E10" s="306"/>
      <c r="F10" s="625"/>
      <c r="G10" s="37"/>
      <c r="I10" s="410"/>
      <c r="J10" s="410"/>
      <c r="K10" s="410"/>
    </row>
    <row r="11" spans="1:11" x14ac:dyDescent="0.2">
      <c r="A11" s="73" t="s">
        <v>111</v>
      </c>
      <c r="B11" s="72"/>
      <c r="C11" s="296"/>
      <c r="D11" s="297"/>
      <c r="E11" s="298"/>
      <c r="F11" s="625"/>
      <c r="G11" s="37"/>
      <c r="I11" s="410"/>
      <c r="J11" s="410"/>
      <c r="K11" s="410"/>
    </row>
    <row r="12" spans="1:11" x14ac:dyDescent="0.2">
      <c r="A12" s="73" t="s">
        <v>112</v>
      </c>
      <c r="B12" s="72"/>
      <c r="C12" s="296"/>
      <c r="D12" s="297"/>
      <c r="E12" s="299"/>
      <c r="F12" s="625"/>
      <c r="G12" s="37"/>
      <c r="I12" s="410"/>
      <c r="J12" s="410"/>
      <c r="K12" s="410"/>
    </row>
    <row r="13" spans="1:11" x14ac:dyDescent="0.2">
      <c r="A13" s="67" t="s">
        <v>113</v>
      </c>
      <c r="B13" s="74"/>
      <c r="C13" s="74">
        <v>36.4</v>
      </c>
      <c r="D13" s="382">
        <v>36.4</v>
      </c>
      <c r="E13" s="383">
        <v>36.4</v>
      </c>
      <c r="F13" s="625"/>
      <c r="G13" s="37"/>
      <c r="I13" s="378">
        <f t="shared" ref="I13:K27" si="3">C13</f>
        <v>36.4</v>
      </c>
      <c r="J13" s="378">
        <f t="shared" si="3"/>
        <v>36.4</v>
      </c>
      <c r="K13" s="378">
        <f t="shared" si="3"/>
        <v>36.4</v>
      </c>
    </row>
    <row r="14" spans="1:11" x14ac:dyDescent="0.2">
      <c r="A14" s="67" t="s">
        <v>114</v>
      </c>
      <c r="B14" s="74"/>
      <c r="C14" s="74">
        <v>5.4116151536319181</v>
      </c>
      <c r="D14" s="382">
        <v>5.4116151536319181</v>
      </c>
      <c r="E14" s="383">
        <v>5.4116151536319181</v>
      </c>
      <c r="F14" s="625"/>
      <c r="G14" s="37"/>
      <c r="I14" s="378">
        <f t="shared" si="3"/>
        <v>5.4116151536319181</v>
      </c>
      <c r="J14" s="378">
        <f t="shared" si="3"/>
        <v>5.4116151536319181</v>
      </c>
      <c r="K14" s="378">
        <f t="shared" si="3"/>
        <v>5.4116151536319181</v>
      </c>
    </row>
    <row r="15" spans="1:11" x14ac:dyDescent="0.2">
      <c r="A15" s="67" t="s">
        <v>115</v>
      </c>
      <c r="B15" s="74"/>
      <c r="C15" s="386">
        <v>2.6197427601988483</v>
      </c>
      <c r="D15" s="385">
        <v>3.1109445277361316</v>
      </c>
      <c r="E15" s="384">
        <v>3.4384123727609883</v>
      </c>
      <c r="F15" s="625"/>
      <c r="G15" s="37"/>
      <c r="I15" s="378">
        <f t="shared" si="3"/>
        <v>2.6197427601988483</v>
      </c>
      <c r="J15" s="378">
        <f t="shared" si="3"/>
        <v>3.1109445277361316</v>
      </c>
      <c r="K15" s="378">
        <f t="shared" si="3"/>
        <v>3.4384123727609883</v>
      </c>
    </row>
    <row r="16" spans="1:11" x14ac:dyDescent="0.2">
      <c r="A16" s="67" t="s">
        <v>116</v>
      </c>
      <c r="B16" s="74"/>
      <c r="C16" s="386">
        <v>14.416817401016091</v>
      </c>
      <c r="D16" s="385">
        <v>17.300180881219308</v>
      </c>
      <c r="E16" s="384">
        <v>19.222423201354786</v>
      </c>
      <c r="F16" s="625"/>
      <c r="G16" s="37"/>
      <c r="I16" s="378">
        <f t="shared" si="3"/>
        <v>14.416817401016091</v>
      </c>
      <c r="J16" s="378">
        <f t="shared" si="3"/>
        <v>17.300180881219308</v>
      </c>
      <c r="K16" s="378">
        <f t="shared" si="3"/>
        <v>19.222423201354786</v>
      </c>
    </row>
    <row r="17" spans="1:11" x14ac:dyDescent="0.2">
      <c r="A17" s="67" t="s">
        <v>117</v>
      </c>
      <c r="B17" s="75"/>
      <c r="C17" s="387">
        <v>0</v>
      </c>
      <c r="D17" s="388">
        <v>0</v>
      </c>
      <c r="E17" s="389">
        <v>0</v>
      </c>
      <c r="F17" s="625"/>
      <c r="G17" s="37"/>
      <c r="I17" s="378">
        <f t="shared" si="3"/>
        <v>0</v>
      </c>
      <c r="J17" s="378">
        <f t="shared" si="3"/>
        <v>0</v>
      </c>
      <c r="K17" s="378">
        <f t="shared" si="3"/>
        <v>0</v>
      </c>
    </row>
    <row r="18" spans="1:11" x14ac:dyDescent="0.2">
      <c r="A18" s="67" t="s">
        <v>118</v>
      </c>
      <c r="B18" s="74"/>
      <c r="C18" s="74">
        <v>66.614769603524223</v>
      </c>
      <c r="D18" s="382">
        <v>66.614769603524223</v>
      </c>
      <c r="E18" s="383">
        <v>95.257038325991189</v>
      </c>
      <c r="F18" s="625"/>
      <c r="G18" s="37"/>
      <c r="I18" s="378">
        <f t="shared" si="3"/>
        <v>66.614769603524223</v>
      </c>
      <c r="J18" s="378">
        <f t="shared" si="3"/>
        <v>66.614769603524223</v>
      </c>
      <c r="K18" s="378">
        <f t="shared" si="3"/>
        <v>95.257038325991189</v>
      </c>
    </row>
    <row r="19" spans="1:11" x14ac:dyDescent="0.2">
      <c r="A19" s="67" t="s">
        <v>119</v>
      </c>
      <c r="B19" s="74"/>
      <c r="C19" s="74">
        <v>14.744801512287335</v>
      </c>
      <c r="D19" s="382">
        <v>14.744801512287335</v>
      </c>
      <c r="E19" s="383">
        <v>14.744801512287335</v>
      </c>
      <c r="F19" s="625"/>
      <c r="G19" s="37"/>
      <c r="I19" s="378">
        <f t="shared" si="3"/>
        <v>14.744801512287335</v>
      </c>
      <c r="J19" s="378">
        <f t="shared" si="3"/>
        <v>14.744801512287335</v>
      </c>
      <c r="K19" s="378">
        <f t="shared" si="3"/>
        <v>14.744801512287335</v>
      </c>
    </row>
    <row r="20" spans="1:11" x14ac:dyDescent="0.2">
      <c r="A20" s="67" t="s">
        <v>120</v>
      </c>
      <c r="B20" s="74"/>
      <c r="C20" s="74">
        <v>22.41</v>
      </c>
      <c r="D20" s="382">
        <v>22.41</v>
      </c>
      <c r="E20" s="383">
        <v>22.41</v>
      </c>
      <c r="F20" s="625"/>
      <c r="G20" s="37"/>
      <c r="I20" s="378">
        <f t="shared" si="3"/>
        <v>22.41</v>
      </c>
      <c r="J20" s="378">
        <f t="shared" si="3"/>
        <v>22.41</v>
      </c>
      <c r="K20" s="378">
        <f t="shared" si="3"/>
        <v>22.41</v>
      </c>
    </row>
    <row r="21" spans="1:11" x14ac:dyDescent="0.2">
      <c r="A21" s="67" t="s">
        <v>121</v>
      </c>
      <c r="B21" s="75"/>
      <c r="C21" s="75">
        <v>17.951420273333333</v>
      </c>
      <c r="D21" s="390">
        <v>22.439275341666669</v>
      </c>
      <c r="E21" s="76">
        <v>28.049094177083333</v>
      </c>
      <c r="F21" s="625"/>
      <c r="G21" s="37"/>
      <c r="I21" s="378">
        <f t="shared" si="3"/>
        <v>17.951420273333333</v>
      </c>
      <c r="J21" s="378">
        <f t="shared" si="3"/>
        <v>22.439275341666669</v>
      </c>
      <c r="K21" s="378">
        <f t="shared" si="3"/>
        <v>28.049094177083333</v>
      </c>
    </row>
    <row r="22" spans="1:11" x14ac:dyDescent="0.2">
      <c r="A22" s="67" t="s">
        <v>122</v>
      </c>
      <c r="B22" s="74"/>
      <c r="C22" s="74">
        <v>11.56328841689489</v>
      </c>
      <c r="D22" s="382">
        <v>13.039497446998874</v>
      </c>
      <c r="E22" s="383">
        <v>14.75790247400408</v>
      </c>
      <c r="F22" s="625"/>
      <c r="G22" s="37"/>
      <c r="I22" s="378">
        <f t="shared" si="3"/>
        <v>11.56328841689489</v>
      </c>
      <c r="J22" s="378">
        <f t="shared" si="3"/>
        <v>13.039497446998874</v>
      </c>
      <c r="K22" s="378">
        <f t="shared" si="3"/>
        <v>14.75790247400408</v>
      </c>
    </row>
    <row r="23" spans="1:11" x14ac:dyDescent="0.2">
      <c r="A23" s="67" t="s">
        <v>123</v>
      </c>
      <c r="B23" s="74"/>
      <c r="C23" s="74">
        <v>23</v>
      </c>
      <c r="D23" s="382">
        <v>22.25</v>
      </c>
      <c r="E23" s="383">
        <v>24</v>
      </c>
      <c r="F23" s="625"/>
      <c r="G23" s="37"/>
      <c r="I23" s="378">
        <f t="shared" si="3"/>
        <v>23</v>
      </c>
      <c r="J23" s="378">
        <f t="shared" si="3"/>
        <v>22.25</v>
      </c>
      <c r="K23" s="378">
        <f t="shared" si="3"/>
        <v>24</v>
      </c>
    </row>
    <row r="24" spans="1:11" x14ac:dyDescent="0.2">
      <c r="A24" s="67" t="s">
        <v>124</v>
      </c>
      <c r="B24" s="77"/>
      <c r="C24" s="74">
        <v>15.106548599971031</v>
      </c>
      <c r="D24" s="382">
        <v>16.451602218366254</v>
      </c>
      <c r="E24" s="383">
        <v>15.257871942070608</v>
      </c>
      <c r="F24" s="625"/>
      <c r="G24" s="37"/>
      <c r="I24" s="378">
        <f t="shared" si="3"/>
        <v>15.106548599971031</v>
      </c>
      <c r="J24" s="378">
        <f t="shared" si="3"/>
        <v>16.451602218366254</v>
      </c>
      <c r="K24" s="378">
        <f t="shared" si="3"/>
        <v>15.257871942070608</v>
      </c>
    </row>
    <row r="25" spans="1:11" x14ac:dyDescent="0.2">
      <c r="A25" s="67" t="s">
        <v>125</v>
      </c>
      <c r="B25" s="77"/>
      <c r="C25" s="74">
        <v>14.000000000000002</v>
      </c>
      <c r="D25" s="382">
        <v>14.000000000000002</v>
      </c>
      <c r="E25" s="383">
        <v>14.000000000000002</v>
      </c>
      <c r="F25" s="625"/>
      <c r="G25" s="37"/>
      <c r="I25" s="378">
        <f t="shared" si="3"/>
        <v>14.000000000000002</v>
      </c>
      <c r="J25" s="378">
        <f t="shared" si="3"/>
        <v>14.000000000000002</v>
      </c>
      <c r="K25" s="378">
        <f t="shared" si="3"/>
        <v>14.000000000000002</v>
      </c>
    </row>
    <row r="26" spans="1:11" x14ac:dyDescent="0.2">
      <c r="A26" s="67" t="s">
        <v>126</v>
      </c>
      <c r="B26" s="75"/>
      <c r="C26" s="74">
        <v>4.3959741704137434</v>
      </c>
      <c r="D26" s="382">
        <v>5.7688493845177211</v>
      </c>
      <c r="E26" s="383">
        <v>6.6563646744435241</v>
      </c>
      <c r="F26" s="625"/>
      <c r="G26" s="37"/>
      <c r="I26" s="378">
        <f t="shared" si="3"/>
        <v>4.3959741704137434</v>
      </c>
      <c r="J26" s="378">
        <f t="shared" si="3"/>
        <v>5.7688493845177211</v>
      </c>
      <c r="K26" s="378">
        <f t="shared" si="3"/>
        <v>6.6563646744435241</v>
      </c>
    </row>
    <row r="27" spans="1:11" ht="13.5" thickBot="1" x14ac:dyDescent="0.25">
      <c r="A27" s="67" t="s">
        <v>127</v>
      </c>
      <c r="B27" s="74"/>
      <c r="C27" s="536">
        <v>9.4149778294828099</v>
      </c>
      <c r="D27" s="537">
        <v>9.8431194991820465</v>
      </c>
      <c r="E27" s="538">
        <v>11.345062502500035</v>
      </c>
      <c r="F27" s="625"/>
      <c r="G27" s="37"/>
      <c r="I27" s="378">
        <f t="shared" si="3"/>
        <v>9.4149778294828099</v>
      </c>
      <c r="J27" s="378">
        <f t="shared" si="3"/>
        <v>9.8431194991820465</v>
      </c>
      <c r="K27" s="378">
        <f t="shared" si="3"/>
        <v>11.345062502500035</v>
      </c>
    </row>
    <row r="28" spans="1:11" ht="13.5" thickBot="1" x14ac:dyDescent="0.25">
      <c r="A28" s="70" t="s">
        <v>128</v>
      </c>
      <c r="B28" s="78">
        <f t="shared" ref="B28:E28" si="4">SUM(B13:B27)</f>
        <v>0</v>
      </c>
      <c r="C28" s="539">
        <f t="shared" si="4"/>
        <v>258.04995572075421</v>
      </c>
      <c r="D28" s="102">
        <f t="shared" si="4"/>
        <v>269.78465556913045</v>
      </c>
      <c r="E28" s="540">
        <f t="shared" si="4"/>
        <v>310.95058633612774</v>
      </c>
      <c r="F28" s="625"/>
      <c r="G28" s="37"/>
      <c r="I28" s="43">
        <f t="shared" ref="I28:K28" si="5">SUM(I13:I27)</f>
        <v>258.04995572075421</v>
      </c>
      <c r="J28" s="43">
        <f t="shared" si="5"/>
        <v>269.78465556913045</v>
      </c>
      <c r="K28" s="43">
        <f t="shared" si="5"/>
        <v>310.95058633612774</v>
      </c>
    </row>
    <row r="29" spans="1:11" x14ac:dyDescent="0.2">
      <c r="A29" s="67"/>
      <c r="B29" s="72"/>
      <c r="C29" s="307"/>
      <c r="D29" s="297"/>
      <c r="E29" s="298"/>
      <c r="F29" s="625"/>
      <c r="G29" s="37"/>
      <c r="I29" s="410"/>
      <c r="J29" s="410"/>
      <c r="K29" s="410"/>
    </row>
    <row r="30" spans="1:11" x14ac:dyDescent="0.2">
      <c r="A30" s="73" t="s">
        <v>129</v>
      </c>
      <c r="B30" s="72"/>
      <c r="C30" s="307"/>
      <c r="D30" s="297"/>
      <c r="E30" s="298"/>
      <c r="F30" s="625"/>
      <c r="G30" s="37"/>
      <c r="I30" s="410"/>
      <c r="J30" s="410"/>
      <c r="K30" s="410"/>
    </row>
    <row r="31" spans="1:11" x14ac:dyDescent="0.2">
      <c r="A31" s="67" t="s">
        <v>130</v>
      </c>
      <c r="B31" s="79"/>
      <c r="C31" s="393">
        <v>0.74456845619080969</v>
      </c>
      <c r="D31" s="392">
        <v>0.97564142535347476</v>
      </c>
      <c r="E31" s="391">
        <v>1.335088266273176</v>
      </c>
      <c r="F31" s="625"/>
      <c r="G31" s="37"/>
      <c r="I31" s="394">
        <f t="shared" ref="I31:K38" si="6">C31</f>
        <v>0.74456845619080969</v>
      </c>
      <c r="J31" s="394">
        <f t="shared" si="6"/>
        <v>0.97564142535347476</v>
      </c>
      <c r="K31" s="394">
        <f t="shared" si="6"/>
        <v>1.335088266273176</v>
      </c>
    </row>
    <row r="32" spans="1:11" x14ac:dyDescent="0.2">
      <c r="A32" s="67" t="s">
        <v>131</v>
      </c>
      <c r="B32" s="80"/>
      <c r="C32" s="395">
        <v>5.076533574707355</v>
      </c>
      <c r="D32" s="396">
        <v>6.6426981881809022</v>
      </c>
      <c r="E32" s="397">
        <v>10.072058634924703</v>
      </c>
      <c r="F32" s="625"/>
      <c r="G32" s="37"/>
      <c r="I32" s="394">
        <f t="shared" si="6"/>
        <v>5.076533574707355</v>
      </c>
      <c r="J32" s="394">
        <f t="shared" si="6"/>
        <v>6.6426981881809022</v>
      </c>
      <c r="K32" s="394">
        <f t="shared" si="6"/>
        <v>10.072058634924703</v>
      </c>
    </row>
    <row r="33" spans="1:11" x14ac:dyDescent="0.2">
      <c r="A33" s="67" t="s">
        <v>132</v>
      </c>
      <c r="B33" s="81"/>
      <c r="C33" s="393">
        <v>2.6074747116237811</v>
      </c>
      <c r="D33" s="392">
        <v>3.9864276841171269</v>
      </c>
      <c r="E33" s="391">
        <v>4.6759041703637987</v>
      </c>
      <c r="F33" s="625"/>
      <c r="G33" s="37"/>
      <c r="I33" s="394">
        <f t="shared" si="6"/>
        <v>2.6074747116237811</v>
      </c>
      <c r="J33" s="394">
        <f t="shared" si="6"/>
        <v>3.9864276841171269</v>
      </c>
      <c r="K33" s="394">
        <f t="shared" si="6"/>
        <v>4.6759041703637987</v>
      </c>
    </row>
    <row r="34" spans="1:11" x14ac:dyDescent="0.2">
      <c r="A34" s="67" t="s">
        <v>133</v>
      </c>
      <c r="B34" s="82"/>
      <c r="C34" s="395">
        <v>47.587379254144359</v>
      </c>
      <c r="D34" s="396">
        <v>53.66254718572614</v>
      </c>
      <c r="E34" s="397">
        <v>60.734444796862945</v>
      </c>
      <c r="F34" s="625"/>
      <c r="G34" s="37"/>
      <c r="I34" s="394">
        <f t="shared" si="6"/>
        <v>47.587379254144359</v>
      </c>
      <c r="J34" s="394">
        <f t="shared" si="6"/>
        <v>53.66254718572614</v>
      </c>
      <c r="K34" s="394">
        <f t="shared" si="6"/>
        <v>60.734444796862945</v>
      </c>
    </row>
    <row r="35" spans="1:11" x14ac:dyDescent="0.2">
      <c r="A35" s="67" t="s">
        <v>134</v>
      </c>
      <c r="B35" s="79"/>
      <c r="C35" s="393">
        <v>1.4500000000000002</v>
      </c>
      <c r="D35" s="392">
        <v>1.9000000000000001</v>
      </c>
      <c r="E35" s="391">
        <v>2.6</v>
      </c>
      <c r="F35" s="625"/>
      <c r="G35" s="37"/>
      <c r="I35" s="394">
        <f t="shared" si="6"/>
        <v>1.4500000000000002</v>
      </c>
      <c r="J35" s="394">
        <f t="shared" si="6"/>
        <v>1.9000000000000001</v>
      </c>
      <c r="K35" s="394">
        <f t="shared" si="6"/>
        <v>2.6</v>
      </c>
    </row>
    <row r="36" spans="1:11" x14ac:dyDescent="0.2">
      <c r="A36" s="67" t="s">
        <v>135</v>
      </c>
      <c r="B36" s="82"/>
      <c r="C36" s="395">
        <v>30.020075697707892</v>
      </c>
      <c r="D36" s="396">
        <v>33.852541448939391</v>
      </c>
      <c r="E36" s="397">
        <v>38.313785269049063</v>
      </c>
      <c r="F36" s="625"/>
      <c r="G36" s="37"/>
      <c r="I36" s="394">
        <f t="shared" si="6"/>
        <v>30.020075697707892</v>
      </c>
      <c r="J36" s="394">
        <f t="shared" si="6"/>
        <v>33.852541448939391</v>
      </c>
      <c r="K36" s="394">
        <f t="shared" si="6"/>
        <v>38.313785269049063</v>
      </c>
    </row>
    <row r="37" spans="1:11" x14ac:dyDescent="0.2">
      <c r="A37" s="67" t="s">
        <v>136</v>
      </c>
      <c r="B37" s="79"/>
      <c r="C37" s="393">
        <v>1.3262666666666665</v>
      </c>
      <c r="D37" s="392">
        <v>1.7378666666666664</v>
      </c>
      <c r="E37" s="391">
        <v>2.378133333333333</v>
      </c>
      <c r="F37" s="625"/>
      <c r="G37" s="37"/>
      <c r="I37" s="394">
        <f t="shared" si="6"/>
        <v>1.3262666666666665</v>
      </c>
      <c r="J37" s="394">
        <f t="shared" si="6"/>
        <v>1.7378666666666664</v>
      </c>
      <c r="K37" s="394">
        <f t="shared" si="6"/>
        <v>2.378133333333333</v>
      </c>
    </row>
    <row r="38" spans="1:11" ht="13.5" thickBot="1" x14ac:dyDescent="0.25">
      <c r="A38" s="67" t="s">
        <v>137</v>
      </c>
      <c r="B38" s="80"/>
      <c r="C38" s="395">
        <v>70.103999999999985</v>
      </c>
      <c r="D38" s="396">
        <v>80.656499999999994</v>
      </c>
      <c r="E38" s="397">
        <v>75.380250000000004</v>
      </c>
      <c r="F38" s="625"/>
      <c r="G38" s="37"/>
      <c r="I38" s="394">
        <f t="shared" si="6"/>
        <v>70.103999999999985</v>
      </c>
      <c r="J38" s="394">
        <f t="shared" si="6"/>
        <v>80.656499999999994</v>
      </c>
      <c r="K38" s="394">
        <f t="shared" si="6"/>
        <v>75.380250000000004</v>
      </c>
    </row>
    <row r="39" spans="1:11" ht="13.5" thickBot="1" x14ac:dyDescent="0.25">
      <c r="A39" s="70" t="s">
        <v>138</v>
      </c>
      <c r="B39" s="78">
        <f t="shared" ref="B39" si="7">SUM(B31:B38)</f>
        <v>0</v>
      </c>
      <c r="C39" s="78">
        <f t="shared" ref="C39:E39" si="8">SUM(C31:C38)</f>
        <v>158.91629836104084</v>
      </c>
      <c r="D39" s="380">
        <f t="shared" si="8"/>
        <v>183.41422259898371</v>
      </c>
      <c r="E39" s="381">
        <f t="shared" si="8"/>
        <v>195.48966447080704</v>
      </c>
      <c r="F39" s="625"/>
      <c r="G39" s="37"/>
      <c r="I39" s="43">
        <f t="shared" ref="I39:K39" si="9">SUM(I31:I38)</f>
        <v>158.91629836104084</v>
      </c>
      <c r="J39" s="43">
        <f t="shared" si="9"/>
        <v>183.41422259898371</v>
      </c>
      <c r="K39" s="43">
        <f t="shared" si="9"/>
        <v>195.48966447080704</v>
      </c>
    </row>
    <row r="40" spans="1:11" ht="13.5" thickBot="1" x14ac:dyDescent="0.25">
      <c r="A40" s="36" t="s">
        <v>139</v>
      </c>
      <c r="B40" s="41"/>
      <c r="C40" s="541"/>
      <c r="D40" s="542"/>
      <c r="E40" s="543"/>
      <c r="F40" s="625"/>
      <c r="G40" s="37"/>
      <c r="I40" s="410"/>
      <c r="J40" s="410"/>
      <c r="K40" s="410"/>
    </row>
    <row r="41" spans="1:11" ht="13.5" thickBot="1" x14ac:dyDescent="0.25">
      <c r="A41" s="45" t="s">
        <v>140</v>
      </c>
      <c r="B41" s="42">
        <f t="shared" ref="B41:E41" si="10">B28+B39+B40</f>
        <v>0</v>
      </c>
      <c r="C41" s="42">
        <f>C28+C39+C40</f>
        <v>416.96625408179506</v>
      </c>
      <c r="D41" s="398">
        <f t="shared" si="10"/>
        <v>453.19887816811416</v>
      </c>
      <c r="E41" s="399">
        <f t="shared" si="10"/>
        <v>506.44025080693478</v>
      </c>
      <c r="F41" s="625"/>
      <c r="G41" s="37"/>
      <c r="I41" s="43">
        <f t="shared" ref="I41:K41" si="11">I28+I39+I40</f>
        <v>416.96625408179506</v>
      </c>
      <c r="J41" s="43">
        <f t="shared" si="11"/>
        <v>453.19887816811416</v>
      </c>
      <c r="K41" s="43">
        <f t="shared" si="11"/>
        <v>506.44025080693478</v>
      </c>
    </row>
    <row r="42" spans="1:11" ht="13.5" thickBot="1" x14ac:dyDescent="0.25">
      <c r="A42" s="46"/>
      <c r="B42" s="19"/>
      <c r="C42" s="19"/>
      <c r="D42" s="17"/>
      <c r="E42" s="544"/>
      <c r="F42" s="625"/>
      <c r="G42" s="37"/>
      <c r="I42" s="410"/>
      <c r="J42" s="410"/>
      <c r="K42" s="410"/>
    </row>
    <row r="43" spans="1:11" x14ac:dyDescent="0.2">
      <c r="A43" s="47" t="s">
        <v>141</v>
      </c>
      <c r="B43" s="48"/>
      <c r="C43" s="545"/>
      <c r="D43" s="403"/>
      <c r="E43" s="546"/>
      <c r="F43" s="625"/>
      <c r="G43" s="37"/>
      <c r="I43" s="411"/>
      <c r="J43" s="559"/>
      <c r="K43" s="411"/>
    </row>
    <row r="44" spans="1:11" x14ac:dyDescent="0.2">
      <c r="A44" s="49" t="s">
        <v>142</v>
      </c>
      <c r="B44" s="20">
        <f t="shared" ref="B44" si="12">B9-B28</f>
        <v>0</v>
      </c>
      <c r="C44" s="20">
        <f>C9-C28</f>
        <v>111.10004427924576</v>
      </c>
      <c r="D44" s="400">
        <f>D9-D28</f>
        <v>194.28534443086954</v>
      </c>
      <c r="E44" s="16">
        <f>E9-E28</f>
        <v>189.29941366387226</v>
      </c>
      <c r="F44" s="625"/>
      <c r="G44" s="37"/>
      <c r="I44" s="99">
        <f t="shared" ref="I44:J44" si="13">I9-I28</f>
        <v>-18.679955720754208</v>
      </c>
      <c r="J44" s="400">
        <f t="shared" si="13"/>
        <v>87.775344430869552</v>
      </c>
      <c r="K44" s="99">
        <f>K9-K28</f>
        <v>26.589413663872278</v>
      </c>
    </row>
    <row r="45" spans="1:11" ht="13.5" thickBot="1" x14ac:dyDescent="0.25">
      <c r="A45" s="50" t="s">
        <v>143</v>
      </c>
      <c r="B45" s="21">
        <f t="shared" ref="B45" si="14">B9-B41</f>
        <v>0</v>
      </c>
      <c r="C45" s="21">
        <f>C9-C41</f>
        <v>-47.81625408179508</v>
      </c>
      <c r="D45" s="401">
        <f>D9-D41</f>
        <v>10.87112183188583</v>
      </c>
      <c r="E45" s="18">
        <f>E9-E41</f>
        <v>-6.1902508069347846</v>
      </c>
      <c r="F45" s="625"/>
      <c r="G45" s="37"/>
      <c r="I45" s="100">
        <f t="shared" ref="I45:K45" si="15">I9-I41</f>
        <v>-177.59625408179505</v>
      </c>
      <c r="J45" s="401">
        <f t="shared" si="15"/>
        <v>-95.638878168114161</v>
      </c>
      <c r="K45" s="100">
        <f t="shared" si="15"/>
        <v>-168.90025080693476</v>
      </c>
    </row>
    <row r="46" spans="1:11" ht="13.5" thickBot="1" x14ac:dyDescent="0.25">
      <c r="A46" s="32"/>
      <c r="B46" s="19"/>
      <c r="C46" s="405"/>
      <c r="D46" s="406"/>
      <c r="E46" s="407"/>
      <c r="F46" s="625"/>
      <c r="G46" s="37"/>
      <c r="I46" s="410"/>
      <c r="J46" s="410"/>
      <c r="K46" s="410"/>
    </row>
    <row r="47" spans="1:11" x14ac:dyDescent="0.2">
      <c r="A47" s="51" t="s">
        <v>216</v>
      </c>
      <c r="B47" s="52"/>
      <c r="C47" s="402"/>
      <c r="D47" s="403"/>
      <c r="E47" s="404"/>
      <c r="F47" s="625"/>
      <c r="G47" s="37"/>
      <c r="I47" s="547"/>
      <c r="J47" s="411"/>
      <c r="K47" s="413"/>
    </row>
    <row r="48" spans="1:11" x14ac:dyDescent="0.2">
      <c r="A48" s="32" t="s">
        <v>145</v>
      </c>
      <c r="B48" s="20" t="e">
        <f t="shared" ref="B48:E48" si="16">ROUND((B28)/B8,2)</f>
        <v>#DIV/0!</v>
      </c>
      <c r="C48" s="20">
        <f t="shared" si="16"/>
        <v>921.61</v>
      </c>
      <c r="D48" s="400">
        <f t="shared" si="16"/>
        <v>963.52</v>
      </c>
      <c r="E48" s="16">
        <f t="shared" si="16"/>
        <v>1110.54</v>
      </c>
      <c r="F48" s="625"/>
      <c r="G48" s="37"/>
      <c r="I48" s="20">
        <f t="shared" ref="I48:K48" si="17">ROUND((I28)/I8,2)</f>
        <v>921.61</v>
      </c>
      <c r="J48" s="99">
        <f t="shared" si="17"/>
        <v>963.52</v>
      </c>
      <c r="K48" s="16">
        <f t="shared" si="17"/>
        <v>1110.54</v>
      </c>
    </row>
    <row r="49" spans="1:11" ht="13.5" thickBot="1" x14ac:dyDescent="0.25">
      <c r="A49" s="53" t="s">
        <v>146</v>
      </c>
      <c r="B49" s="21" t="e">
        <f t="shared" ref="B49:E49" si="18">ROUND(B41/B8,2)</f>
        <v>#DIV/0!</v>
      </c>
      <c r="C49" s="21">
        <f t="shared" si="18"/>
        <v>1489.17</v>
      </c>
      <c r="D49" s="401">
        <f t="shared" si="18"/>
        <v>1618.57</v>
      </c>
      <c r="E49" s="18">
        <f t="shared" si="18"/>
        <v>1808.72</v>
      </c>
      <c r="F49" s="625"/>
      <c r="G49" s="37"/>
      <c r="I49" s="21">
        <f t="shared" ref="I49:K49" si="19">ROUND(I41/I8,2)</f>
        <v>1489.17</v>
      </c>
      <c r="J49" s="100">
        <f t="shared" si="19"/>
        <v>1618.57</v>
      </c>
      <c r="K49" s="18">
        <f t="shared" si="19"/>
        <v>1808.72</v>
      </c>
    </row>
    <row r="50" spans="1:11" ht="13.5" thickBot="1" x14ac:dyDescent="0.25">
      <c r="A50" s="32"/>
      <c r="B50" s="54"/>
      <c r="C50" s="405"/>
      <c r="D50" s="406"/>
      <c r="E50" s="407"/>
      <c r="F50" s="625"/>
      <c r="G50" s="37"/>
      <c r="I50" s="410"/>
      <c r="J50" s="410"/>
      <c r="K50" s="410"/>
    </row>
    <row r="51" spans="1:11" x14ac:dyDescent="0.2">
      <c r="A51" s="51" t="s">
        <v>217</v>
      </c>
      <c r="B51" s="52"/>
      <c r="C51" s="402"/>
      <c r="D51" s="403"/>
      <c r="E51" s="404"/>
      <c r="F51" s="625"/>
      <c r="G51" s="37"/>
      <c r="I51" s="547"/>
      <c r="J51" s="411"/>
      <c r="K51" s="413"/>
    </row>
    <row r="52" spans="1:11" x14ac:dyDescent="0.2">
      <c r="A52" s="32" t="s">
        <v>145</v>
      </c>
      <c r="B52" s="20" t="e">
        <f t="shared" ref="B52:E52" si="20">ROUND((B28)/B7,2)</f>
        <v>#DIV/0!</v>
      </c>
      <c r="C52" s="20">
        <f t="shared" si="20"/>
        <v>0.2</v>
      </c>
      <c r="D52" s="400">
        <f t="shared" si="20"/>
        <v>0.16</v>
      </c>
      <c r="E52" s="16">
        <f t="shared" si="20"/>
        <v>0.17</v>
      </c>
      <c r="F52" s="625"/>
      <c r="G52" s="37"/>
      <c r="I52" s="20">
        <f t="shared" ref="I52:K52" si="21">ROUND((I28)/I7,2)</f>
        <v>0.3</v>
      </c>
      <c r="J52" s="99">
        <f t="shared" si="21"/>
        <v>0.21</v>
      </c>
      <c r="K52" s="16">
        <f t="shared" si="21"/>
        <v>0.26</v>
      </c>
    </row>
    <row r="53" spans="1:11" ht="13.5" thickBot="1" x14ac:dyDescent="0.25">
      <c r="A53" s="53" t="s">
        <v>146</v>
      </c>
      <c r="B53" s="21" t="e">
        <f t="shared" ref="B53:E53" si="22">ROUND(B41/B7,2)</f>
        <v>#DIV/0!</v>
      </c>
      <c r="C53" s="21">
        <f t="shared" si="22"/>
        <v>0.32</v>
      </c>
      <c r="D53" s="401">
        <f t="shared" si="22"/>
        <v>0.27</v>
      </c>
      <c r="E53" s="18">
        <f t="shared" si="22"/>
        <v>0.28000000000000003</v>
      </c>
      <c r="F53" s="625"/>
      <c r="G53" s="37"/>
      <c r="I53" s="21">
        <f t="shared" ref="I53:K53" si="23">ROUND(I41/I7,2)</f>
        <v>0.49</v>
      </c>
      <c r="J53" s="100">
        <f t="shared" si="23"/>
        <v>0.35</v>
      </c>
      <c r="K53" s="18">
        <f t="shared" si="23"/>
        <v>0.42</v>
      </c>
    </row>
    <row r="54" spans="1:11" ht="16.5" thickBot="1" x14ac:dyDescent="0.3">
      <c r="A54" s="55"/>
      <c r="B54" s="17"/>
      <c r="C54" s="17"/>
      <c r="D54" s="17"/>
      <c r="E54" s="17"/>
      <c r="F54" s="625"/>
    </row>
    <row r="55" spans="1:11" x14ac:dyDescent="0.2">
      <c r="A55" s="47" t="s">
        <v>148</v>
      </c>
      <c r="B55" s="64"/>
      <c r="C55" s="408"/>
      <c r="D55" s="408"/>
      <c r="E55" s="408"/>
      <c r="F55" s="625"/>
    </row>
    <row r="56" spans="1:11" x14ac:dyDescent="0.2">
      <c r="A56" s="49" t="s">
        <v>218</v>
      </c>
      <c r="B56" s="65"/>
      <c r="C56" s="17">
        <f>I7</f>
        <v>854.9</v>
      </c>
      <c r="D56" s="17">
        <f t="shared" ref="D56:E56" si="24">J7</f>
        <v>1277</v>
      </c>
      <c r="E56" s="17">
        <f t="shared" si="24"/>
        <v>1205.5</v>
      </c>
      <c r="F56" s="625"/>
    </row>
    <row r="57" spans="1:11" x14ac:dyDescent="0.2">
      <c r="A57" s="49" t="s">
        <v>150</v>
      </c>
      <c r="B57" s="65"/>
      <c r="C57" s="17">
        <f>I44</f>
        <v>-18.679955720754208</v>
      </c>
      <c r="D57" s="17">
        <f t="shared" ref="D57:E58" si="25">J44</f>
        <v>87.775344430869552</v>
      </c>
      <c r="E57" s="17">
        <f t="shared" si="25"/>
        <v>26.589413663872278</v>
      </c>
      <c r="F57" s="625"/>
    </row>
    <row r="58" spans="1:11" ht="13.5" thickBot="1" x14ac:dyDescent="0.25">
      <c r="A58" s="50" t="s">
        <v>151</v>
      </c>
      <c r="B58" s="66"/>
      <c r="C58" s="409">
        <f>I45</f>
        <v>-177.59625408179505</v>
      </c>
      <c r="D58" s="409">
        <f t="shared" si="25"/>
        <v>-95.638878168114161</v>
      </c>
      <c r="E58" s="409">
        <f t="shared" si="25"/>
        <v>-168.90025080693476</v>
      </c>
      <c r="F58" s="626"/>
    </row>
    <row r="59" spans="1:11" x14ac:dyDescent="0.2">
      <c r="A59" s="22" t="s">
        <v>152</v>
      </c>
      <c r="B59" s="24"/>
      <c r="C59" s="24"/>
      <c r="D59" s="24"/>
      <c r="E59" s="24"/>
    </row>
    <row r="60" spans="1:11" x14ac:dyDescent="0.2">
      <c r="A60" s="152" t="s">
        <v>219</v>
      </c>
      <c r="B60" s="24"/>
      <c r="C60" s="24"/>
      <c r="D60" s="24"/>
      <c r="E60" s="24"/>
    </row>
    <row r="61" spans="1:11" x14ac:dyDescent="0.2">
      <c r="A61" s="24"/>
      <c r="B61" s="24"/>
      <c r="C61" s="24"/>
      <c r="D61" s="24"/>
      <c r="E61" s="24"/>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3"/>
  <sheetViews>
    <sheetView showGridLines="0" topLeftCell="A22"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 customWidth="1"/>
    <col min="9" max="11" width="13.42578125" customWidth="1"/>
  </cols>
  <sheetData>
    <row r="1" spans="1:11" x14ac:dyDescent="0.2">
      <c r="A1" s="23" t="s">
        <v>220</v>
      </c>
      <c r="B1" s="23"/>
      <c r="C1" s="23"/>
      <c r="D1" s="23"/>
      <c r="E1" s="23"/>
      <c r="F1" s="24"/>
    </row>
    <row r="2" spans="1:11" ht="13.5" thickBot="1" x14ac:dyDescent="0.25">
      <c r="A2" s="25"/>
      <c r="B2" s="25"/>
      <c r="C2" s="25" t="s">
        <v>95</v>
      </c>
      <c r="D2" s="25"/>
      <c r="E2" s="25"/>
      <c r="F2" s="25" t="s">
        <v>96</v>
      </c>
    </row>
    <row r="3" spans="1:11" ht="16.5" thickBot="1" x14ac:dyDescent="0.25">
      <c r="A3" s="179" t="s">
        <v>97</v>
      </c>
      <c r="B3" s="279"/>
      <c r="C3" s="287"/>
      <c r="D3" s="281" t="s">
        <v>221</v>
      </c>
      <c r="E3" s="282"/>
      <c r="F3" s="624" t="s">
        <v>222</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213</v>
      </c>
      <c r="F5" s="625"/>
      <c r="I5" s="267" t="s">
        <v>104</v>
      </c>
      <c r="J5" s="263" t="s">
        <v>105</v>
      </c>
      <c r="K5" s="268" t="s">
        <v>106</v>
      </c>
    </row>
    <row r="6" spans="1:11" x14ac:dyDescent="0.2">
      <c r="A6" s="73" t="s">
        <v>107</v>
      </c>
      <c r="B6" s="119"/>
      <c r="C6" s="345"/>
      <c r="D6" s="345"/>
      <c r="E6" s="346"/>
      <c r="F6" s="625"/>
      <c r="I6" s="332"/>
      <c r="J6" s="332"/>
      <c r="K6" s="332"/>
    </row>
    <row r="7" spans="1:11" ht="17.25" customHeight="1" x14ac:dyDescent="0.2">
      <c r="A7" s="67" t="s">
        <v>214</v>
      </c>
      <c r="B7" s="120"/>
      <c r="C7" s="260">
        <v>1482.4</v>
      </c>
      <c r="D7" s="260">
        <v>1801.3</v>
      </c>
      <c r="E7" s="206">
        <v>2247</v>
      </c>
      <c r="F7" s="625"/>
      <c r="G7" s="37"/>
      <c r="I7" s="348">
        <v>1032</v>
      </c>
      <c r="J7" s="348">
        <v>1336.5</v>
      </c>
      <c r="K7" s="348">
        <v>1742.4</v>
      </c>
    </row>
    <row r="8" spans="1:11" ht="17.25" customHeight="1" thickBot="1" x14ac:dyDescent="0.25">
      <c r="A8" s="67" t="s">
        <v>215</v>
      </c>
      <c r="B8" s="192"/>
      <c r="C8" s="557">
        <v>0.22</v>
      </c>
      <c r="D8" s="557">
        <v>0.22</v>
      </c>
      <c r="E8" s="558">
        <v>0.22</v>
      </c>
      <c r="F8" s="625"/>
      <c r="G8" s="37"/>
      <c r="I8" s="378">
        <f>C8</f>
        <v>0.22</v>
      </c>
      <c r="J8" s="378">
        <f t="shared" ref="J8:K8" si="0">D8</f>
        <v>0.22</v>
      </c>
      <c r="K8" s="378">
        <f t="shared" si="0"/>
        <v>0.22</v>
      </c>
    </row>
    <row r="9" spans="1:11" ht="13.5" thickBot="1" x14ac:dyDescent="0.25">
      <c r="A9" s="70" t="s">
        <v>110</v>
      </c>
      <c r="B9" s="71">
        <f t="shared" ref="B9:D9" si="1">ROUND((B8*B7),2)</f>
        <v>0</v>
      </c>
      <c r="C9" s="95">
        <f>ROUND((C8*C7),2)</f>
        <v>326.13</v>
      </c>
      <c r="D9" s="92">
        <f t="shared" si="1"/>
        <v>396.29</v>
      </c>
      <c r="E9" s="412">
        <f t="shared" ref="E9" si="2">ROUND((E8*E7),2)</f>
        <v>494.34</v>
      </c>
      <c r="F9" s="625"/>
      <c r="G9" s="37"/>
      <c r="I9" s="40">
        <f>ROUND((I8*I7),2)</f>
        <v>227.04</v>
      </c>
      <c r="J9" s="40">
        <f t="shared" ref="J9:K9" si="3">ROUND((J8*J7),2)</f>
        <v>294.02999999999997</v>
      </c>
      <c r="K9" s="40">
        <f t="shared" si="3"/>
        <v>383.33</v>
      </c>
    </row>
    <row r="10" spans="1:11" x14ac:dyDescent="0.2">
      <c r="A10" s="67"/>
      <c r="B10" s="72"/>
      <c r="C10" s="340"/>
      <c r="D10" s="347"/>
      <c r="E10" s="306"/>
      <c r="F10" s="625"/>
      <c r="G10" s="37"/>
      <c r="I10" s="410"/>
      <c r="J10" s="410"/>
      <c r="K10" s="410"/>
    </row>
    <row r="11" spans="1:11" x14ac:dyDescent="0.2">
      <c r="A11" s="73" t="s">
        <v>111</v>
      </c>
      <c r="B11" s="72"/>
      <c r="C11" s="296"/>
      <c r="D11" s="297"/>
      <c r="E11" s="298"/>
      <c r="F11" s="625"/>
      <c r="G11" s="37"/>
      <c r="I11" s="332"/>
      <c r="J11" s="332"/>
      <c r="K11" s="332"/>
    </row>
    <row r="12" spans="1:11" x14ac:dyDescent="0.2">
      <c r="A12" s="73" t="s">
        <v>112</v>
      </c>
      <c r="B12" s="72"/>
      <c r="C12" s="296"/>
      <c r="D12" s="297"/>
      <c r="E12" s="299"/>
      <c r="F12" s="625"/>
      <c r="G12" s="37"/>
      <c r="I12" s="332"/>
      <c r="J12" s="332"/>
      <c r="K12" s="332"/>
    </row>
    <row r="13" spans="1:11" x14ac:dyDescent="0.2">
      <c r="A13" s="67" t="s">
        <v>113</v>
      </c>
      <c r="B13" s="74"/>
      <c r="C13" s="74">
        <v>21.599999999999998</v>
      </c>
      <c r="D13" s="382">
        <v>21.599999999999998</v>
      </c>
      <c r="E13" s="383">
        <v>21.599999999999998</v>
      </c>
      <c r="F13" s="625"/>
      <c r="G13" s="37"/>
      <c r="I13" s="378">
        <f t="shared" ref="I13:K27" si="4">C13</f>
        <v>21.599999999999998</v>
      </c>
      <c r="J13" s="378">
        <f t="shared" si="4"/>
        <v>21.599999999999998</v>
      </c>
      <c r="K13" s="378">
        <f t="shared" si="4"/>
        <v>21.599999999999998</v>
      </c>
    </row>
    <row r="14" spans="1:11" x14ac:dyDescent="0.2">
      <c r="A14" s="67" t="s">
        <v>114</v>
      </c>
      <c r="B14" s="74"/>
      <c r="C14" s="74">
        <v>3.5680979034935727</v>
      </c>
      <c r="D14" s="382">
        <v>3.5680979034935727</v>
      </c>
      <c r="E14" s="383">
        <v>3.5680979034935727</v>
      </c>
      <c r="F14" s="625"/>
      <c r="G14" s="37"/>
      <c r="I14" s="378">
        <f t="shared" si="4"/>
        <v>3.5680979034935727</v>
      </c>
      <c r="J14" s="378">
        <f t="shared" si="4"/>
        <v>3.5680979034935727</v>
      </c>
      <c r="K14" s="378">
        <f t="shared" si="4"/>
        <v>3.5680979034935727</v>
      </c>
    </row>
    <row r="15" spans="1:11" x14ac:dyDescent="0.2">
      <c r="A15" s="67" t="s">
        <v>115</v>
      </c>
      <c r="B15" s="74"/>
      <c r="C15" s="386">
        <v>2.7834766827112758</v>
      </c>
      <c r="D15" s="385">
        <v>3.4384123727609883</v>
      </c>
      <c r="E15" s="384">
        <v>4.3389489465793414</v>
      </c>
      <c r="F15" s="625"/>
      <c r="G15" s="37"/>
      <c r="I15" s="378">
        <f t="shared" si="4"/>
        <v>2.7834766827112758</v>
      </c>
      <c r="J15" s="378">
        <f t="shared" si="4"/>
        <v>3.4384123727609883</v>
      </c>
      <c r="K15" s="378">
        <f t="shared" si="4"/>
        <v>4.3389489465793414</v>
      </c>
    </row>
    <row r="16" spans="1:11" x14ac:dyDescent="0.2">
      <c r="A16" s="67" t="s">
        <v>116</v>
      </c>
      <c r="B16" s="74"/>
      <c r="C16" s="386">
        <v>15.37793856108383</v>
      </c>
      <c r="D16" s="385">
        <v>19.222423201354786</v>
      </c>
      <c r="E16" s="384">
        <v>24.028029001693486</v>
      </c>
      <c r="F16" s="625"/>
      <c r="G16" s="37"/>
      <c r="I16" s="378">
        <f t="shared" si="4"/>
        <v>15.37793856108383</v>
      </c>
      <c r="J16" s="378">
        <f t="shared" si="4"/>
        <v>19.222423201354786</v>
      </c>
      <c r="K16" s="378">
        <f t="shared" si="4"/>
        <v>24.028029001693486</v>
      </c>
    </row>
    <row r="17" spans="1:11" x14ac:dyDescent="0.2">
      <c r="A17" s="67" t="s">
        <v>117</v>
      </c>
      <c r="B17" s="75"/>
      <c r="C17" s="387">
        <v>0</v>
      </c>
      <c r="D17" s="388">
        <v>0</v>
      </c>
      <c r="E17" s="389">
        <v>0</v>
      </c>
      <c r="F17" s="625"/>
      <c r="G17" s="37"/>
      <c r="I17" s="378">
        <f t="shared" si="4"/>
        <v>0</v>
      </c>
      <c r="J17" s="378">
        <f t="shared" si="4"/>
        <v>0</v>
      </c>
      <c r="K17" s="378">
        <f t="shared" si="4"/>
        <v>0</v>
      </c>
    </row>
    <row r="18" spans="1:11" x14ac:dyDescent="0.2">
      <c r="A18" s="67" t="s">
        <v>118</v>
      </c>
      <c r="B18" s="74"/>
      <c r="C18" s="74">
        <v>66.614769603524223</v>
      </c>
      <c r="D18" s="382">
        <v>66.614769603524223</v>
      </c>
      <c r="E18" s="383">
        <v>95.257038325991189</v>
      </c>
      <c r="F18" s="625"/>
      <c r="G18" s="37"/>
      <c r="I18" s="378">
        <f t="shared" si="4"/>
        <v>66.614769603524223</v>
      </c>
      <c r="J18" s="378">
        <f t="shared" si="4"/>
        <v>66.614769603524223</v>
      </c>
      <c r="K18" s="378">
        <f t="shared" si="4"/>
        <v>95.257038325991189</v>
      </c>
    </row>
    <row r="19" spans="1:11" x14ac:dyDescent="0.2">
      <c r="A19" s="67" t="s">
        <v>119</v>
      </c>
      <c r="B19" s="74"/>
      <c r="C19" s="74">
        <v>14.744801512287335</v>
      </c>
      <c r="D19" s="382">
        <v>14.744801512287335</v>
      </c>
      <c r="E19" s="383">
        <v>14.744801512287335</v>
      </c>
      <c r="F19" s="625"/>
      <c r="G19" s="37"/>
      <c r="I19" s="378">
        <f t="shared" si="4"/>
        <v>14.744801512287335</v>
      </c>
      <c r="J19" s="378">
        <f t="shared" si="4"/>
        <v>14.744801512287335</v>
      </c>
      <c r="K19" s="378">
        <f t="shared" si="4"/>
        <v>14.744801512287335</v>
      </c>
    </row>
    <row r="20" spans="1:11" x14ac:dyDescent="0.2">
      <c r="A20" s="67" t="s">
        <v>120</v>
      </c>
      <c r="B20" s="74"/>
      <c r="C20" s="74">
        <v>22.41</v>
      </c>
      <c r="D20" s="382">
        <v>22.41</v>
      </c>
      <c r="E20" s="383">
        <v>22.41</v>
      </c>
      <c r="F20" s="625"/>
      <c r="G20" s="37"/>
      <c r="I20" s="378">
        <f t="shared" si="4"/>
        <v>22.41</v>
      </c>
      <c r="J20" s="378">
        <f t="shared" si="4"/>
        <v>22.41</v>
      </c>
      <c r="K20" s="378">
        <f t="shared" si="4"/>
        <v>22.41</v>
      </c>
    </row>
    <row r="21" spans="1:11" x14ac:dyDescent="0.2">
      <c r="A21" s="67" t="s">
        <v>121</v>
      </c>
      <c r="B21" s="75"/>
      <c r="C21" s="75">
        <v>17.951420273333333</v>
      </c>
      <c r="D21" s="390">
        <v>22.439275341666669</v>
      </c>
      <c r="E21" s="76">
        <v>28.049094177083333</v>
      </c>
      <c r="F21" s="625"/>
      <c r="G21" s="37"/>
      <c r="I21" s="378">
        <f t="shared" si="4"/>
        <v>17.951420273333333</v>
      </c>
      <c r="J21" s="378">
        <f t="shared" si="4"/>
        <v>22.439275341666669</v>
      </c>
      <c r="K21" s="378">
        <f t="shared" si="4"/>
        <v>28.049094177083333</v>
      </c>
    </row>
    <row r="22" spans="1:11" x14ac:dyDescent="0.2">
      <c r="A22" s="67" t="s">
        <v>122</v>
      </c>
      <c r="B22" s="74"/>
      <c r="C22" s="74">
        <v>11.56328841689489</v>
      </c>
      <c r="D22" s="382">
        <v>13.039497446998874</v>
      </c>
      <c r="E22" s="383">
        <v>14.75790247400408</v>
      </c>
      <c r="F22" s="625"/>
      <c r="G22" s="37"/>
      <c r="I22" s="378">
        <f t="shared" si="4"/>
        <v>11.56328841689489</v>
      </c>
      <c r="J22" s="378">
        <f t="shared" si="4"/>
        <v>13.039497446998874</v>
      </c>
      <c r="K22" s="378">
        <f t="shared" si="4"/>
        <v>14.75790247400408</v>
      </c>
    </row>
    <row r="23" spans="1:11" x14ac:dyDescent="0.2">
      <c r="A23" s="67" t="s">
        <v>123</v>
      </c>
      <c r="B23" s="74"/>
      <c r="C23" s="74">
        <v>23</v>
      </c>
      <c r="D23" s="382">
        <v>22.25</v>
      </c>
      <c r="E23" s="383">
        <v>24</v>
      </c>
      <c r="F23" s="625"/>
      <c r="G23" s="37"/>
      <c r="I23" s="378">
        <f t="shared" si="4"/>
        <v>23</v>
      </c>
      <c r="J23" s="378">
        <f t="shared" si="4"/>
        <v>22.25</v>
      </c>
      <c r="K23" s="378">
        <f t="shared" si="4"/>
        <v>24</v>
      </c>
    </row>
    <row r="24" spans="1:11" x14ac:dyDescent="0.2">
      <c r="A24" s="67" t="s">
        <v>124</v>
      </c>
      <c r="B24" s="77"/>
      <c r="C24" s="74">
        <v>13.005692083512447</v>
      </c>
      <c r="D24" s="382">
        <v>12.22220018567935</v>
      </c>
      <c r="E24" s="383">
        <v>11.464691048136748</v>
      </c>
      <c r="F24" s="625"/>
      <c r="G24" s="37"/>
      <c r="I24" s="378">
        <f t="shared" si="4"/>
        <v>13.005692083512447</v>
      </c>
      <c r="J24" s="378">
        <f t="shared" si="4"/>
        <v>12.22220018567935</v>
      </c>
      <c r="K24" s="378">
        <f t="shared" si="4"/>
        <v>11.464691048136748</v>
      </c>
    </row>
    <row r="25" spans="1:11" x14ac:dyDescent="0.2">
      <c r="A25" s="67" t="s">
        <v>125</v>
      </c>
      <c r="B25" s="77"/>
      <c r="C25" s="74">
        <v>14.000000000000002</v>
      </c>
      <c r="D25" s="382">
        <v>14.000000000000002</v>
      </c>
      <c r="E25" s="383">
        <v>14.000000000000002</v>
      </c>
      <c r="F25" s="625"/>
      <c r="G25" s="37"/>
      <c r="I25" s="378">
        <f t="shared" si="4"/>
        <v>14.000000000000002</v>
      </c>
      <c r="J25" s="378">
        <f t="shared" si="4"/>
        <v>14.000000000000002</v>
      </c>
      <c r="K25" s="378">
        <f t="shared" si="4"/>
        <v>14.000000000000002</v>
      </c>
    </row>
    <row r="26" spans="1:11" x14ac:dyDescent="0.2">
      <c r="A26" s="67" t="s">
        <v>126</v>
      </c>
      <c r="B26" s="75"/>
      <c r="C26" s="74">
        <v>4.3959741704137434</v>
      </c>
      <c r="D26" s="382">
        <v>5.7688493845177211</v>
      </c>
      <c r="E26" s="383">
        <v>6.6563646744435241</v>
      </c>
      <c r="F26" s="625"/>
      <c r="G26" s="37"/>
      <c r="I26" s="378">
        <f t="shared" si="4"/>
        <v>4.3959741704137434</v>
      </c>
      <c r="J26" s="378">
        <f t="shared" si="4"/>
        <v>5.7688493845177211</v>
      </c>
      <c r="K26" s="378">
        <f t="shared" si="4"/>
        <v>6.6563646744435241</v>
      </c>
    </row>
    <row r="27" spans="1:11" ht="13.5" thickBot="1" x14ac:dyDescent="0.25">
      <c r="A27" s="67" t="s">
        <v>127</v>
      </c>
      <c r="B27" s="74"/>
      <c r="C27" s="536">
        <v>8.7477853886480439</v>
      </c>
      <c r="D27" s="537">
        <v>9.1379206472598007</v>
      </c>
      <c r="E27" s="538">
        <v>10.787265457345915</v>
      </c>
      <c r="F27" s="625"/>
      <c r="G27" s="37"/>
      <c r="I27" s="378">
        <f t="shared" si="4"/>
        <v>8.7477853886480439</v>
      </c>
      <c r="J27" s="378">
        <f t="shared" si="4"/>
        <v>9.1379206472598007</v>
      </c>
      <c r="K27" s="378">
        <f t="shared" si="4"/>
        <v>10.787265457345915</v>
      </c>
    </row>
    <row r="28" spans="1:11" ht="13.5" thickBot="1" x14ac:dyDescent="0.25">
      <c r="A28" s="70" t="s">
        <v>128</v>
      </c>
      <c r="B28" s="78">
        <f t="shared" ref="B28" si="5">SUM(B13:B27)</f>
        <v>0</v>
      </c>
      <c r="C28" s="539">
        <f>SUM(C13:C27)</f>
        <v>239.76324459590273</v>
      </c>
      <c r="D28" s="102">
        <f t="shared" ref="D28" si="6">SUM(D13:D27)</f>
        <v>250.4562475995433</v>
      </c>
      <c r="E28" s="540">
        <f t="shared" ref="E28" si="7">SUM(E13:E27)</f>
        <v>295.66223352105851</v>
      </c>
      <c r="F28" s="625"/>
      <c r="G28" s="37"/>
      <c r="I28" s="43">
        <f t="shared" ref="I28:K28" si="8">SUM(I13:I27)</f>
        <v>239.76324459590273</v>
      </c>
      <c r="J28" s="43">
        <f t="shared" si="8"/>
        <v>250.4562475995433</v>
      </c>
      <c r="K28" s="43">
        <f t="shared" si="8"/>
        <v>295.66223352105851</v>
      </c>
    </row>
    <row r="29" spans="1:11" x14ac:dyDescent="0.2">
      <c r="A29" s="67"/>
      <c r="B29" s="72"/>
      <c r="C29" s="307"/>
      <c r="D29" s="297"/>
      <c r="E29" s="298"/>
      <c r="F29" s="625"/>
      <c r="G29" s="37"/>
      <c r="I29" s="410"/>
      <c r="J29" s="410"/>
      <c r="K29" s="410"/>
    </row>
    <row r="30" spans="1:11" x14ac:dyDescent="0.2">
      <c r="A30" s="73" t="s">
        <v>129</v>
      </c>
      <c r="B30" s="72"/>
      <c r="C30" s="307"/>
      <c r="D30" s="297"/>
      <c r="E30" s="298"/>
      <c r="F30" s="625"/>
      <c r="G30" s="37"/>
      <c r="I30" s="410"/>
      <c r="J30" s="410"/>
      <c r="K30" s="410"/>
    </row>
    <row r="31" spans="1:11" x14ac:dyDescent="0.2">
      <c r="A31" s="67" t="s">
        <v>130</v>
      </c>
      <c r="B31" s="79"/>
      <c r="C31" s="393">
        <v>0.74456845619080969</v>
      </c>
      <c r="D31" s="392">
        <v>0.97564142535347476</v>
      </c>
      <c r="E31" s="391">
        <v>1.335088266273176</v>
      </c>
      <c r="F31" s="625"/>
      <c r="G31" s="37"/>
      <c r="I31" s="394">
        <f t="shared" ref="I31:K38" si="9">C31</f>
        <v>0.74456845619080969</v>
      </c>
      <c r="J31" s="394">
        <f t="shared" si="9"/>
        <v>0.97564142535347476</v>
      </c>
      <c r="K31" s="394">
        <f t="shared" si="9"/>
        <v>1.335088266273176</v>
      </c>
    </row>
    <row r="32" spans="1:11" x14ac:dyDescent="0.2">
      <c r="A32" s="67" t="s">
        <v>131</v>
      </c>
      <c r="B32" s="80"/>
      <c r="C32" s="395">
        <v>5.076533574707355</v>
      </c>
      <c r="D32" s="396">
        <v>6.6426981881809022</v>
      </c>
      <c r="E32" s="397">
        <v>10.072058634924703</v>
      </c>
      <c r="F32" s="625"/>
      <c r="G32" s="37"/>
      <c r="I32" s="394">
        <f t="shared" si="9"/>
        <v>5.076533574707355</v>
      </c>
      <c r="J32" s="394">
        <f t="shared" si="9"/>
        <v>6.6426981881809022</v>
      </c>
      <c r="K32" s="394">
        <f t="shared" si="9"/>
        <v>10.072058634924703</v>
      </c>
    </row>
    <row r="33" spans="1:11" x14ac:dyDescent="0.2">
      <c r="A33" s="67" t="s">
        <v>132</v>
      </c>
      <c r="B33" s="81"/>
      <c r="C33" s="393">
        <v>2.6074747116237811</v>
      </c>
      <c r="D33" s="392">
        <v>3.9864276841171269</v>
      </c>
      <c r="E33" s="391">
        <v>4.6759041703637987</v>
      </c>
      <c r="F33" s="625"/>
      <c r="G33" s="37"/>
      <c r="I33" s="394">
        <f t="shared" si="9"/>
        <v>2.6074747116237811</v>
      </c>
      <c r="J33" s="394">
        <f t="shared" si="9"/>
        <v>3.9864276841171269</v>
      </c>
      <c r="K33" s="394">
        <f t="shared" si="9"/>
        <v>4.6759041703637987</v>
      </c>
    </row>
    <row r="34" spans="1:11" x14ac:dyDescent="0.2">
      <c r="A34" s="67" t="s">
        <v>133</v>
      </c>
      <c r="B34" s="82"/>
      <c r="C34" s="395">
        <v>47.587379254144359</v>
      </c>
      <c r="D34" s="396">
        <v>53.66254718572614</v>
      </c>
      <c r="E34" s="397">
        <v>60.734444796862945</v>
      </c>
      <c r="F34" s="625"/>
      <c r="G34" s="37"/>
      <c r="I34" s="394">
        <f t="shared" si="9"/>
        <v>47.587379254144359</v>
      </c>
      <c r="J34" s="394">
        <f t="shared" si="9"/>
        <v>53.66254718572614</v>
      </c>
      <c r="K34" s="394">
        <f t="shared" si="9"/>
        <v>60.734444796862945</v>
      </c>
    </row>
    <row r="35" spans="1:11" x14ac:dyDescent="0.2">
      <c r="A35" s="67" t="s">
        <v>134</v>
      </c>
      <c r="B35" s="79"/>
      <c r="C35" s="393">
        <v>1.4500000000000002</v>
      </c>
      <c r="D35" s="392">
        <v>1.9000000000000001</v>
      </c>
      <c r="E35" s="391">
        <v>2.6</v>
      </c>
      <c r="F35" s="625"/>
      <c r="G35" s="37"/>
      <c r="I35" s="394">
        <f t="shared" si="9"/>
        <v>1.4500000000000002</v>
      </c>
      <c r="J35" s="394">
        <f t="shared" si="9"/>
        <v>1.9000000000000001</v>
      </c>
      <c r="K35" s="394">
        <f t="shared" si="9"/>
        <v>2.6</v>
      </c>
    </row>
    <row r="36" spans="1:11" x14ac:dyDescent="0.2">
      <c r="A36" s="67" t="s">
        <v>135</v>
      </c>
      <c r="B36" s="82"/>
      <c r="C36" s="395">
        <v>30.020075697707892</v>
      </c>
      <c r="D36" s="396">
        <v>33.852541448939391</v>
      </c>
      <c r="E36" s="397">
        <v>38.313785269049063</v>
      </c>
      <c r="F36" s="625"/>
      <c r="G36" s="37"/>
      <c r="I36" s="394">
        <f t="shared" si="9"/>
        <v>30.020075697707892</v>
      </c>
      <c r="J36" s="394">
        <f t="shared" si="9"/>
        <v>33.852541448939391</v>
      </c>
      <c r="K36" s="394">
        <f t="shared" si="9"/>
        <v>38.313785269049063</v>
      </c>
    </row>
    <row r="37" spans="1:11" x14ac:dyDescent="0.2">
      <c r="A37" s="67" t="s">
        <v>136</v>
      </c>
      <c r="B37" s="79"/>
      <c r="C37" s="393">
        <v>1.3262666666666665</v>
      </c>
      <c r="D37" s="392">
        <v>1.7378666666666664</v>
      </c>
      <c r="E37" s="391">
        <v>2.378133333333333</v>
      </c>
      <c r="F37" s="625"/>
      <c r="G37" s="37"/>
      <c r="I37" s="394">
        <f t="shared" si="9"/>
        <v>1.3262666666666665</v>
      </c>
      <c r="J37" s="394">
        <f t="shared" si="9"/>
        <v>1.7378666666666664</v>
      </c>
      <c r="K37" s="394">
        <f t="shared" si="9"/>
        <v>2.378133333333333</v>
      </c>
    </row>
    <row r="38" spans="1:11" ht="13.5" thickBot="1" x14ac:dyDescent="0.25">
      <c r="A38" s="67" t="s">
        <v>137</v>
      </c>
      <c r="B38" s="80"/>
      <c r="C38" s="395">
        <v>70.103999999999985</v>
      </c>
      <c r="D38" s="396">
        <v>80.656499999999994</v>
      </c>
      <c r="E38" s="397">
        <v>75.380250000000004</v>
      </c>
      <c r="F38" s="625"/>
      <c r="G38" s="37"/>
      <c r="I38" s="394">
        <f t="shared" si="9"/>
        <v>70.103999999999985</v>
      </c>
      <c r="J38" s="394">
        <f t="shared" si="9"/>
        <v>80.656499999999994</v>
      </c>
      <c r="K38" s="394">
        <f t="shared" si="9"/>
        <v>75.380250000000004</v>
      </c>
    </row>
    <row r="39" spans="1:11" ht="13.5" thickBot="1" x14ac:dyDescent="0.25">
      <c r="A39" s="70" t="s">
        <v>138</v>
      </c>
      <c r="B39" s="78">
        <f t="shared" ref="B39" si="10">SUM(B31:B38)</f>
        <v>0</v>
      </c>
      <c r="C39" s="78">
        <f t="shared" ref="C39" si="11">SUM(C31:C38)</f>
        <v>158.91629836104084</v>
      </c>
      <c r="D39" s="380">
        <f t="shared" ref="D39" si="12">SUM(D31:D38)</f>
        <v>183.41422259898371</v>
      </c>
      <c r="E39" s="381">
        <f t="shared" ref="E39" si="13">SUM(E31:E38)</f>
        <v>195.48966447080704</v>
      </c>
      <c r="F39" s="625"/>
      <c r="G39" s="37"/>
      <c r="I39" s="43">
        <f t="shared" ref="I39:K39" si="14">SUM(I31:I38)</f>
        <v>158.91629836104084</v>
      </c>
      <c r="J39" s="43">
        <f t="shared" si="14"/>
        <v>183.41422259898371</v>
      </c>
      <c r="K39" s="43">
        <f t="shared" si="14"/>
        <v>195.48966447080704</v>
      </c>
    </row>
    <row r="40" spans="1:11" ht="13.5" thickBot="1" x14ac:dyDescent="0.25">
      <c r="A40" s="67" t="s">
        <v>139</v>
      </c>
      <c r="B40" s="75"/>
      <c r="C40" s="560"/>
      <c r="D40" s="561"/>
      <c r="E40" s="391"/>
      <c r="F40" s="625"/>
      <c r="G40" s="37"/>
      <c r="I40" s="410"/>
      <c r="J40" s="410"/>
      <c r="K40" s="410"/>
    </row>
    <row r="41" spans="1:11" ht="13.5" thickBot="1" x14ac:dyDescent="0.25">
      <c r="A41" s="89" t="s">
        <v>140</v>
      </c>
      <c r="B41" s="78">
        <f t="shared" ref="B41:E41" si="15">B28+B39+B40</f>
        <v>0</v>
      </c>
      <c r="C41" s="78">
        <f t="shared" si="15"/>
        <v>398.67954295694358</v>
      </c>
      <c r="D41" s="380">
        <f t="shared" si="15"/>
        <v>433.87047019852702</v>
      </c>
      <c r="E41" s="381">
        <f t="shared" si="15"/>
        <v>491.15189799186555</v>
      </c>
      <c r="F41" s="625"/>
      <c r="G41" s="37"/>
      <c r="I41" s="43">
        <f t="shared" ref="I41:K41" si="16">I28+I39+I40</f>
        <v>398.67954295694358</v>
      </c>
      <c r="J41" s="43">
        <f t="shared" si="16"/>
        <v>433.87047019852702</v>
      </c>
      <c r="K41" s="43">
        <f t="shared" si="16"/>
        <v>491.15189799186555</v>
      </c>
    </row>
    <row r="42" spans="1:11" ht="13.5" thickBot="1" x14ac:dyDescent="0.25">
      <c r="A42" s="90"/>
      <c r="B42" s="91"/>
      <c r="C42" s="91"/>
      <c r="D42" s="92"/>
      <c r="E42" s="412"/>
      <c r="F42" s="625"/>
      <c r="G42" s="37"/>
      <c r="I42" s="410"/>
      <c r="J42" s="410"/>
      <c r="K42" s="410"/>
    </row>
    <row r="43" spans="1:11" x14ac:dyDescent="0.2">
      <c r="A43" s="93" t="s">
        <v>141</v>
      </c>
      <c r="B43" s="86"/>
      <c r="C43" s="562"/>
      <c r="D43" s="563"/>
      <c r="E43" s="564"/>
      <c r="F43" s="625"/>
      <c r="G43" s="37"/>
      <c r="I43" s="547"/>
      <c r="J43" s="411"/>
      <c r="K43" s="413"/>
    </row>
    <row r="44" spans="1:11" x14ac:dyDescent="0.2">
      <c r="A44" s="49" t="s">
        <v>142</v>
      </c>
      <c r="B44" s="95">
        <f t="shared" ref="B44:E44" si="17">B9-B28</f>
        <v>0</v>
      </c>
      <c r="C44" s="95">
        <f t="shared" si="17"/>
        <v>86.366755404097262</v>
      </c>
      <c r="D44" s="565">
        <f t="shared" si="17"/>
        <v>145.83375240045672</v>
      </c>
      <c r="E44" s="566">
        <f t="shared" si="17"/>
        <v>198.67776647894146</v>
      </c>
      <c r="F44" s="625"/>
      <c r="G44" s="37"/>
      <c r="I44" s="95">
        <f t="shared" ref="I44:K44" si="18">I9-I28</f>
        <v>-12.723244595902742</v>
      </c>
      <c r="J44" s="105">
        <f t="shared" si="18"/>
        <v>43.573752400456669</v>
      </c>
      <c r="K44" s="566">
        <f t="shared" si="18"/>
        <v>87.667766478941473</v>
      </c>
    </row>
    <row r="45" spans="1:11" ht="13.5" thickBot="1" x14ac:dyDescent="0.25">
      <c r="A45" s="50" t="s">
        <v>143</v>
      </c>
      <c r="B45" s="21">
        <f t="shared" ref="B45:E45" si="19">B9-B41</f>
        <v>0</v>
      </c>
      <c r="C45" s="21">
        <f t="shared" si="19"/>
        <v>-72.549542956943583</v>
      </c>
      <c r="D45" s="401">
        <f>D9-D41</f>
        <v>-37.580470198526996</v>
      </c>
      <c r="E45" s="18">
        <f t="shared" si="19"/>
        <v>3.1881020081344218</v>
      </c>
      <c r="F45" s="625"/>
      <c r="G45" s="37"/>
      <c r="I45" s="21">
        <f t="shared" ref="I45:K45" si="20">I9-I41</f>
        <v>-171.63954295694359</v>
      </c>
      <c r="J45" s="100">
        <f t="shared" si="20"/>
        <v>-139.84047019852704</v>
      </c>
      <c r="K45" s="18">
        <f t="shared" si="20"/>
        <v>-107.82189799186557</v>
      </c>
    </row>
    <row r="46" spans="1:11" ht="13.5" thickBot="1" x14ac:dyDescent="0.25">
      <c r="A46" s="32"/>
      <c r="B46" s="19"/>
      <c r="C46" s="405"/>
      <c r="D46" s="406"/>
      <c r="E46" s="407"/>
      <c r="F46" s="625"/>
      <c r="G46" s="37"/>
      <c r="I46" s="410"/>
      <c r="J46" s="410"/>
      <c r="K46" s="410"/>
    </row>
    <row r="47" spans="1:11" x14ac:dyDescent="0.2">
      <c r="A47" s="51" t="s">
        <v>216</v>
      </c>
      <c r="B47" s="52"/>
      <c r="C47" s="402"/>
      <c r="D47" s="403"/>
      <c r="E47" s="404"/>
      <c r="F47" s="625"/>
      <c r="G47" s="37"/>
      <c r="I47" s="547"/>
      <c r="J47" s="411"/>
      <c r="K47" s="413"/>
    </row>
    <row r="48" spans="1:11" x14ac:dyDescent="0.2">
      <c r="A48" s="32" t="s">
        <v>145</v>
      </c>
      <c r="B48" s="20" t="e">
        <f t="shared" ref="B48:E48" si="21">ROUND((B28)/B8,2)</f>
        <v>#DIV/0!</v>
      </c>
      <c r="C48" s="567">
        <f t="shared" si="21"/>
        <v>1089.83</v>
      </c>
      <c r="D48" s="568">
        <f t="shared" si="21"/>
        <v>1138.44</v>
      </c>
      <c r="E48" s="569">
        <f t="shared" si="21"/>
        <v>1343.92</v>
      </c>
      <c r="F48" s="625"/>
      <c r="G48" s="37"/>
      <c r="I48" s="567">
        <f t="shared" ref="I48:K48" si="22">ROUND((I28)/I8,2)</f>
        <v>1089.83</v>
      </c>
      <c r="J48" s="573">
        <f t="shared" si="22"/>
        <v>1138.44</v>
      </c>
      <c r="K48" s="569">
        <f t="shared" si="22"/>
        <v>1343.92</v>
      </c>
    </row>
    <row r="49" spans="1:11" ht="13.5" thickBot="1" x14ac:dyDescent="0.25">
      <c r="A49" s="53" t="s">
        <v>146</v>
      </c>
      <c r="B49" s="21" t="e">
        <f t="shared" ref="B49:E49" si="23">ROUND(B41/B8,2)</f>
        <v>#DIV/0!</v>
      </c>
      <c r="C49" s="570">
        <f t="shared" si="23"/>
        <v>1812.18</v>
      </c>
      <c r="D49" s="571">
        <f t="shared" si="23"/>
        <v>1972.14</v>
      </c>
      <c r="E49" s="572">
        <f t="shared" si="23"/>
        <v>2232.5100000000002</v>
      </c>
      <c r="F49" s="625"/>
      <c r="G49" s="37"/>
      <c r="I49" s="570">
        <f t="shared" ref="I49:K49" si="24">ROUND(I41/I8,2)</f>
        <v>1812.18</v>
      </c>
      <c r="J49" s="574">
        <f t="shared" si="24"/>
        <v>1972.14</v>
      </c>
      <c r="K49" s="572">
        <f t="shared" si="24"/>
        <v>2232.5100000000002</v>
      </c>
    </row>
    <row r="50" spans="1:11" ht="13.5" thickBot="1" x14ac:dyDescent="0.25">
      <c r="A50" s="32"/>
      <c r="B50" s="54"/>
      <c r="C50" s="405"/>
      <c r="D50" s="406"/>
      <c r="E50" s="407"/>
      <c r="F50" s="625"/>
      <c r="G50" s="37"/>
      <c r="I50" s="410"/>
      <c r="J50" s="410"/>
      <c r="K50" s="410"/>
    </row>
    <row r="51" spans="1:11" x14ac:dyDescent="0.2">
      <c r="A51" s="51" t="s">
        <v>217</v>
      </c>
      <c r="B51" s="52"/>
      <c r="C51" s="402"/>
      <c r="D51" s="403"/>
      <c r="E51" s="404"/>
      <c r="F51" s="625"/>
      <c r="G51" s="37"/>
      <c r="I51" s="547"/>
      <c r="J51" s="411"/>
      <c r="K51" s="413"/>
    </row>
    <row r="52" spans="1:11" x14ac:dyDescent="0.2">
      <c r="A52" s="32" t="s">
        <v>145</v>
      </c>
      <c r="B52" s="20" t="e">
        <f t="shared" ref="B52:E52" si="25">ROUND((B28)/B7,2)</f>
        <v>#DIV/0!</v>
      </c>
      <c r="C52" s="20">
        <f t="shared" si="25"/>
        <v>0.16</v>
      </c>
      <c r="D52" s="400">
        <f t="shared" si="25"/>
        <v>0.14000000000000001</v>
      </c>
      <c r="E52" s="16">
        <f t="shared" si="25"/>
        <v>0.13</v>
      </c>
      <c r="F52" s="625"/>
      <c r="G52" s="37"/>
      <c r="I52" s="20">
        <f t="shared" ref="I52:K52" si="26">ROUND((I28)/I7,2)</f>
        <v>0.23</v>
      </c>
      <c r="J52" s="99">
        <f t="shared" si="26"/>
        <v>0.19</v>
      </c>
      <c r="K52" s="16">
        <f t="shared" si="26"/>
        <v>0.17</v>
      </c>
    </row>
    <row r="53" spans="1:11" ht="13.5" thickBot="1" x14ac:dyDescent="0.25">
      <c r="A53" s="53" t="s">
        <v>146</v>
      </c>
      <c r="B53" s="21" t="e">
        <f t="shared" ref="B53:E53" si="27">ROUND(B41/B7,2)</f>
        <v>#DIV/0!</v>
      </c>
      <c r="C53" s="21">
        <f t="shared" si="27"/>
        <v>0.27</v>
      </c>
      <c r="D53" s="401">
        <f t="shared" si="27"/>
        <v>0.24</v>
      </c>
      <c r="E53" s="18">
        <f t="shared" si="27"/>
        <v>0.22</v>
      </c>
      <c r="F53" s="625"/>
      <c r="G53" s="37"/>
      <c r="I53" s="21">
        <f t="shared" ref="I53:K53" si="28">ROUND(I41/I7,2)</f>
        <v>0.39</v>
      </c>
      <c r="J53" s="100">
        <f t="shared" si="28"/>
        <v>0.32</v>
      </c>
      <c r="K53" s="18">
        <f t="shared" si="28"/>
        <v>0.28000000000000003</v>
      </c>
    </row>
    <row r="54" spans="1:11" ht="16.5" thickBot="1" x14ac:dyDescent="0.3">
      <c r="A54" s="55"/>
      <c r="B54" s="17"/>
      <c r="C54" s="17"/>
      <c r="D54" s="17"/>
      <c r="E54" s="17"/>
      <c r="F54" s="625"/>
    </row>
    <row r="55" spans="1:11" x14ac:dyDescent="0.2">
      <c r="A55" s="47" t="s">
        <v>148</v>
      </c>
      <c r="B55" s="64"/>
      <c r="C55" s="408"/>
      <c r="D55" s="408"/>
      <c r="E55" s="408"/>
      <c r="F55" s="625"/>
    </row>
    <row r="56" spans="1:11" x14ac:dyDescent="0.2">
      <c r="A56" s="49" t="s">
        <v>218</v>
      </c>
      <c r="B56" s="65"/>
      <c r="C56" s="568">
        <f>I7</f>
        <v>1032</v>
      </c>
      <c r="D56" s="568">
        <f t="shared" ref="D56:E56" si="29">J7</f>
        <v>1336.5</v>
      </c>
      <c r="E56" s="568">
        <f t="shared" si="29"/>
        <v>1742.4</v>
      </c>
      <c r="F56" s="625"/>
    </row>
    <row r="57" spans="1:11" x14ac:dyDescent="0.2">
      <c r="A57" s="49" t="s">
        <v>150</v>
      </c>
      <c r="B57" s="65"/>
      <c r="C57" s="17">
        <f>I44</f>
        <v>-12.723244595902742</v>
      </c>
      <c r="D57" s="17">
        <f t="shared" ref="D57:E58" si="30">J44</f>
        <v>43.573752400456669</v>
      </c>
      <c r="E57" s="17">
        <f t="shared" si="30"/>
        <v>87.667766478941473</v>
      </c>
      <c r="F57" s="625"/>
    </row>
    <row r="58" spans="1:11" ht="13.5" thickBot="1" x14ac:dyDescent="0.25">
      <c r="A58" s="50" t="s">
        <v>151</v>
      </c>
      <c r="B58" s="66"/>
      <c r="C58" s="409">
        <f>I45</f>
        <v>-171.63954295694359</v>
      </c>
      <c r="D58" s="409">
        <f t="shared" si="30"/>
        <v>-139.84047019852704</v>
      </c>
      <c r="E58" s="409">
        <f t="shared" si="30"/>
        <v>-107.82189799186557</v>
      </c>
      <c r="F58" s="626"/>
    </row>
    <row r="59" spans="1:11" x14ac:dyDescent="0.2">
      <c r="A59" s="22" t="s">
        <v>152</v>
      </c>
      <c r="B59" s="24"/>
      <c r="C59" s="24"/>
      <c r="D59" s="24"/>
      <c r="E59" s="24"/>
    </row>
    <row r="60" spans="1:11" x14ac:dyDescent="0.2">
      <c r="A60" s="152" t="s">
        <v>219</v>
      </c>
      <c r="B60" s="24"/>
      <c r="C60" s="24"/>
      <c r="D60" s="24"/>
      <c r="E60" s="24"/>
    </row>
    <row r="61" spans="1:11" x14ac:dyDescent="0.2">
      <c r="A61" s="24"/>
      <c r="B61" s="24"/>
      <c r="C61" s="24"/>
      <c r="D61" s="24"/>
      <c r="E61" s="24"/>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3"/>
  <sheetViews>
    <sheetView showGridLines="0" topLeftCell="A26"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28515625" customWidth="1"/>
    <col min="9" max="11" width="13.42578125" customWidth="1"/>
  </cols>
  <sheetData>
    <row r="1" spans="1:11" x14ac:dyDescent="0.2">
      <c r="A1" s="23" t="s">
        <v>223</v>
      </c>
      <c r="B1" s="23"/>
      <c r="C1" s="23"/>
      <c r="D1" s="23"/>
      <c r="E1" s="23"/>
      <c r="F1" s="24"/>
    </row>
    <row r="2" spans="1:11" ht="13.5" thickBot="1" x14ac:dyDescent="0.25">
      <c r="A2" s="25"/>
      <c r="B2" s="25"/>
      <c r="C2" s="25" t="s">
        <v>95</v>
      </c>
      <c r="D2" s="25"/>
      <c r="E2" s="25"/>
      <c r="F2" s="25" t="s">
        <v>96</v>
      </c>
    </row>
    <row r="3" spans="1:11" ht="16.5" thickBot="1" x14ac:dyDescent="0.25">
      <c r="A3" s="179" t="s">
        <v>97</v>
      </c>
      <c r="B3" s="279"/>
      <c r="C3" s="287"/>
      <c r="D3" s="281" t="s">
        <v>224</v>
      </c>
      <c r="E3" s="282"/>
      <c r="F3" s="624" t="s">
        <v>225</v>
      </c>
    </row>
    <row r="4" spans="1:11" ht="13.5" thickBot="1" x14ac:dyDescent="0.25">
      <c r="A4" s="26"/>
      <c r="B4" s="277" t="s">
        <v>100</v>
      </c>
      <c r="C4" s="215"/>
      <c r="D4" s="208" t="s">
        <v>101</v>
      </c>
      <c r="E4" s="212"/>
      <c r="F4" s="625"/>
      <c r="I4" s="621" t="s">
        <v>102</v>
      </c>
      <c r="J4" s="622"/>
      <c r="K4" s="623"/>
    </row>
    <row r="5" spans="1:11" ht="17.25" customHeight="1" thickBot="1" x14ac:dyDescent="0.25">
      <c r="A5" s="84" t="s">
        <v>103</v>
      </c>
      <c r="B5" s="251"/>
      <c r="C5" s="371" t="s">
        <v>104</v>
      </c>
      <c r="D5" s="372" t="s">
        <v>105</v>
      </c>
      <c r="E5" s="373" t="s">
        <v>106</v>
      </c>
      <c r="F5" s="625"/>
      <c r="I5" s="267" t="s">
        <v>104</v>
      </c>
      <c r="J5" s="263" t="s">
        <v>105</v>
      </c>
      <c r="K5" s="268" t="s">
        <v>106</v>
      </c>
    </row>
    <row r="6" spans="1:11" x14ac:dyDescent="0.2">
      <c r="A6" s="73" t="s">
        <v>107</v>
      </c>
      <c r="B6" s="72"/>
      <c r="C6" s="350"/>
      <c r="D6" s="345"/>
      <c r="E6" s="346"/>
      <c r="F6" s="625"/>
      <c r="I6" s="332"/>
      <c r="J6" s="332"/>
      <c r="K6" s="332"/>
    </row>
    <row r="7" spans="1:11" ht="17.25" customHeight="1" x14ac:dyDescent="0.2">
      <c r="A7" s="67" t="s">
        <v>108</v>
      </c>
      <c r="B7" s="68"/>
      <c r="C7" s="329">
        <v>33.988199999999999</v>
      </c>
      <c r="D7" s="330">
        <v>44.770885290845079</v>
      </c>
      <c r="E7" s="331">
        <v>52.507176000000001</v>
      </c>
      <c r="F7" s="625"/>
      <c r="G7" s="37"/>
      <c r="I7" s="335">
        <v>22.176716061095348</v>
      </c>
      <c r="J7" s="335">
        <v>32.756079099289309</v>
      </c>
      <c r="K7" s="335">
        <v>40.583251120003077</v>
      </c>
    </row>
    <row r="8" spans="1:11" ht="17.25" customHeight="1" thickBot="1" x14ac:dyDescent="0.25">
      <c r="A8" s="67" t="s">
        <v>109</v>
      </c>
      <c r="B8" s="69"/>
      <c r="C8" s="556">
        <v>10.199999999999999</v>
      </c>
      <c r="D8" s="557">
        <v>10.199999999999999</v>
      </c>
      <c r="E8" s="558">
        <v>10.199999999999999</v>
      </c>
      <c r="F8" s="625"/>
      <c r="G8" s="37"/>
      <c r="I8" s="378">
        <f>C8</f>
        <v>10.199999999999999</v>
      </c>
      <c r="J8" s="378">
        <f t="shared" ref="J8:K8" si="0">D8</f>
        <v>10.199999999999999</v>
      </c>
      <c r="K8" s="378">
        <f t="shared" si="0"/>
        <v>10.199999999999999</v>
      </c>
    </row>
    <row r="9" spans="1:11" ht="13.5" thickBot="1" x14ac:dyDescent="0.25">
      <c r="A9" s="70" t="s">
        <v>110</v>
      </c>
      <c r="B9" s="71">
        <f t="shared" ref="B9:D9" si="1">ROUND((B8*B7),2)</f>
        <v>0</v>
      </c>
      <c r="C9" s="95">
        <f t="shared" si="1"/>
        <v>346.68</v>
      </c>
      <c r="D9" s="92">
        <f t="shared" si="1"/>
        <v>456.66</v>
      </c>
      <c r="E9" s="412">
        <f>ROUND((E8*E7),2)</f>
        <v>535.57000000000005</v>
      </c>
      <c r="F9" s="625"/>
      <c r="G9" s="37"/>
      <c r="I9" s="40">
        <f>ROUND((I8*I7),2)</f>
        <v>226.2</v>
      </c>
      <c r="J9" s="40">
        <f t="shared" ref="J9:K9" si="2">ROUND((J8*J7),2)</f>
        <v>334.11</v>
      </c>
      <c r="K9" s="40">
        <f t="shared" si="2"/>
        <v>413.95</v>
      </c>
    </row>
    <row r="10" spans="1:11" x14ac:dyDescent="0.2">
      <c r="A10" s="67"/>
      <c r="B10" s="72"/>
      <c r="C10" s="340"/>
      <c r="D10" s="341"/>
      <c r="E10" s="306"/>
      <c r="F10" s="625"/>
      <c r="G10" s="37"/>
      <c r="I10" s="410"/>
      <c r="J10" s="410"/>
      <c r="K10" s="410"/>
    </row>
    <row r="11" spans="1:11" x14ac:dyDescent="0.2">
      <c r="A11" s="73" t="s">
        <v>111</v>
      </c>
      <c r="B11" s="72"/>
      <c r="C11" s="296"/>
      <c r="D11" s="297"/>
      <c r="E11" s="298"/>
      <c r="F11" s="625"/>
      <c r="G11" s="37"/>
      <c r="I11" s="410"/>
      <c r="J11" s="410"/>
      <c r="K11" s="410"/>
    </row>
    <row r="12" spans="1:11" x14ac:dyDescent="0.2">
      <c r="A12" s="73" t="s">
        <v>112</v>
      </c>
      <c r="B12" s="72"/>
      <c r="C12" s="296"/>
      <c r="D12" s="297"/>
      <c r="E12" s="299"/>
      <c r="F12" s="625"/>
      <c r="G12" s="37"/>
      <c r="I12" s="410"/>
      <c r="J12" s="410"/>
      <c r="K12" s="410"/>
    </row>
    <row r="13" spans="1:11" x14ac:dyDescent="0.2">
      <c r="A13" s="67" t="s">
        <v>113</v>
      </c>
      <c r="B13" s="74"/>
      <c r="C13" s="74">
        <v>39.181999999999995</v>
      </c>
      <c r="D13" s="382">
        <v>44.616</v>
      </c>
      <c r="E13" s="383">
        <v>50.335999999999999</v>
      </c>
      <c r="F13" s="625"/>
      <c r="G13" s="37"/>
      <c r="I13" s="378">
        <f t="shared" ref="I13:K27" si="3">C13</f>
        <v>39.181999999999995</v>
      </c>
      <c r="J13" s="378">
        <f t="shared" si="3"/>
        <v>44.616</v>
      </c>
      <c r="K13" s="378">
        <f t="shared" si="3"/>
        <v>50.335999999999999</v>
      </c>
    </row>
    <row r="14" spans="1:11" x14ac:dyDescent="0.2">
      <c r="A14" s="67" t="s">
        <v>114</v>
      </c>
      <c r="B14" s="74"/>
      <c r="C14" s="74">
        <v>8.1471568796436582</v>
      </c>
      <c r="D14" s="382">
        <v>9.2770545490832887</v>
      </c>
      <c r="E14" s="383">
        <v>10.46642051691448</v>
      </c>
      <c r="F14" s="625"/>
      <c r="G14" s="37"/>
      <c r="I14" s="378">
        <f t="shared" si="3"/>
        <v>8.1471568796436582</v>
      </c>
      <c r="J14" s="378">
        <f t="shared" si="3"/>
        <v>9.2770545490832887</v>
      </c>
      <c r="K14" s="378">
        <f t="shared" si="3"/>
        <v>10.46642051691448</v>
      </c>
    </row>
    <row r="15" spans="1:11" x14ac:dyDescent="0.2">
      <c r="A15" s="67" t="s">
        <v>115</v>
      </c>
      <c r="B15" s="74"/>
      <c r="C15" s="387">
        <v>4.5026828690917702</v>
      </c>
      <c r="D15" s="388">
        <v>5.8944212104474083</v>
      </c>
      <c r="E15" s="384">
        <v>6.9586917067781897</v>
      </c>
      <c r="F15" s="625"/>
      <c r="G15" s="37"/>
      <c r="I15" s="378">
        <f t="shared" si="3"/>
        <v>4.5026828690917702</v>
      </c>
      <c r="J15" s="378">
        <f t="shared" si="3"/>
        <v>5.8944212104474083</v>
      </c>
      <c r="K15" s="378">
        <f t="shared" si="3"/>
        <v>6.9586917067781897</v>
      </c>
    </row>
    <row r="16" spans="1:11" x14ac:dyDescent="0.2">
      <c r="A16" s="67" t="s">
        <v>116</v>
      </c>
      <c r="B16" s="74"/>
      <c r="C16" s="386">
        <v>24.989150161761224</v>
      </c>
      <c r="D16" s="385">
        <v>32.678119442303142</v>
      </c>
      <c r="E16" s="384">
        <v>38.444846402709572</v>
      </c>
      <c r="F16" s="625"/>
      <c r="G16" s="37"/>
      <c r="I16" s="378">
        <f t="shared" si="3"/>
        <v>24.989150161761224</v>
      </c>
      <c r="J16" s="378">
        <f t="shared" si="3"/>
        <v>32.678119442303142</v>
      </c>
      <c r="K16" s="378">
        <f t="shared" si="3"/>
        <v>38.444846402709572</v>
      </c>
    </row>
    <row r="17" spans="1:11" x14ac:dyDescent="0.2">
      <c r="A17" s="67" t="s">
        <v>117</v>
      </c>
      <c r="B17" s="75"/>
      <c r="C17" s="387">
        <v>0</v>
      </c>
      <c r="D17" s="388">
        <v>0</v>
      </c>
      <c r="E17" s="389">
        <v>0</v>
      </c>
      <c r="F17" s="625"/>
      <c r="G17" s="37"/>
      <c r="I17" s="378">
        <f t="shared" si="3"/>
        <v>0</v>
      </c>
      <c r="J17" s="378">
        <f t="shared" si="3"/>
        <v>0</v>
      </c>
      <c r="K17" s="378">
        <f t="shared" si="3"/>
        <v>0</v>
      </c>
    </row>
    <row r="18" spans="1:11" x14ac:dyDescent="0.2">
      <c r="A18" s="67" t="s">
        <v>118</v>
      </c>
      <c r="B18" s="74"/>
      <c r="C18" s="74">
        <v>83.244187890892206</v>
      </c>
      <c r="D18" s="382">
        <v>80.852631162660018</v>
      </c>
      <c r="E18" s="383">
        <v>79.775859391164914</v>
      </c>
      <c r="F18" s="625"/>
      <c r="G18" s="37"/>
      <c r="I18" s="378">
        <f t="shared" si="3"/>
        <v>83.244187890892206</v>
      </c>
      <c r="J18" s="378">
        <f t="shared" si="3"/>
        <v>80.852631162660018</v>
      </c>
      <c r="K18" s="378">
        <f t="shared" si="3"/>
        <v>79.775859391164914</v>
      </c>
    </row>
    <row r="19" spans="1:11" x14ac:dyDescent="0.2">
      <c r="A19" s="67" t="s">
        <v>119</v>
      </c>
      <c r="B19" s="74"/>
      <c r="C19" s="74">
        <v>20.519801512287334</v>
      </c>
      <c r="D19" s="382">
        <v>20.519801512287334</v>
      </c>
      <c r="E19" s="383">
        <v>20.519801512287334</v>
      </c>
      <c r="F19" s="625"/>
      <c r="G19" s="37"/>
      <c r="I19" s="378">
        <f t="shared" si="3"/>
        <v>20.519801512287334</v>
      </c>
      <c r="J19" s="378">
        <f t="shared" si="3"/>
        <v>20.519801512287334</v>
      </c>
      <c r="K19" s="378">
        <f t="shared" si="3"/>
        <v>20.519801512287334</v>
      </c>
    </row>
    <row r="20" spans="1:11" x14ac:dyDescent="0.2">
      <c r="A20" s="67" t="s">
        <v>120</v>
      </c>
      <c r="B20" s="74"/>
      <c r="C20" s="74">
        <v>23.883333333333336</v>
      </c>
      <c r="D20" s="382">
        <v>23.883333333333336</v>
      </c>
      <c r="E20" s="383">
        <v>23.883333333333336</v>
      </c>
      <c r="F20" s="625"/>
      <c r="G20" s="37"/>
      <c r="I20" s="378">
        <f t="shared" si="3"/>
        <v>23.883333333333336</v>
      </c>
      <c r="J20" s="378">
        <f t="shared" si="3"/>
        <v>23.883333333333336</v>
      </c>
      <c r="K20" s="378">
        <f t="shared" si="3"/>
        <v>23.883333333333336</v>
      </c>
    </row>
    <row r="21" spans="1:11" x14ac:dyDescent="0.2">
      <c r="A21" s="67" t="s">
        <v>121</v>
      </c>
      <c r="B21" s="75"/>
      <c r="C21" s="75">
        <v>17.951420273333333</v>
      </c>
      <c r="D21" s="390">
        <v>22.439275341666669</v>
      </c>
      <c r="E21" s="76">
        <v>28.049094177083333</v>
      </c>
      <c r="F21" s="625"/>
      <c r="G21" s="37"/>
      <c r="I21" s="378">
        <f t="shared" si="3"/>
        <v>17.951420273333333</v>
      </c>
      <c r="J21" s="378">
        <f t="shared" si="3"/>
        <v>22.439275341666669</v>
      </c>
      <c r="K21" s="378">
        <f t="shared" si="3"/>
        <v>28.049094177083333</v>
      </c>
    </row>
    <row r="22" spans="1:11" x14ac:dyDescent="0.2">
      <c r="A22" s="67" t="s">
        <v>122</v>
      </c>
      <c r="B22" s="74"/>
      <c r="C22" s="74">
        <v>11.56328841689489</v>
      </c>
      <c r="D22" s="382">
        <v>13.039497446998874</v>
      </c>
      <c r="E22" s="383">
        <v>14.75790247400408</v>
      </c>
      <c r="F22" s="625"/>
      <c r="G22" s="37"/>
      <c r="I22" s="378">
        <f t="shared" si="3"/>
        <v>11.56328841689489</v>
      </c>
      <c r="J22" s="378">
        <f t="shared" si="3"/>
        <v>13.039497446998874</v>
      </c>
      <c r="K22" s="378">
        <f t="shared" si="3"/>
        <v>14.75790247400408</v>
      </c>
    </row>
    <row r="23" spans="1:11" x14ac:dyDescent="0.2">
      <c r="A23" s="67" t="s">
        <v>123</v>
      </c>
      <c r="B23" s="74"/>
      <c r="C23" s="74">
        <v>21.5</v>
      </c>
      <c r="D23" s="382">
        <v>21.5</v>
      </c>
      <c r="E23" s="383">
        <v>21.5</v>
      </c>
      <c r="F23" s="625"/>
      <c r="G23" s="37"/>
      <c r="I23" s="378">
        <f t="shared" si="3"/>
        <v>21.5</v>
      </c>
      <c r="J23" s="378">
        <f t="shared" si="3"/>
        <v>21.5</v>
      </c>
      <c r="K23" s="378">
        <f t="shared" si="3"/>
        <v>21.5</v>
      </c>
    </row>
    <row r="24" spans="1:11" x14ac:dyDescent="0.2">
      <c r="A24" s="67" t="s">
        <v>124</v>
      </c>
      <c r="B24" s="77"/>
      <c r="C24" s="74">
        <v>7.3647539784949121</v>
      </c>
      <c r="D24" s="382">
        <v>5.9156148547769289</v>
      </c>
      <c r="E24" s="383">
        <v>6.9152308348905978</v>
      </c>
      <c r="F24" s="625"/>
      <c r="G24" s="37"/>
      <c r="I24" s="378">
        <f t="shared" si="3"/>
        <v>7.3647539784949121</v>
      </c>
      <c r="J24" s="378">
        <f t="shared" si="3"/>
        <v>5.9156148547769289</v>
      </c>
      <c r="K24" s="378">
        <f t="shared" si="3"/>
        <v>6.9152308348905978</v>
      </c>
    </row>
    <row r="25" spans="1:11" x14ac:dyDescent="0.2">
      <c r="A25" s="67" t="s">
        <v>125</v>
      </c>
      <c r="B25" s="77"/>
      <c r="C25" s="74">
        <v>14.000000000000002</v>
      </c>
      <c r="D25" s="382">
        <v>14.000000000000002</v>
      </c>
      <c r="E25" s="383">
        <v>14.000000000000002</v>
      </c>
      <c r="F25" s="625"/>
      <c r="G25" s="37"/>
      <c r="I25" s="378">
        <f t="shared" si="3"/>
        <v>14.000000000000002</v>
      </c>
      <c r="J25" s="378">
        <f t="shared" si="3"/>
        <v>14.000000000000002</v>
      </c>
      <c r="K25" s="378">
        <f t="shared" si="3"/>
        <v>14.000000000000002</v>
      </c>
    </row>
    <row r="26" spans="1:11" x14ac:dyDescent="0.2">
      <c r="A26" s="67" t="s">
        <v>126</v>
      </c>
      <c r="B26" s="75"/>
      <c r="C26" s="74">
        <v>4.3959741704137434</v>
      </c>
      <c r="D26" s="382">
        <v>5.7688493845177211</v>
      </c>
      <c r="E26" s="383">
        <v>6.6563646744435241</v>
      </c>
      <c r="F26" s="625"/>
      <c r="G26" s="37"/>
      <c r="I26" s="378">
        <f t="shared" si="3"/>
        <v>4.3959741704137434</v>
      </c>
      <c r="J26" s="378">
        <f t="shared" si="3"/>
        <v>5.7688493845177211</v>
      </c>
      <c r="K26" s="378">
        <f t="shared" si="3"/>
        <v>6.6563646744435241</v>
      </c>
    </row>
    <row r="27" spans="1:11" ht="13.5" thickBot="1" x14ac:dyDescent="0.25">
      <c r="A27" s="67" t="s">
        <v>127</v>
      </c>
      <c r="B27" s="74"/>
      <c r="C27" s="536">
        <v>10.649763313875409</v>
      </c>
      <c r="D27" s="537">
        <v>11.374563453281763</v>
      </c>
      <c r="E27" s="538">
        <v>12.203046238227341</v>
      </c>
      <c r="F27" s="625"/>
      <c r="G27" s="37"/>
      <c r="I27" s="378">
        <f t="shared" si="3"/>
        <v>10.649763313875409</v>
      </c>
      <c r="J27" s="378">
        <f t="shared" si="3"/>
        <v>11.374563453281763</v>
      </c>
      <c r="K27" s="378">
        <f t="shared" si="3"/>
        <v>12.203046238227341</v>
      </c>
    </row>
    <row r="28" spans="1:11" ht="13.5" thickBot="1" x14ac:dyDescent="0.25">
      <c r="A28" s="70" t="s">
        <v>128</v>
      </c>
      <c r="B28" s="78">
        <f t="shared" ref="B28:C28" si="4">SUM(B13:B27)</f>
        <v>0</v>
      </c>
      <c r="C28" s="539">
        <f t="shared" si="4"/>
        <v>291.89351280002177</v>
      </c>
      <c r="D28" s="102">
        <f t="shared" ref="D28" si="5">SUM(D13:D27)</f>
        <v>311.7591616913565</v>
      </c>
      <c r="E28" s="540">
        <f t="shared" ref="E28" si="6">SUM(E13:E27)</f>
        <v>334.4665912618367</v>
      </c>
      <c r="F28" s="625"/>
      <c r="G28" s="37"/>
      <c r="I28" s="43">
        <f t="shared" ref="I28:K28" si="7">SUM(I13:I27)</f>
        <v>291.89351280002177</v>
      </c>
      <c r="J28" s="43">
        <f t="shared" si="7"/>
        <v>311.7591616913565</v>
      </c>
      <c r="K28" s="43">
        <f t="shared" si="7"/>
        <v>334.4665912618367</v>
      </c>
    </row>
    <row r="29" spans="1:11" x14ac:dyDescent="0.2">
      <c r="A29" s="67"/>
      <c r="B29" s="72"/>
      <c r="C29" s="307"/>
      <c r="D29" s="297"/>
      <c r="E29" s="298"/>
      <c r="F29" s="625"/>
      <c r="G29" s="37"/>
      <c r="I29" s="410"/>
      <c r="J29" s="410"/>
      <c r="K29" s="410"/>
    </row>
    <row r="30" spans="1:11" x14ac:dyDescent="0.2">
      <c r="A30" s="73" t="s">
        <v>129</v>
      </c>
      <c r="B30" s="72"/>
      <c r="C30" s="307"/>
      <c r="D30" s="297"/>
      <c r="E30" s="298"/>
      <c r="F30" s="625"/>
      <c r="G30" s="37"/>
      <c r="I30" s="410"/>
      <c r="J30" s="410"/>
      <c r="K30" s="410"/>
    </row>
    <row r="31" spans="1:11" x14ac:dyDescent="0.2">
      <c r="A31" s="67" t="s">
        <v>130</v>
      </c>
      <c r="B31" s="79"/>
      <c r="C31" s="393">
        <v>0.74456845619080969</v>
      </c>
      <c r="D31" s="392">
        <v>0.97564142535347476</v>
      </c>
      <c r="E31" s="391">
        <v>1.335088266273176</v>
      </c>
      <c r="F31" s="625"/>
      <c r="G31" s="37"/>
      <c r="I31" s="394">
        <f t="shared" ref="I31:K38" si="8">C31</f>
        <v>0.74456845619080969</v>
      </c>
      <c r="J31" s="394">
        <f t="shared" si="8"/>
        <v>0.97564142535347476</v>
      </c>
      <c r="K31" s="394">
        <f t="shared" si="8"/>
        <v>1.335088266273176</v>
      </c>
    </row>
    <row r="32" spans="1:11" x14ac:dyDescent="0.2">
      <c r="A32" s="67" t="s">
        <v>131</v>
      </c>
      <c r="B32" s="80"/>
      <c r="C32" s="395">
        <v>5.076533574707355</v>
      </c>
      <c r="D32" s="396">
        <v>6.6426981881809022</v>
      </c>
      <c r="E32" s="397">
        <v>10.072058634924703</v>
      </c>
      <c r="F32" s="625"/>
      <c r="G32" s="37"/>
      <c r="I32" s="394">
        <f t="shared" si="8"/>
        <v>5.076533574707355</v>
      </c>
      <c r="J32" s="394">
        <f t="shared" si="8"/>
        <v>6.6426981881809022</v>
      </c>
      <c r="K32" s="394">
        <f t="shared" si="8"/>
        <v>10.072058634924703</v>
      </c>
    </row>
    <row r="33" spans="1:11" x14ac:dyDescent="0.2">
      <c r="A33" s="67" t="s">
        <v>132</v>
      </c>
      <c r="B33" s="81"/>
      <c r="C33" s="393">
        <v>2.6074747116237811</v>
      </c>
      <c r="D33" s="392">
        <v>3.9864276841171269</v>
      </c>
      <c r="E33" s="391">
        <v>4.6759041703637987</v>
      </c>
      <c r="F33" s="625"/>
      <c r="G33" s="37"/>
      <c r="I33" s="394">
        <f t="shared" si="8"/>
        <v>2.6074747116237811</v>
      </c>
      <c r="J33" s="394">
        <f t="shared" si="8"/>
        <v>3.9864276841171269</v>
      </c>
      <c r="K33" s="394">
        <f t="shared" si="8"/>
        <v>4.6759041703637987</v>
      </c>
    </row>
    <row r="34" spans="1:11" x14ac:dyDescent="0.2">
      <c r="A34" s="67" t="s">
        <v>133</v>
      </c>
      <c r="B34" s="82"/>
      <c r="C34" s="395">
        <v>47.587379254144359</v>
      </c>
      <c r="D34" s="396">
        <v>53.66254718572614</v>
      </c>
      <c r="E34" s="397">
        <v>60.734444796862945</v>
      </c>
      <c r="F34" s="625"/>
      <c r="G34" s="37"/>
      <c r="I34" s="394">
        <f t="shared" si="8"/>
        <v>47.587379254144359</v>
      </c>
      <c r="J34" s="394">
        <f t="shared" si="8"/>
        <v>53.66254718572614</v>
      </c>
      <c r="K34" s="394">
        <f t="shared" si="8"/>
        <v>60.734444796862945</v>
      </c>
    </row>
    <row r="35" spans="1:11" x14ac:dyDescent="0.2">
      <c r="A35" s="67" t="s">
        <v>134</v>
      </c>
      <c r="B35" s="79"/>
      <c r="C35" s="393">
        <v>1.4500000000000002</v>
      </c>
      <c r="D35" s="392">
        <v>1.9000000000000001</v>
      </c>
      <c r="E35" s="391">
        <v>2.6</v>
      </c>
      <c r="F35" s="625"/>
      <c r="G35" s="37"/>
      <c r="I35" s="394">
        <f t="shared" si="8"/>
        <v>1.4500000000000002</v>
      </c>
      <c r="J35" s="394">
        <f t="shared" si="8"/>
        <v>1.9000000000000001</v>
      </c>
      <c r="K35" s="394">
        <f t="shared" si="8"/>
        <v>2.6</v>
      </c>
    </row>
    <row r="36" spans="1:11" x14ac:dyDescent="0.2">
      <c r="A36" s="67" t="s">
        <v>135</v>
      </c>
      <c r="B36" s="82"/>
      <c r="C36" s="395">
        <v>30.020075697707892</v>
      </c>
      <c r="D36" s="396">
        <v>33.852541448939391</v>
      </c>
      <c r="E36" s="397">
        <v>38.313785269049063</v>
      </c>
      <c r="F36" s="625"/>
      <c r="G36" s="37"/>
      <c r="I36" s="394">
        <f t="shared" si="8"/>
        <v>30.020075697707892</v>
      </c>
      <c r="J36" s="394">
        <f t="shared" si="8"/>
        <v>33.852541448939391</v>
      </c>
      <c r="K36" s="394">
        <f t="shared" si="8"/>
        <v>38.313785269049063</v>
      </c>
    </row>
    <row r="37" spans="1:11" x14ac:dyDescent="0.2">
      <c r="A37" s="67" t="s">
        <v>136</v>
      </c>
      <c r="B37" s="79"/>
      <c r="C37" s="393">
        <v>1.3262666666666665</v>
      </c>
      <c r="D37" s="392">
        <v>1.7378666666666664</v>
      </c>
      <c r="E37" s="391">
        <v>2.378133333333333</v>
      </c>
      <c r="F37" s="625"/>
      <c r="G37" s="37"/>
      <c r="I37" s="394">
        <f t="shared" si="8"/>
        <v>1.3262666666666665</v>
      </c>
      <c r="J37" s="394">
        <f t="shared" si="8"/>
        <v>1.7378666666666664</v>
      </c>
      <c r="K37" s="394">
        <f t="shared" si="8"/>
        <v>2.378133333333333</v>
      </c>
    </row>
    <row r="38" spans="1:11" ht="13.5" thickBot="1" x14ac:dyDescent="0.25">
      <c r="A38" s="67" t="s">
        <v>137</v>
      </c>
      <c r="B38" s="80"/>
      <c r="C38" s="395">
        <v>70.103999999999985</v>
      </c>
      <c r="D38" s="396">
        <v>80.656499999999994</v>
      </c>
      <c r="E38" s="397">
        <v>75.380250000000004</v>
      </c>
      <c r="F38" s="625"/>
      <c r="G38" s="37"/>
      <c r="I38" s="394">
        <f t="shared" si="8"/>
        <v>70.103999999999985</v>
      </c>
      <c r="J38" s="394">
        <f t="shared" si="8"/>
        <v>80.656499999999994</v>
      </c>
      <c r="K38" s="394">
        <f t="shared" si="8"/>
        <v>75.380250000000004</v>
      </c>
    </row>
    <row r="39" spans="1:11" ht="13.5" thickBot="1" x14ac:dyDescent="0.25">
      <c r="A39" s="70" t="s">
        <v>138</v>
      </c>
      <c r="B39" s="78">
        <f t="shared" ref="B39" si="9">SUM(B31:B38)</f>
        <v>0</v>
      </c>
      <c r="C39" s="78">
        <f t="shared" ref="C39" si="10">SUM(C31:C38)</f>
        <v>158.91629836104084</v>
      </c>
      <c r="D39" s="380">
        <f t="shared" ref="D39" si="11">SUM(D31:D38)</f>
        <v>183.41422259898371</v>
      </c>
      <c r="E39" s="381">
        <f t="shared" ref="E39" si="12">SUM(E31:E38)</f>
        <v>195.48966447080704</v>
      </c>
      <c r="F39" s="625"/>
      <c r="G39" s="37"/>
      <c r="I39" s="43">
        <f t="shared" ref="I39:K39" si="13">SUM(I31:I38)</f>
        <v>158.91629836104084</v>
      </c>
      <c r="J39" s="43">
        <f t="shared" si="13"/>
        <v>183.41422259898371</v>
      </c>
      <c r="K39" s="43">
        <f t="shared" si="13"/>
        <v>195.48966447080704</v>
      </c>
    </row>
    <row r="40" spans="1:11" ht="13.5" thickBot="1" x14ac:dyDescent="0.25">
      <c r="A40" s="67" t="s">
        <v>139</v>
      </c>
      <c r="B40" s="75"/>
      <c r="C40" s="560"/>
      <c r="D40" s="561"/>
      <c r="E40" s="391"/>
      <c r="F40" s="625"/>
      <c r="G40" s="37"/>
      <c r="I40" s="410"/>
      <c r="J40" s="410"/>
      <c r="K40" s="410"/>
    </row>
    <row r="41" spans="1:11" ht="13.5" thickBot="1" x14ac:dyDescent="0.25">
      <c r="A41" s="89" t="s">
        <v>140</v>
      </c>
      <c r="B41" s="78">
        <f t="shared" ref="B41:D41" si="14">B28+B39+B40</f>
        <v>0</v>
      </c>
      <c r="C41" s="78">
        <f t="shared" si="14"/>
        <v>450.80981116106261</v>
      </c>
      <c r="D41" s="380">
        <f t="shared" si="14"/>
        <v>495.17338429034021</v>
      </c>
      <c r="E41" s="381">
        <f>E28+E39+E40</f>
        <v>529.95625573264374</v>
      </c>
      <c r="F41" s="625"/>
      <c r="G41" s="37"/>
      <c r="I41" s="43">
        <f t="shared" ref="I41:K41" si="15">I28+I39+I40</f>
        <v>450.80981116106261</v>
      </c>
      <c r="J41" s="43">
        <f t="shared" si="15"/>
        <v>495.17338429034021</v>
      </c>
      <c r="K41" s="43">
        <f t="shared" si="15"/>
        <v>529.95625573264374</v>
      </c>
    </row>
    <row r="42" spans="1:11" ht="13.5" thickBot="1" x14ac:dyDescent="0.25">
      <c r="A42" s="46"/>
      <c r="B42" s="19"/>
      <c r="C42" s="19"/>
      <c r="D42" s="17"/>
      <c r="E42" s="544"/>
      <c r="F42" s="625"/>
      <c r="G42" s="37"/>
      <c r="I42" s="410"/>
      <c r="J42" s="410"/>
      <c r="K42" s="410"/>
    </row>
    <row r="43" spans="1:11" x14ac:dyDescent="0.2">
      <c r="A43" s="47" t="s">
        <v>141</v>
      </c>
      <c r="B43" s="48"/>
      <c r="C43" s="545"/>
      <c r="D43" s="403"/>
      <c r="E43" s="546"/>
      <c r="F43" s="625"/>
      <c r="G43" s="37"/>
      <c r="I43" s="547"/>
      <c r="J43" s="411"/>
      <c r="K43" s="413"/>
    </row>
    <row r="44" spans="1:11" x14ac:dyDescent="0.2">
      <c r="A44" s="49" t="s">
        <v>142</v>
      </c>
      <c r="B44" s="20">
        <f t="shared" ref="B44:E44" si="16">B9-B28</f>
        <v>0</v>
      </c>
      <c r="C44" s="20">
        <f t="shared" si="16"/>
        <v>54.786487199978239</v>
      </c>
      <c r="D44" s="400">
        <f t="shared" si="16"/>
        <v>144.90083830864353</v>
      </c>
      <c r="E44" s="16">
        <f t="shared" si="16"/>
        <v>201.10340873816335</v>
      </c>
      <c r="F44" s="625"/>
      <c r="G44" s="37"/>
      <c r="I44" s="20">
        <f>I9-I28</f>
        <v>-65.693512800021779</v>
      </c>
      <c r="J44" s="99">
        <f t="shared" ref="J44:K44" si="17">J9-J28</f>
        <v>22.350838308643517</v>
      </c>
      <c r="K44" s="16">
        <f t="shared" si="17"/>
        <v>79.483408738163291</v>
      </c>
    </row>
    <row r="45" spans="1:11" ht="13.5" thickBot="1" x14ac:dyDescent="0.25">
      <c r="A45" s="50" t="s">
        <v>143</v>
      </c>
      <c r="B45" s="21">
        <f t="shared" ref="B45:E45" si="18">B9-B41</f>
        <v>0</v>
      </c>
      <c r="C45" s="21">
        <f t="shared" si="18"/>
        <v>-104.12981116106261</v>
      </c>
      <c r="D45" s="401">
        <f t="shared" si="18"/>
        <v>-38.513384290340184</v>
      </c>
      <c r="E45" s="18">
        <f t="shared" si="18"/>
        <v>5.61374426735631</v>
      </c>
      <c r="F45" s="625"/>
      <c r="G45" s="37"/>
      <c r="I45" s="21">
        <f>I9-I41</f>
        <v>-224.60981116106262</v>
      </c>
      <c r="J45" s="100">
        <f t="shared" ref="J45:K45" si="19">J9-J41</f>
        <v>-161.0633842903402</v>
      </c>
      <c r="K45" s="18">
        <f t="shared" si="19"/>
        <v>-116.00625573264375</v>
      </c>
    </row>
    <row r="46" spans="1:11" ht="13.5" thickBot="1" x14ac:dyDescent="0.25">
      <c r="A46" s="32"/>
      <c r="B46" s="19"/>
      <c r="C46" s="405"/>
      <c r="D46" s="406"/>
      <c r="E46" s="407"/>
      <c r="F46" s="625"/>
      <c r="G46" s="37"/>
      <c r="I46" s="410"/>
      <c r="J46" s="410"/>
      <c r="K46" s="410"/>
    </row>
    <row r="47" spans="1:11" x14ac:dyDescent="0.2">
      <c r="A47" s="51" t="s">
        <v>144</v>
      </c>
      <c r="B47" s="52"/>
      <c r="C47" s="402"/>
      <c r="D47" s="403"/>
      <c r="E47" s="404"/>
      <c r="F47" s="625"/>
      <c r="G47" s="37"/>
      <c r="I47" s="547"/>
      <c r="J47" s="411"/>
      <c r="K47" s="413"/>
    </row>
    <row r="48" spans="1:11" x14ac:dyDescent="0.2">
      <c r="A48" s="32" t="s">
        <v>145</v>
      </c>
      <c r="B48" s="20" t="e">
        <f t="shared" ref="B48:D48" si="20">ROUND((B28)/B8,2)</f>
        <v>#DIV/0!</v>
      </c>
      <c r="C48" s="20">
        <f t="shared" si="20"/>
        <v>28.62</v>
      </c>
      <c r="D48" s="400">
        <f t="shared" si="20"/>
        <v>30.56</v>
      </c>
      <c r="E48" s="16">
        <f>ROUND((E28)/E8,2)</f>
        <v>32.79</v>
      </c>
      <c r="F48" s="625"/>
      <c r="G48" s="37"/>
      <c r="I48" s="20">
        <f t="shared" ref="I48:J48" si="21">ROUND((I28)/I8,2)</f>
        <v>28.62</v>
      </c>
      <c r="J48" s="99">
        <f t="shared" si="21"/>
        <v>30.56</v>
      </c>
      <c r="K48" s="16">
        <f>ROUND((K28)/K8,2)</f>
        <v>32.79</v>
      </c>
    </row>
    <row r="49" spans="1:11" ht="13.5" thickBot="1" x14ac:dyDescent="0.25">
      <c r="A49" s="53" t="s">
        <v>146</v>
      </c>
      <c r="B49" s="21" t="e">
        <f t="shared" ref="B49:E49" si="22">ROUND(B41/B8,2)</f>
        <v>#DIV/0!</v>
      </c>
      <c r="C49" s="21">
        <f t="shared" si="22"/>
        <v>44.2</v>
      </c>
      <c r="D49" s="401">
        <f t="shared" si="22"/>
        <v>48.55</v>
      </c>
      <c r="E49" s="18">
        <f t="shared" si="22"/>
        <v>51.96</v>
      </c>
      <c r="F49" s="625"/>
      <c r="G49" s="37"/>
      <c r="I49" s="21">
        <f t="shared" ref="I49:K49" si="23">ROUND(I41/I8,2)</f>
        <v>44.2</v>
      </c>
      <c r="J49" s="100">
        <f t="shared" si="23"/>
        <v>48.55</v>
      </c>
      <c r="K49" s="18">
        <f t="shared" si="23"/>
        <v>51.96</v>
      </c>
    </row>
    <row r="50" spans="1:11" ht="13.5" thickBot="1" x14ac:dyDescent="0.25">
      <c r="A50" s="32"/>
      <c r="B50" s="54"/>
      <c r="C50" s="405"/>
      <c r="D50" s="406"/>
      <c r="E50" s="407"/>
      <c r="F50" s="625"/>
      <c r="G50" s="37"/>
      <c r="I50" s="410"/>
      <c r="J50" s="410"/>
      <c r="K50" s="410"/>
    </row>
    <row r="51" spans="1:11" x14ac:dyDescent="0.2">
      <c r="A51" s="51" t="s">
        <v>147</v>
      </c>
      <c r="B51" s="52"/>
      <c r="C51" s="402"/>
      <c r="D51" s="403"/>
      <c r="E51" s="404"/>
      <c r="F51" s="625"/>
      <c r="G51" s="37"/>
      <c r="I51" s="547"/>
      <c r="J51" s="411"/>
      <c r="K51" s="413"/>
    </row>
    <row r="52" spans="1:11" x14ac:dyDescent="0.2">
      <c r="A52" s="32" t="s">
        <v>145</v>
      </c>
      <c r="B52" s="20" t="e">
        <f t="shared" ref="B52:E52" si="24">ROUND((B28)/B7,2)</f>
        <v>#DIV/0!</v>
      </c>
      <c r="C52" s="20">
        <f t="shared" si="24"/>
        <v>8.59</v>
      </c>
      <c r="D52" s="400">
        <f t="shared" si="24"/>
        <v>6.96</v>
      </c>
      <c r="E52" s="16">
        <f t="shared" si="24"/>
        <v>6.37</v>
      </c>
      <c r="F52" s="625"/>
      <c r="G52" s="37"/>
      <c r="I52" s="20">
        <f t="shared" ref="I52:K52" si="25">ROUND((I28)/I7,2)</f>
        <v>13.16</v>
      </c>
      <c r="J52" s="99">
        <f t="shared" si="25"/>
        <v>9.52</v>
      </c>
      <c r="K52" s="16">
        <f t="shared" si="25"/>
        <v>8.24</v>
      </c>
    </row>
    <row r="53" spans="1:11" ht="13.5" thickBot="1" x14ac:dyDescent="0.25">
      <c r="A53" s="53" t="s">
        <v>146</v>
      </c>
      <c r="B53" s="21" t="e">
        <f t="shared" ref="B53:E53" si="26">ROUND(B41/B7,2)</f>
        <v>#DIV/0!</v>
      </c>
      <c r="C53" s="21">
        <f t="shared" si="26"/>
        <v>13.26</v>
      </c>
      <c r="D53" s="401">
        <f t="shared" si="26"/>
        <v>11.06</v>
      </c>
      <c r="E53" s="18">
        <f t="shared" si="26"/>
        <v>10.09</v>
      </c>
      <c r="F53" s="625"/>
      <c r="G53" s="37"/>
      <c r="I53" s="21">
        <f t="shared" ref="I53:K53" si="27">ROUND(I41/I7,2)</f>
        <v>20.329999999999998</v>
      </c>
      <c r="J53" s="100">
        <f t="shared" si="27"/>
        <v>15.12</v>
      </c>
      <c r="K53" s="18">
        <f t="shared" si="27"/>
        <v>13.06</v>
      </c>
    </row>
    <row r="54" spans="1:11" ht="16.5" thickBot="1" x14ac:dyDescent="0.3">
      <c r="A54" s="55"/>
      <c r="B54" s="17"/>
      <c r="C54" s="17"/>
      <c r="D54" s="17"/>
      <c r="E54" s="17"/>
      <c r="F54" s="625"/>
    </row>
    <row r="55" spans="1:11" x14ac:dyDescent="0.2">
      <c r="A55" s="47" t="s">
        <v>148</v>
      </c>
      <c r="B55" s="64"/>
      <c r="C55" s="408"/>
      <c r="D55" s="408"/>
      <c r="E55" s="408"/>
      <c r="F55" s="625"/>
    </row>
    <row r="56" spans="1:11" x14ac:dyDescent="0.2">
      <c r="A56" s="49" t="s">
        <v>149</v>
      </c>
      <c r="B56" s="65"/>
      <c r="C56" s="17">
        <f>I7</f>
        <v>22.176716061095348</v>
      </c>
      <c r="D56" s="17">
        <f t="shared" ref="D56:E56" si="28">J7</f>
        <v>32.756079099289309</v>
      </c>
      <c r="E56" s="17">
        <f t="shared" si="28"/>
        <v>40.583251120003077</v>
      </c>
      <c r="F56" s="625"/>
    </row>
    <row r="57" spans="1:11" x14ac:dyDescent="0.2">
      <c r="A57" s="49" t="s">
        <v>150</v>
      </c>
      <c r="B57" s="65"/>
      <c r="C57" s="17">
        <f>I44</f>
        <v>-65.693512800021779</v>
      </c>
      <c r="D57" s="17">
        <f t="shared" ref="D57:E58" si="29">J44</f>
        <v>22.350838308643517</v>
      </c>
      <c r="E57" s="17">
        <f t="shared" si="29"/>
        <v>79.483408738163291</v>
      </c>
      <c r="F57" s="625"/>
    </row>
    <row r="58" spans="1:11" ht="13.5" thickBot="1" x14ac:dyDescent="0.25">
      <c r="A58" s="50" t="s">
        <v>151</v>
      </c>
      <c r="B58" s="66"/>
      <c r="C58" s="409">
        <f>I45</f>
        <v>-224.60981116106262</v>
      </c>
      <c r="D58" s="409">
        <f t="shared" si="29"/>
        <v>-161.0633842903402</v>
      </c>
      <c r="E58" s="409">
        <f t="shared" si="29"/>
        <v>-116.00625573264375</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63"/>
  <sheetViews>
    <sheetView showGridLines="0" topLeftCell="A31"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 customWidth="1"/>
    <col min="9" max="11" width="13.42578125" customWidth="1"/>
  </cols>
  <sheetData>
    <row r="1" spans="1:11" x14ac:dyDescent="0.2">
      <c r="A1" s="23" t="s">
        <v>226</v>
      </c>
      <c r="B1" s="23"/>
      <c r="C1" s="23"/>
      <c r="D1" s="23"/>
      <c r="E1" s="23"/>
      <c r="F1" s="24"/>
    </row>
    <row r="2" spans="1:11" ht="13.5" thickBot="1" x14ac:dyDescent="0.25">
      <c r="A2" s="25"/>
      <c r="B2" s="25"/>
      <c r="C2" s="25" t="s">
        <v>95</v>
      </c>
      <c r="D2" s="25"/>
      <c r="E2" s="25"/>
      <c r="F2" s="25" t="s">
        <v>96</v>
      </c>
    </row>
    <row r="3" spans="1:11" ht="16.5" thickBot="1" x14ac:dyDescent="0.25">
      <c r="A3" s="179" t="s">
        <v>97</v>
      </c>
      <c r="B3" s="279"/>
      <c r="C3" s="287"/>
      <c r="D3" s="281" t="s">
        <v>227</v>
      </c>
      <c r="E3" s="282"/>
      <c r="F3" s="624" t="s">
        <v>228</v>
      </c>
    </row>
    <row r="4" spans="1:11" ht="13.5" thickBot="1" x14ac:dyDescent="0.25">
      <c r="A4" s="26"/>
      <c r="B4" s="277" t="s">
        <v>100</v>
      </c>
      <c r="C4" s="215"/>
      <c r="D4" s="208" t="s">
        <v>101</v>
      </c>
      <c r="E4" s="212"/>
      <c r="F4" s="625"/>
      <c r="I4" s="621" t="s">
        <v>102</v>
      </c>
      <c r="J4" s="622"/>
      <c r="K4" s="623"/>
    </row>
    <row r="5" spans="1:11" ht="17.25" customHeight="1" thickBot="1" x14ac:dyDescent="0.25">
      <c r="A5" s="84" t="s">
        <v>103</v>
      </c>
      <c r="B5" s="251"/>
      <c r="C5" s="216" t="s">
        <v>104</v>
      </c>
      <c r="D5" s="213" t="s">
        <v>105</v>
      </c>
      <c r="E5" s="214" t="s">
        <v>106</v>
      </c>
      <c r="F5" s="625"/>
      <c r="I5" s="267" t="s">
        <v>104</v>
      </c>
      <c r="J5" s="263" t="s">
        <v>105</v>
      </c>
      <c r="K5" s="268" t="s">
        <v>106</v>
      </c>
    </row>
    <row r="6" spans="1:11" x14ac:dyDescent="0.2">
      <c r="A6" s="73" t="s">
        <v>107</v>
      </c>
      <c r="B6" s="72"/>
      <c r="C6" s="86"/>
      <c r="D6" s="87"/>
      <c r="E6" s="88"/>
      <c r="F6" s="625"/>
      <c r="I6" s="31"/>
      <c r="J6" s="31"/>
      <c r="K6" s="31"/>
    </row>
    <row r="7" spans="1:11" ht="17.25" customHeight="1" x14ac:dyDescent="0.2">
      <c r="A7" s="67" t="s">
        <v>108</v>
      </c>
      <c r="B7" s="68"/>
      <c r="C7" s="329">
        <v>33.988199999999999</v>
      </c>
      <c r="D7" s="330">
        <v>44.770885290845079</v>
      </c>
      <c r="E7" s="331">
        <v>52.507176000000001</v>
      </c>
      <c r="F7" s="625"/>
      <c r="G7" s="37"/>
      <c r="I7" s="335">
        <v>22.176716061095348</v>
      </c>
      <c r="J7" s="335">
        <v>32.756079099289309</v>
      </c>
      <c r="K7" s="335">
        <v>40.583251120003077</v>
      </c>
    </row>
    <row r="8" spans="1:11" ht="17.25" customHeight="1" thickBot="1" x14ac:dyDescent="0.25">
      <c r="A8" s="67" t="s">
        <v>109</v>
      </c>
      <c r="B8" s="69"/>
      <c r="C8" s="575">
        <v>7.8</v>
      </c>
      <c r="D8" s="576">
        <v>7.8</v>
      </c>
      <c r="E8" s="577">
        <v>7.8</v>
      </c>
      <c r="F8" s="625"/>
      <c r="G8" s="37"/>
      <c r="I8" s="427">
        <f>C8</f>
        <v>7.8</v>
      </c>
      <c r="J8" s="427">
        <f t="shared" ref="J8:K8" si="0">D8</f>
        <v>7.8</v>
      </c>
      <c r="K8" s="427">
        <f t="shared" si="0"/>
        <v>7.8</v>
      </c>
    </row>
    <row r="9" spans="1:11" ht="13.5" thickBot="1" x14ac:dyDescent="0.25">
      <c r="A9" s="70" t="s">
        <v>110</v>
      </c>
      <c r="B9" s="71">
        <f t="shared" ref="B9:E9" si="1">ROUND((B8*B7),2)</f>
        <v>0</v>
      </c>
      <c r="C9" s="471">
        <f t="shared" si="1"/>
        <v>265.11</v>
      </c>
      <c r="D9" s="472">
        <f>ROUND((D8*D7),2)</f>
        <v>349.21</v>
      </c>
      <c r="E9" s="473">
        <f t="shared" si="1"/>
        <v>409.56</v>
      </c>
      <c r="F9" s="625"/>
      <c r="G9" s="37"/>
      <c r="I9" s="474">
        <f>ROUND((I8*I7),2)</f>
        <v>172.98</v>
      </c>
      <c r="J9" s="474">
        <f t="shared" ref="J9:K9" si="2">ROUND((J8*J7),2)</f>
        <v>255.5</v>
      </c>
      <c r="K9" s="474">
        <f t="shared" si="2"/>
        <v>316.55</v>
      </c>
    </row>
    <row r="10" spans="1:11" x14ac:dyDescent="0.2">
      <c r="A10" s="67"/>
      <c r="B10" s="72"/>
      <c r="C10" s="340"/>
      <c r="D10" s="341"/>
      <c r="E10" s="306"/>
      <c r="F10" s="625"/>
      <c r="G10" s="37"/>
      <c r="I10" s="464"/>
      <c r="J10" s="464"/>
      <c r="K10" s="464"/>
    </row>
    <row r="11" spans="1:11" x14ac:dyDescent="0.2">
      <c r="A11" s="73" t="s">
        <v>111</v>
      </c>
      <c r="B11" s="72"/>
      <c r="C11" s="296"/>
      <c r="D11" s="297"/>
      <c r="E11" s="298"/>
      <c r="F11" s="625"/>
      <c r="G11" s="37"/>
      <c r="I11" s="464"/>
      <c r="J11" s="464"/>
      <c r="K11" s="464"/>
    </row>
    <row r="12" spans="1:11" x14ac:dyDescent="0.2">
      <c r="A12" s="73" t="s">
        <v>112</v>
      </c>
      <c r="B12" s="72"/>
      <c r="C12" s="296"/>
      <c r="D12" s="297"/>
      <c r="E12" s="299"/>
      <c r="F12" s="625"/>
      <c r="G12" s="37"/>
      <c r="I12" s="464"/>
      <c r="J12" s="464"/>
      <c r="K12" s="464"/>
    </row>
    <row r="13" spans="1:11" x14ac:dyDescent="0.2">
      <c r="A13" s="67" t="s">
        <v>113</v>
      </c>
      <c r="B13" s="74"/>
      <c r="C13" s="416">
        <v>28.427999999999997</v>
      </c>
      <c r="D13" s="417">
        <v>32.547999999999995</v>
      </c>
      <c r="E13" s="418">
        <v>36.667999999999999</v>
      </c>
      <c r="F13" s="625"/>
      <c r="G13" s="37"/>
      <c r="I13" s="427">
        <f t="shared" ref="I13:K27" si="3">C13</f>
        <v>28.427999999999997</v>
      </c>
      <c r="J13" s="427">
        <f t="shared" si="3"/>
        <v>32.547999999999995</v>
      </c>
      <c r="K13" s="427">
        <f t="shared" si="3"/>
        <v>36.667999999999999</v>
      </c>
    </row>
    <row r="14" spans="1:11" x14ac:dyDescent="0.2">
      <c r="A14" s="67" t="s">
        <v>114</v>
      </c>
      <c r="B14" s="74"/>
      <c r="C14" s="416">
        <v>8.2066251780352175</v>
      </c>
      <c r="D14" s="417">
        <v>9.3959911458664074</v>
      </c>
      <c r="E14" s="418">
        <v>10.585357113697599</v>
      </c>
      <c r="F14" s="625"/>
      <c r="G14" s="37"/>
      <c r="I14" s="427">
        <f t="shared" si="3"/>
        <v>8.2066251780352175</v>
      </c>
      <c r="J14" s="427">
        <f t="shared" si="3"/>
        <v>9.3959911458664074</v>
      </c>
      <c r="K14" s="427">
        <f t="shared" si="3"/>
        <v>10.585357113697599</v>
      </c>
    </row>
    <row r="15" spans="1:11" x14ac:dyDescent="0.2">
      <c r="A15" s="67" t="s">
        <v>115</v>
      </c>
      <c r="B15" s="74"/>
      <c r="C15" s="478">
        <v>4.5026828690917702</v>
      </c>
      <c r="D15" s="479">
        <v>5.8944212104474083</v>
      </c>
      <c r="E15" s="477">
        <v>6.9586917067781897</v>
      </c>
      <c r="F15" s="625"/>
      <c r="G15" s="37"/>
      <c r="I15" s="427">
        <f t="shared" si="3"/>
        <v>4.5026828690917702</v>
      </c>
      <c r="J15" s="427">
        <f t="shared" si="3"/>
        <v>5.8944212104474083</v>
      </c>
      <c r="K15" s="427">
        <f t="shared" si="3"/>
        <v>6.9586917067781897</v>
      </c>
    </row>
    <row r="16" spans="1:11" x14ac:dyDescent="0.2">
      <c r="A16" s="67" t="s">
        <v>116</v>
      </c>
      <c r="B16" s="74"/>
      <c r="C16" s="475">
        <v>24.989150161761224</v>
      </c>
      <c r="D16" s="476">
        <v>32.678119442303142</v>
      </c>
      <c r="E16" s="477">
        <v>38.444846402709572</v>
      </c>
      <c r="F16" s="625"/>
      <c r="G16" s="37"/>
      <c r="I16" s="427">
        <f t="shared" si="3"/>
        <v>24.989150161761224</v>
      </c>
      <c r="J16" s="427">
        <f t="shared" si="3"/>
        <v>32.678119442303142</v>
      </c>
      <c r="K16" s="427">
        <f t="shared" si="3"/>
        <v>38.444846402709572</v>
      </c>
    </row>
    <row r="17" spans="1:11" x14ac:dyDescent="0.2">
      <c r="A17" s="67" t="s">
        <v>117</v>
      </c>
      <c r="B17" s="75"/>
      <c r="C17" s="478">
        <v>0</v>
      </c>
      <c r="D17" s="479">
        <v>0</v>
      </c>
      <c r="E17" s="480">
        <v>0</v>
      </c>
      <c r="F17" s="625"/>
      <c r="G17" s="37"/>
      <c r="I17" s="427">
        <f t="shared" si="3"/>
        <v>0</v>
      </c>
      <c r="J17" s="427">
        <f t="shared" si="3"/>
        <v>0</v>
      </c>
      <c r="K17" s="427">
        <f t="shared" si="3"/>
        <v>0</v>
      </c>
    </row>
    <row r="18" spans="1:11" x14ac:dyDescent="0.2">
      <c r="A18" s="67" t="s">
        <v>118</v>
      </c>
      <c r="B18" s="74"/>
      <c r="C18" s="416">
        <v>83.244187890892206</v>
      </c>
      <c r="D18" s="417">
        <v>80.852631162660018</v>
      </c>
      <c r="E18" s="418">
        <v>79.775859391164914</v>
      </c>
      <c r="F18" s="625"/>
      <c r="G18" s="37"/>
      <c r="I18" s="427">
        <f t="shared" si="3"/>
        <v>83.244187890892206</v>
      </c>
      <c r="J18" s="427">
        <f t="shared" si="3"/>
        <v>80.852631162660018</v>
      </c>
      <c r="K18" s="427">
        <f t="shared" si="3"/>
        <v>79.775859391164914</v>
      </c>
    </row>
    <row r="19" spans="1:11" x14ac:dyDescent="0.2">
      <c r="A19" s="67" t="s">
        <v>119</v>
      </c>
      <c r="B19" s="74"/>
      <c r="C19" s="432">
        <v>20.519801512287334</v>
      </c>
      <c r="D19" s="433">
        <v>20.519801512287334</v>
      </c>
      <c r="E19" s="434">
        <v>20.519801512287334</v>
      </c>
      <c r="F19" s="625"/>
      <c r="G19" s="37"/>
      <c r="I19" s="427">
        <f t="shared" si="3"/>
        <v>20.519801512287334</v>
      </c>
      <c r="J19" s="427">
        <f t="shared" si="3"/>
        <v>20.519801512287334</v>
      </c>
      <c r="K19" s="427">
        <f t="shared" si="3"/>
        <v>20.519801512287334</v>
      </c>
    </row>
    <row r="20" spans="1:11" x14ac:dyDescent="0.2">
      <c r="A20" s="67" t="s">
        <v>120</v>
      </c>
      <c r="B20" s="74"/>
      <c r="C20" s="416">
        <v>23.883333333333336</v>
      </c>
      <c r="D20" s="417">
        <v>23.883333333333336</v>
      </c>
      <c r="E20" s="418">
        <v>23.883333333333336</v>
      </c>
      <c r="F20" s="625"/>
      <c r="G20" s="37"/>
      <c r="I20" s="427">
        <f t="shared" si="3"/>
        <v>23.883333333333336</v>
      </c>
      <c r="J20" s="427">
        <f t="shared" si="3"/>
        <v>23.883333333333336</v>
      </c>
      <c r="K20" s="427">
        <f t="shared" si="3"/>
        <v>23.883333333333336</v>
      </c>
    </row>
    <row r="21" spans="1:11" x14ac:dyDescent="0.2">
      <c r="A21" s="67" t="s">
        <v>121</v>
      </c>
      <c r="B21" s="75"/>
      <c r="C21" s="432">
        <v>17.951420273333333</v>
      </c>
      <c r="D21" s="433">
        <v>22.439275341666669</v>
      </c>
      <c r="E21" s="434">
        <v>28.049094177083333</v>
      </c>
      <c r="F21" s="625"/>
      <c r="G21" s="37"/>
      <c r="I21" s="427">
        <f t="shared" si="3"/>
        <v>17.951420273333333</v>
      </c>
      <c r="J21" s="427">
        <f t="shared" si="3"/>
        <v>22.439275341666669</v>
      </c>
      <c r="K21" s="427">
        <f t="shared" si="3"/>
        <v>28.049094177083333</v>
      </c>
    </row>
    <row r="22" spans="1:11" x14ac:dyDescent="0.2">
      <c r="A22" s="67" t="s">
        <v>122</v>
      </c>
      <c r="B22" s="74"/>
      <c r="C22" s="416">
        <v>11.56328841689489</v>
      </c>
      <c r="D22" s="417">
        <v>13.039497446998874</v>
      </c>
      <c r="E22" s="418">
        <v>14.75790247400408</v>
      </c>
      <c r="F22" s="625"/>
      <c r="G22" s="37"/>
      <c r="I22" s="427">
        <f t="shared" si="3"/>
        <v>11.56328841689489</v>
      </c>
      <c r="J22" s="427">
        <f t="shared" si="3"/>
        <v>13.039497446998874</v>
      </c>
      <c r="K22" s="427">
        <f t="shared" si="3"/>
        <v>14.75790247400408</v>
      </c>
    </row>
    <row r="23" spans="1:11" x14ac:dyDescent="0.2">
      <c r="A23" s="67" t="s">
        <v>123</v>
      </c>
      <c r="B23" s="74"/>
      <c r="C23" s="416">
        <v>21.5</v>
      </c>
      <c r="D23" s="417">
        <v>21.5</v>
      </c>
      <c r="E23" s="418">
        <v>21.5</v>
      </c>
      <c r="F23" s="625"/>
      <c r="G23" s="37"/>
      <c r="I23" s="427">
        <f t="shared" si="3"/>
        <v>21.5</v>
      </c>
      <c r="J23" s="427">
        <f t="shared" si="3"/>
        <v>21.5</v>
      </c>
      <c r="K23" s="427">
        <f t="shared" si="3"/>
        <v>21.5</v>
      </c>
    </row>
    <row r="24" spans="1:11" x14ac:dyDescent="0.2">
      <c r="A24" s="67" t="s">
        <v>124</v>
      </c>
      <c r="B24" s="77"/>
      <c r="C24" s="416">
        <v>7.3647539784949121</v>
      </c>
      <c r="D24" s="417">
        <v>5.9156148547769289</v>
      </c>
      <c r="E24" s="418">
        <v>6.9152308348905978</v>
      </c>
      <c r="F24" s="625"/>
      <c r="G24" s="37"/>
      <c r="I24" s="427">
        <f t="shared" si="3"/>
        <v>7.3647539784949121</v>
      </c>
      <c r="J24" s="427">
        <f t="shared" si="3"/>
        <v>5.9156148547769289</v>
      </c>
      <c r="K24" s="427">
        <f t="shared" si="3"/>
        <v>6.9152308348905978</v>
      </c>
    </row>
    <row r="25" spans="1:11" x14ac:dyDescent="0.2">
      <c r="A25" s="67" t="s">
        <v>125</v>
      </c>
      <c r="B25" s="77"/>
      <c r="C25" s="416">
        <v>14.000000000000002</v>
      </c>
      <c r="D25" s="417">
        <v>14.000000000000002</v>
      </c>
      <c r="E25" s="418">
        <v>14.000000000000002</v>
      </c>
      <c r="F25" s="625"/>
      <c r="G25" s="37"/>
      <c r="I25" s="427"/>
      <c r="J25" s="427"/>
      <c r="K25" s="427"/>
    </row>
    <row r="26" spans="1:11" x14ac:dyDescent="0.2">
      <c r="A26" s="67" t="s">
        <v>126</v>
      </c>
      <c r="B26" s="75"/>
      <c r="C26" s="416">
        <v>4.3959741704137434</v>
      </c>
      <c r="D26" s="417">
        <v>5.7688493845177211</v>
      </c>
      <c r="E26" s="418">
        <v>6.6563646744435241</v>
      </c>
      <c r="F26" s="625"/>
      <c r="G26" s="37"/>
      <c r="I26" s="427">
        <f t="shared" si="3"/>
        <v>4.3959741704137434</v>
      </c>
      <c r="J26" s="427">
        <f t="shared" si="3"/>
        <v>5.7688493845177211</v>
      </c>
      <c r="K26" s="427">
        <f t="shared" si="3"/>
        <v>6.6563646744435241</v>
      </c>
    </row>
    <row r="27" spans="1:11" ht="13.5" thickBot="1" x14ac:dyDescent="0.25">
      <c r="A27" s="67" t="s">
        <v>127</v>
      </c>
      <c r="B27" s="74"/>
      <c r="C27" s="420">
        <v>10.244797046774504</v>
      </c>
      <c r="D27" s="421">
        <v>10.922092252413282</v>
      </c>
      <c r="E27" s="422">
        <v>11.689988370692195</v>
      </c>
      <c r="F27" s="625"/>
      <c r="G27" s="37"/>
      <c r="I27" s="427">
        <f t="shared" si="3"/>
        <v>10.244797046774504</v>
      </c>
      <c r="J27" s="427">
        <f t="shared" si="3"/>
        <v>10.922092252413282</v>
      </c>
      <c r="K27" s="427">
        <f t="shared" si="3"/>
        <v>11.689988370692195</v>
      </c>
    </row>
    <row r="28" spans="1:11" ht="13.5" thickBot="1" x14ac:dyDescent="0.25">
      <c r="A28" s="70" t="s">
        <v>128</v>
      </c>
      <c r="B28" s="78">
        <f t="shared" ref="B28:E28" si="4">SUM(B13:B27)</f>
        <v>0</v>
      </c>
      <c r="C28" s="423">
        <f t="shared" si="4"/>
        <v>280.7940148313125</v>
      </c>
      <c r="D28" s="430">
        <f t="shared" si="4"/>
        <v>299.35762708727111</v>
      </c>
      <c r="E28" s="431">
        <f t="shared" si="4"/>
        <v>320.40446999108468</v>
      </c>
      <c r="F28" s="625"/>
      <c r="G28" s="37"/>
      <c r="I28" s="428">
        <f t="shared" ref="I28:K28" si="5">SUM(I13:I27)</f>
        <v>266.79401483131244</v>
      </c>
      <c r="J28" s="428">
        <f t="shared" si="5"/>
        <v>285.35762708727111</v>
      </c>
      <c r="K28" s="428">
        <f t="shared" si="5"/>
        <v>306.40446999108468</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6">C31</f>
        <v>0.74456845619080969</v>
      </c>
      <c r="J31" s="438">
        <f t="shared" si="6"/>
        <v>0.97564142535347476</v>
      </c>
      <c r="K31" s="438">
        <f t="shared" si="6"/>
        <v>1.335088266273176</v>
      </c>
    </row>
    <row r="32" spans="1:11" x14ac:dyDescent="0.2">
      <c r="A32" s="67" t="s">
        <v>131</v>
      </c>
      <c r="B32" s="80"/>
      <c r="C32" s="439">
        <v>5.076533574707355</v>
      </c>
      <c r="D32" s="440">
        <v>6.6426981881809022</v>
      </c>
      <c r="E32" s="441">
        <v>10.072058634924703</v>
      </c>
      <c r="F32" s="625"/>
      <c r="G32" s="37"/>
      <c r="I32" s="438">
        <f t="shared" si="6"/>
        <v>5.076533574707355</v>
      </c>
      <c r="J32" s="438">
        <f t="shared" si="6"/>
        <v>6.6426981881809022</v>
      </c>
      <c r="K32" s="438">
        <f t="shared" si="6"/>
        <v>10.072058634924703</v>
      </c>
    </row>
    <row r="33" spans="1:11" x14ac:dyDescent="0.2">
      <c r="A33" s="67" t="s">
        <v>132</v>
      </c>
      <c r="B33" s="81"/>
      <c r="C33" s="435">
        <v>2.6074747116237811</v>
      </c>
      <c r="D33" s="436">
        <v>3.9864276841171269</v>
      </c>
      <c r="E33" s="437">
        <v>4.6759041703637987</v>
      </c>
      <c r="F33" s="625"/>
      <c r="G33" s="37"/>
      <c r="I33" s="438">
        <f t="shared" si="6"/>
        <v>2.6074747116237811</v>
      </c>
      <c r="J33" s="438">
        <f t="shared" si="6"/>
        <v>3.9864276841171269</v>
      </c>
      <c r="K33" s="438">
        <f t="shared" si="6"/>
        <v>4.6759041703637987</v>
      </c>
    </row>
    <row r="34" spans="1:11" x14ac:dyDescent="0.2">
      <c r="A34" s="67" t="s">
        <v>133</v>
      </c>
      <c r="B34" s="82"/>
      <c r="C34" s="439">
        <v>47.587379254144359</v>
      </c>
      <c r="D34" s="440">
        <v>53.66254718572614</v>
      </c>
      <c r="E34" s="441">
        <v>60.734444796862945</v>
      </c>
      <c r="F34" s="625"/>
      <c r="G34" s="37"/>
      <c r="I34" s="438">
        <f t="shared" si="6"/>
        <v>47.587379254144359</v>
      </c>
      <c r="J34" s="438">
        <f t="shared" si="6"/>
        <v>53.66254718572614</v>
      </c>
      <c r="K34" s="438">
        <f t="shared" si="6"/>
        <v>60.734444796862945</v>
      </c>
    </row>
    <row r="35" spans="1:11" x14ac:dyDescent="0.2">
      <c r="A35" s="67" t="s">
        <v>134</v>
      </c>
      <c r="B35" s="79"/>
      <c r="C35" s="435">
        <v>1.4500000000000002</v>
      </c>
      <c r="D35" s="436">
        <v>1.9000000000000001</v>
      </c>
      <c r="E35" s="437">
        <v>2.6</v>
      </c>
      <c r="F35" s="625"/>
      <c r="G35" s="37"/>
      <c r="I35" s="438">
        <f t="shared" si="6"/>
        <v>1.4500000000000002</v>
      </c>
      <c r="J35" s="438">
        <f t="shared" si="6"/>
        <v>1.9000000000000001</v>
      </c>
      <c r="K35" s="438">
        <f t="shared" si="6"/>
        <v>2.6</v>
      </c>
    </row>
    <row r="36" spans="1:11" x14ac:dyDescent="0.2">
      <c r="A36" s="67" t="s">
        <v>135</v>
      </c>
      <c r="B36" s="82"/>
      <c r="C36" s="439">
        <v>30.020075697707892</v>
      </c>
      <c r="D36" s="440">
        <v>33.852541448939391</v>
      </c>
      <c r="E36" s="441">
        <v>38.313785269049063</v>
      </c>
      <c r="F36" s="625"/>
      <c r="G36" s="37"/>
      <c r="I36" s="438">
        <f t="shared" si="6"/>
        <v>30.020075697707892</v>
      </c>
      <c r="J36" s="438">
        <f t="shared" si="6"/>
        <v>33.852541448939391</v>
      </c>
      <c r="K36" s="438">
        <f t="shared" si="6"/>
        <v>38.313785269049063</v>
      </c>
    </row>
    <row r="37" spans="1:11" x14ac:dyDescent="0.2">
      <c r="A37" s="67" t="s">
        <v>136</v>
      </c>
      <c r="B37" s="79"/>
      <c r="C37" s="435">
        <v>1.3262666666666665</v>
      </c>
      <c r="D37" s="436">
        <v>1.7378666666666664</v>
      </c>
      <c r="E37" s="437">
        <v>2.378133333333333</v>
      </c>
      <c r="F37" s="625"/>
      <c r="G37" s="37"/>
      <c r="I37" s="438">
        <f t="shared" si="6"/>
        <v>1.3262666666666665</v>
      </c>
      <c r="J37" s="438">
        <f t="shared" si="6"/>
        <v>1.7378666666666664</v>
      </c>
      <c r="K37" s="438">
        <f t="shared" si="6"/>
        <v>2.378133333333333</v>
      </c>
    </row>
    <row r="38" spans="1:11" ht="13.5" thickBot="1" x14ac:dyDescent="0.25">
      <c r="A38" s="67" t="s">
        <v>137</v>
      </c>
      <c r="B38" s="80"/>
      <c r="C38" s="439">
        <v>70.103999999999985</v>
      </c>
      <c r="D38" s="440">
        <v>80.656499999999994</v>
      </c>
      <c r="E38" s="441">
        <v>75.380250000000004</v>
      </c>
      <c r="F38" s="625"/>
      <c r="G38" s="37"/>
      <c r="I38" s="438">
        <f t="shared" si="6"/>
        <v>70.103999999999985</v>
      </c>
      <c r="J38" s="438">
        <f t="shared" si="6"/>
        <v>80.656499999999994</v>
      </c>
      <c r="K38" s="438">
        <f t="shared" si="6"/>
        <v>75.380250000000004</v>
      </c>
    </row>
    <row r="39" spans="1:11" ht="13.5" thickBot="1" x14ac:dyDescent="0.25">
      <c r="A39" s="70" t="s">
        <v>138</v>
      </c>
      <c r="B39" s="78">
        <f t="shared" ref="B39" si="7">SUM(B31:B38)</f>
        <v>0</v>
      </c>
      <c r="C39" s="424">
        <f t="shared" ref="C39:E39" si="8">SUM(C31:C38)</f>
        <v>158.91629836104084</v>
      </c>
      <c r="D39" s="425">
        <f t="shared" si="8"/>
        <v>183.41422259898371</v>
      </c>
      <c r="E39" s="426">
        <f t="shared" si="8"/>
        <v>195.48966447080704</v>
      </c>
      <c r="F39" s="625"/>
      <c r="G39" s="37"/>
      <c r="I39" s="428">
        <f t="shared" ref="I39:K39" si="9">SUM(I31:I38)</f>
        <v>158.91629836104084</v>
      </c>
      <c r="J39" s="428">
        <f t="shared" si="9"/>
        <v>183.41422259898371</v>
      </c>
      <c r="K39" s="428">
        <f t="shared" si="9"/>
        <v>195.48966447080704</v>
      </c>
    </row>
    <row r="40" spans="1:11" ht="13.5" thickBot="1" x14ac:dyDescent="0.25">
      <c r="A40" s="67" t="s">
        <v>139</v>
      </c>
      <c r="B40" s="75"/>
      <c r="C40" s="481"/>
      <c r="D40" s="482"/>
      <c r="E40" s="437"/>
      <c r="F40" s="625"/>
      <c r="G40" s="37"/>
      <c r="I40" s="464"/>
      <c r="J40" s="464"/>
      <c r="K40" s="464"/>
    </row>
    <row r="41" spans="1:11" ht="13.5" thickBot="1" x14ac:dyDescent="0.25">
      <c r="A41" s="89" t="s">
        <v>140</v>
      </c>
      <c r="B41" s="78">
        <f t="shared" ref="B41" si="10">B28+B39+B40</f>
        <v>0</v>
      </c>
      <c r="C41" s="424">
        <f>C28+C39+C40</f>
        <v>439.71031319235334</v>
      </c>
      <c r="D41" s="425">
        <f t="shared" ref="D41" si="11">D28+D39+D40</f>
        <v>482.77184968625482</v>
      </c>
      <c r="E41" s="426">
        <f>E28+E39+E40</f>
        <v>515.89413446189178</v>
      </c>
      <c r="F41" s="625"/>
      <c r="G41" s="37"/>
      <c r="I41" s="428">
        <f t="shared" ref="I41:K41" si="12">I28+I39+I40</f>
        <v>425.71031319235328</v>
      </c>
      <c r="J41" s="428">
        <f t="shared" si="12"/>
        <v>468.77184968625482</v>
      </c>
      <c r="K41" s="428">
        <f t="shared" si="12"/>
        <v>501.89413446189172</v>
      </c>
    </row>
    <row r="42" spans="1:11" ht="13.5" thickBot="1" x14ac:dyDescent="0.25">
      <c r="A42" s="90"/>
      <c r="B42" s="91"/>
      <c r="C42" s="502"/>
      <c r="D42" s="472"/>
      <c r="E42" s="473"/>
      <c r="F42" s="625"/>
      <c r="G42" s="37"/>
      <c r="I42" s="464"/>
      <c r="J42" s="464"/>
      <c r="K42" s="464"/>
    </row>
    <row r="43" spans="1:11" x14ac:dyDescent="0.2">
      <c r="A43" s="47" t="s">
        <v>141</v>
      </c>
      <c r="B43" s="48"/>
      <c r="C43" s="448"/>
      <c r="D43" s="449"/>
      <c r="E43" s="450"/>
      <c r="F43" s="625"/>
      <c r="G43" s="37"/>
      <c r="I43" s="465"/>
      <c r="J43" s="465"/>
      <c r="K43" s="466"/>
    </row>
    <row r="44" spans="1:11" x14ac:dyDescent="0.2">
      <c r="A44" s="49" t="s">
        <v>142</v>
      </c>
      <c r="B44" s="20">
        <f t="shared" ref="B44:C44" si="13">B9-B28</f>
        <v>0</v>
      </c>
      <c r="C44" s="451">
        <f t="shared" si="13"/>
        <v>-15.684014831312481</v>
      </c>
      <c r="D44" s="452">
        <f>D9-D28</f>
        <v>49.852372912728868</v>
      </c>
      <c r="E44" s="453">
        <f t="shared" ref="E44" si="14">E9-E28</f>
        <v>89.155530008915321</v>
      </c>
      <c r="F44" s="625"/>
      <c r="G44" s="37"/>
      <c r="I44" s="467">
        <f t="shared" ref="I44" si="15">I9-I28</f>
        <v>-93.814014831312448</v>
      </c>
      <c r="J44" s="467">
        <f>J9-J28</f>
        <v>-29.857627087271112</v>
      </c>
      <c r="K44" s="453">
        <f t="shared" ref="K44" si="16">K9-K28</f>
        <v>10.14553000891533</v>
      </c>
    </row>
    <row r="45" spans="1:11" ht="13.5" thickBot="1" x14ac:dyDescent="0.25">
      <c r="A45" s="50" t="s">
        <v>143</v>
      </c>
      <c r="B45" s="21">
        <f t="shared" ref="B45:E45" si="17">B9-B41</f>
        <v>0</v>
      </c>
      <c r="C45" s="454">
        <f t="shared" si="17"/>
        <v>-174.60031319235333</v>
      </c>
      <c r="D45" s="455">
        <f t="shared" si="17"/>
        <v>-133.56184968625485</v>
      </c>
      <c r="E45" s="456">
        <f t="shared" si="17"/>
        <v>-106.33413446189178</v>
      </c>
      <c r="F45" s="625"/>
      <c r="G45" s="37"/>
      <c r="I45" s="468">
        <f t="shared" ref="I45:K45" si="18">I9-I41</f>
        <v>-252.73031319235329</v>
      </c>
      <c r="J45" s="468">
        <f t="shared" si="18"/>
        <v>-213.27184968625482</v>
      </c>
      <c r="K45" s="456">
        <f t="shared" si="18"/>
        <v>-185.34413446189171</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520"/>
      <c r="J47" s="465"/>
      <c r="K47" s="466"/>
    </row>
    <row r="48" spans="1:11" x14ac:dyDescent="0.2">
      <c r="A48" s="32" t="s">
        <v>145</v>
      </c>
      <c r="B48" s="20" t="e">
        <f t="shared" ref="B48:E48" si="19">ROUND((B28)/B8,2)</f>
        <v>#DIV/0!</v>
      </c>
      <c r="C48" s="451">
        <f t="shared" si="19"/>
        <v>36</v>
      </c>
      <c r="D48" s="452">
        <f t="shared" si="19"/>
        <v>38.380000000000003</v>
      </c>
      <c r="E48" s="453">
        <f t="shared" si="19"/>
        <v>41.08</v>
      </c>
      <c r="F48" s="625"/>
      <c r="G48" s="37"/>
      <c r="I48" s="451">
        <f t="shared" ref="I48:K48" si="20">ROUND((I28)/I8,2)</f>
        <v>34.200000000000003</v>
      </c>
      <c r="J48" s="467">
        <f t="shared" si="20"/>
        <v>36.58</v>
      </c>
      <c r="K48" s="453">
        <f t="shared" si="20"/>
        <v>39.28</v>
      </c>
    </row>
    <row r="49" spans="1:11" ht="13.5" thickBot="1" x14ac:dyDescent="0.25">
      <c r="A49" s="53" t="s">
        <v>146</v>
      </c>
      <c r="B49" s="21" t="e">
        <f t="shared" ref="B49:E49" si="21">ROUND(B41/B8,2)</f>
        <v>#DIV/0!</v>
      </c>
      <c r="C49" s="454">
        <f t="shared" si="21"/>
        <v>56.37</v>
      </c>
      <c r="D49" s="455">
        <f t="shared" si="21"/>
        <v>61.89</v>
      </c>
      <c r="E49" s="456">
        <f t="shared" si="21"/>
        <v>66.14</v>
      </c>
      <c r="F49" s="625"/>
      <c r="G49" s="37"/>
      <c r="I49" s="454">
        <f t="shared" ref="I49:K49" si="22">ROUND(I41/I8,2)</f>
        <v>54.58</v>
      </c>
      <c r="J49" s="468">
        <f t="shared" si="22"/>
        <v>60.1</v>
      </c>
      <c r="K49" s="456">
        <f t="shared" si="22"/>
        <v>64.349999999999994</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520"/>
      <c r="J51" s="465"/>
      <c r="K51" s="466"/>
    </row>
    <row r="52" spans="1:11" x14ac:dyDescent="0.2">
      <c r="A52" s="32" t="s">
        <v>145</v>
      </c>
      <c r="B52" s="20" t="e">
        <f t="shared" ref="B52:E52" si="23">ROUND((B28)/B7,2)</f>
        <v>#DIV/0!</v>
      </c>
      <c r="C52" s="451">
        <f t="shared" si="23"/>
        <v>8.26</v>
      </c>
      <c r="D52" s="452">
        <f t="shared" si="23"/>
        <v>6.69</v>
      </c>
      <c r="E52" s="453">
        <f t="shared" si="23"/>
        <v>6.1</v>
      </c>
      <c r="F52" s="625"/>
      <c r="G52" s="37"/>
      <c r="I52" s="451">
        <f t="shared" ref="I52:K52" si="24">ROUND((I28)/I7,2)</f>
        <v>12.03</v>
      </c>
      <c r="J52" s="467">
        <f t="shared" si="24"/>
        <v>8.7100000000000009</v>
      </c>
      <c r="K52" s="453">
        <f t="shared" si="24"/>
        <v>7.55</v>
      </c>
    </row>
    <row r="53" spans="1:11" ht="13.5" thickBot="1" x14ac:dyDescent="0.25">
      <c r="A53" s="53" t="s">
        <v>146</v>
      </c>
      <c r="B53" s="21" t="e">
        <f t="shared" ref="B53:E53" si="25">ROUND(B41/B7,2)</f>
        <v>#DIV/0!</v>
      </c>
      <c r="C53" s="454">
        <f t="shared" si="25"/>
        <v>12.94</v>
      </c>
      <c r="D53" s="455">
        <f t="shared" si="25"/>
        <v>10.78</v>
      </c>
      <c r="E53" s="456">
        <f t="shared" si="25"/>
        <v>9.83</v>
      </c>
      <c r="F53" s="625"/>
      <c r="G53" s="37"/>
      <c r="I53" s="454">
        <f t="shared" ref="I53:K53" si="26">ROUND(I41/I7,2)</f>
        <v>19.2</v>
      </c>
      <c r="J53" s="468">
        <f t="shared" si="26"/>
        <v>14.31</v>
      </c>
      <c r="K53" s="456">
        <f t="shared" si="26"/>
        <v>12.37</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22.176716061095348</v>
      </c>
      <c r="D56" s="446">
        <f t="shared" ref="D56:E56" si="27">J7</f>
        <v>32.756079099289309</v>
      </c>
      <c r="E56" s="446">
        <f t="shared" si="27"/>
        <v>40.583251120003077</v>
      </c>
      <c r="F56" s="625"/>
    </row>
    <row r="57" spans="1:11" x14ac:dyDescent="0.2">
      <c r="A57" s="49" t="s">
        <v>150</v>
      </c>
      <c r="B57" s="65"/>
      <c r="C57" s="446">
        <f>I44</f>
        <v>-93.814014831312448</v>
      </c>
      <c r="D57" s="446">
        <f t="shared" ref="D57:E58" si="28">J44</f>
        <v>-29.857627087271112</v>
      </c>
      <c r="E57" s="446">
        <f t="shared" si="28"/>
        <v>10.14553000891533</v>
      </c>
      <c r="F57" s="625"/>
    </row>
    <row r="58" spans="1:11" ht="13.5" thickBot="1" x14ac:dyDescent="0.25">
      <c r="A58" s="50" t="s">
        <v>151</v>
      </c>
      <c r="B58" s="66"/>
      <c r="C58" s="463">
        <f>I45</f>
        <v>-252.73031319235329</v>
      </c>
      <c r="D58" s="463">
        <f t="shared" si="28"/>
        <v>-213.27184968625482</v>
      </c>
      <c r="E58" s="463">
        <f t="shared" si="28"/>
        <v>-185.34413446189171</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5"/>
  <sheetViews>
    <sheetView showGridLines="0" topLeftCell="A24" workbookViewId="0">
      <selection activeCell="C39" sqref="C39"/>
    </sheetView>
  </sheetViews>
  <sheetFormatPr defaultRowHeight="12.75" x14ac:dyDescent="0.2"/>
  <cols>
    <col min="1" max="1" width="55.7109375" customWidth="1"/>
    <col min="2" max="3" width="10" bestFit="1" customWidth="1"/>
    <col min="4" max="4" width="47.7109375" customWidth="1"/>
    <col min="9" max="9" width="12.28515625" customWidth="1"/>
  </cols>
  <sheetData>
    <row r="1" spans="1:9" x14ac:dyDescent="0.2">
      <c r="A1" s="150" t="s">
        <v>229</v>
      </c>
      <c r="B1" s="150"/>
      <c r="C1" s="150"/>
    </row>
    <row r="2" spans="1:9" ht="13.5" thickBot="1" x14ac:dyDescent="0.25">
      <c r="A2" s="151"/>
      <c r="B2" s="151" t="s">
        <v>95</v>
      </c>
      <c r="C2" s="151"/>
      <c r="D2" s="152" t="s">
        <v>96</v>
      </c>
    </row>
    <row r="3" spans="1:9" ht="16.5" thickBot="1" x14ac:dyDescent="0.25">
      <c r="A3" s="153" t="s">
        <v>97</v>
      </c>
      <c r="B3" s="641" t="s">
        <v>230</v>
      </c>
      <c r="C3" s="643"/>
      <c r="D3" s="642"/>
    </row>
    <row r="4" spans="1:9" ht="13.5" thickBot="1" x14ac:dyDescent="0.25">
      <c r="A4" s="154"/>
      <c r="B4" s="275" t="s">
        <v>197</v>
      </c>
      <c r="C4" s="208" t="s">
        <v>101</v>
      </c>
      <c r="D4" s="636" t="s">
        <v>231</v>
      </c>
      <c r="I4" s="271" t="s">
        <v>182</v>
      </c>
    </row>
    <row r="5" spans="1:9" ht="13.5" thickBot="1" x14ac:dyDescent="0.25">
      <c r="A5" s="155" t="s">
        <v>103</v>
      </c>
      <c r="B5" s="156"/>
      <c r="C5" s="191" t="s">
        <v>199</v>
      </c>
      <c r="D5" s="639"/>
      <c r="I5" s="251" t="s">
        <v>199</v>
      </c>
    </row>
    <row r="6" spans="1:9" x14ac:dyDescent="0.2">
      <c r="A6" s="96" t="s">
        <v>107</v>
      </c>
      <c r="B6" s="123"/>
      <c r="C6" s="363"/>
      <c r="D6" s="639"/>
      <c r="I6" s="464"/>
    </row>
    <row r="7" spans="1:9" ht="15.75" customHeight="1" x14ac:dyDescent="0.2">
      <c r="A7" s="67" t="s">
        <v>183</v>
      </c>
      <c r="B7" s="120"/>
      <c r="C7" s="585">
        <v>1850</v>
      </c>
      <c r="D7" s="639"/>
      <c r="I7" s="335">
        <v>1800</v>
      </c>
    </row>
    <row r="8" spans="1:9" ht="13.5" thickBot="1" x14ac:dyDescent="0.25">
      <c r="A8" s="67" t="s">
        <v>184</v>
      </c>
      <c r="B8" s="192"/>
      <c r="C8" s="586">
        <v>0.27</v>
      </c>
      <c r="D8" s="639"/>
      <c r="I8" s="587">
        <f>C8</f>
        <v>0.27</v>
      </c>
    </row>
    <row r="9" spans="1:9" ht="13.5" thickBot="1" x14ac:dyDescent="0.25">
      <c r="A9" s="70" t="s">
        <v>110</v>
      </c>
      <c r="B9" s="158">
        <f t="shared" ref="B9:C9" si="0">ROUND((B8*B7),2)</f>
        <v>0</v>
      </c>
      <c r="C9" s="588">
        <f t="shared" si="0"/>
        <v>499.5</v>
      </c>
      <c r="D9" s="639"/>
      <c r="I9" s="474">
        <f>ROUND((I8*I7),2)</f>
        <v>486</v>
      </c>
    </row>
    <row r="10" spans="1:9" x14ac:dyDescent="0.2">
      <c r="A10" s="67"/>
      <c r="B10" s="119"/>
      <c r="C10" s="362"/>
      <c r="D10" s="639"/>
      <c r="I10" s="332"/>
    </row>
    <row r="11" spans="1:9" ht="13.5" thickBot="1" x14ac:dyDescent="0.25">
      <c r="A11" s="73" t="s">
        <v>111</v>
      </c>
      <c r="B11" s="119"/>
      <c r="C11" s="362"/>
      <c r="D11" s="639"/>
      <c r="I11" s="332"/>
    </row>
    <row r="12" spans="1:9" x14ac:dyDescent="0.2">
      <c r="A12" s="96" t="s">
        <v>112</v>
      </c>
      <c r="B12" s="123"/>
      <c r="C12" s="363"/>
      <c r="D12" s="639"/>
      <c r="I12" s="332"/>
    </row>
    <row r="13" spans="1:9" x14ac:dyDescent="0.2">
      <c r="A13" s="67" t="s">
        <v>113</v>
      </c>
      <c r="B13" s="124"/>
      <c r="C13" s="589">
        <v>109.45</v>
      </c>
      <c r="D13" s="639"/>
      <c r="I13" s="427">
        <f t="shared" ref="I13:I27" si="1">C13</f>
        <v>109.45</v>
      </c>
    </row>
    <row r="14" spans="1:9" x14ac:dyDescent="0.2">
      <c r="A14" s="67" t="s">
        <v>114</v>
      </c>
      <c r="B14" s="124"/>
      <c r="C14" s="589">
        <v>3.2707564115357748</v>
      </c>
      <c r="D14" s="639"/>
      <c r="I14" s="427">
        <f t="shared" si="1"/>
        <v>3.2707564115357748</v>
      </c>
    </row>
    <row r="15" spans="1:9" x14ac:dyDescent="0.2">
      <c r="A15" s="67" t="s">
        <v>115</v>
      </c>
      <c r="B15" s="124"/>
      <c r="C15" s="590">
        <v>25.37875798942634</v>
      </c>
      <c r="D15" s="639"/>
      <c r="I15" s="427">
        <f t="shared" si="1"/>
        <v>25.37875798942634</v>
      </c>
    </row>
    <row r="16" spans="1:9" x14ac:dyDescent="0.2">
      <c r="A16" s="67" t="s">
        <v>116</v>
      </c>
      <c r="B16" s="124"/>
      <c r="C16" s="590">
        <v>14.416817401016091</v>
      </c>
      <c r="D16" s="639"/>
      <c r="I16" s="427">
        <f t="shared" si="1"/>
        <v>14.416817401016091</v>
      </c>
    </row>
    <row r="17" spans="1:9" x14ac:dyDescent="0.2">
      <c r="A17" s="67" t="s">
        <v>117</v>
      </c>
      <c r="B17" s="125"/>
      <c r="C17" s="591">
        <v>0</v>
      </c>
      <c r="D17" s="639"/>
      <c r="I17" s="427">
        <f t="shared" si="1"/>
        <v>0</v>
      </c>
    </row>
    <row r="18" spans="1:9" x14ac:dyDescent="0.2">
      <c r="A18" s="67" t="s">
        <v>118</v>
      </c>
      <c r="B18" s="124"/>
      <c r="C18" s="589">
        <v>86.469203462364703</v>
      </c>
      <c r="D18" s="639"/>
      <c r="I18" s="427">
        <f t="shared" si="1"/>
        <v>86.469203462364703</v>
      </c>
    </row>
    <row r="19" spans="1:9" x14ac:dyDescent="0.2">
      <c r="A19" s="67" t="s">
        <v>119</v>
      </c>
      <c r="B19" s="124"/>
      <c r="C19" s="589">
        <v>0</v>
      </c>
      <c r="D19" s="639"/>
      <c r="I19" s="427">
        <f t="shared" si="1"/>
        <v>0</v>
      </c>
    </row>
    <row r="20" spans="1:9" x14ac:dyDescent="0.2">
      <c r="A20" s="67" t="s">
        <v>120</v>
      </c>
      <c r="B20" s="124"/>
      <c r="C20" s="589">
        <v>9.93</v>
      </c>
      <c r="D20" s="639"/>
      <c r="I20" s="427">
        <f t="shared" si="1"/>
        <v>9.93</v>
      </c>
    </row>
    <row r="21" spans="1:9" x14ac:dyDescent="0.2">
      <c r="A21" s="67" t="s">
        <v>121</v>
      </c>
      <c r="B21" s="125"/>
      <c r="C21" s="592">
        <v>22.439275341666669</v>
      </c>
      <c r="D21" s="639"/>
      <c r="I21" s="427">
        <f t="shared" si="1"/>
        <v>22.439275341666669</v>
      </c>
    </row>
    <row r="22" spans="1:9" x14ac:dyDescent="0.2">
      <c r="A22" s="67" t="s">
        <v>122</v>
      </c>
      <c r="B22" s="124"/>
      <c r="C22" s="589">
        <v>13.039497446998874</v>
      </c>
      <c r="D22" s="639"/>
      <c r="I22" s="427">
        <f t="shared" si="1"/>
        <v>13.039497446998874</v>
      </c>
    </row>
    <row r="23" spans="1:9" x14ac:dyDescent="0.2">
      <c r="A23" s="67" t="s">
        <v>123</v>
      </c>
      <c r="B23" s="124"/>
      <c r="C23" s="589">
        <v>21</v>
      </c>
      <c r="D23" s="639"/>
      <c r="I23" s="427">
        <f t="shared" si="1"/>
        <v>21</v>
      </c>
    </row>
    <row r="24" spans="1:9" x14ac:dyDescent="0.2">
      <c r="A24" s="67" t="s">
        <v>124</v>
      </c>
      <c r="B24" s="126"/>
      <c r="C24" s="593">
        <v>12.686000061035161</v>
      </c>
      <c r="D24" s="639"/>
      <c r="I24" s="427">
        <f t="shared" si="1"/>
        <v>12.686000061035161</v>
      </c>
    </row>
    <row r="25" spans="1:9" x14ac:dyDescent="0.2">
      <c r="A25" s="67" t="s">
        <v>125</v>
      </c>
      <c r="B25" s="126"/>
      <c r="C25" s="593">
        <v>14.000000000000002</v>
      </c>
      <c r="D25" s="639"/>
      <c r="I25" s="427">
        <f t="shared" si="1"/>
        <v>14.000000000000002</v>
      </c>
    </row>
    <row r="26" spans="1:9" x14ac:dyDescent="0.2">
      <c r="A26" s="67" t="s">
        <v>126</v>
      </c>
      <c r="B26" s="125"/>
      <c r="C26" s="592">
        <v>5.7688493845177211</v>
      </c>
      <c r="D26" s="639"/>
      <c r="I26" s="427">
        <f t="shared" si="1"/>
        <v>5.7688493845177211</v>
      </c>
    </row>
    <row r="27" spans="1:9" ht="13.5" thickBot="1" x14ac:dyDescent="0.25">
      <c r="A27" s="193" t="s">
        <v>127</v>
      </c>
      <c r="B27" s="127"/>
      <c r="C27" s="594">
        <v>12.793221430612187</v>
      </c>
      <c r="D27" s="639"/>
      <c r="I27" s="427">
        <f t="shared" si="1"/>
        <v>12.793221430612187</v>
      </c>
    </row>
    <row r="28" spans="1:9" ht="13.5" thickBot="1" x14ac:dyDescent="0.25">
      <c r="A28" s="70" t="s">
        <v>128</v>
      </c>
      <c r="B28" s="133">
        <f t="shared" ref="B28" si="2">SUM(B13:B27)</f>
        <v>0</v>
      </c>
      <c r="C28" s="595">
        <f>SUM(C13:C27)</f>
        <v>350.64237892917345</v>
      </c>
      <c r="D28" s="639"/>
      <c r="I28" s="428">
        <f t="shared" ref="I28" si="3">SUM(I13:I27)</f>
        <v>350.64237892917345</v>
      </c>
    </row>
    <row r="29" spans="1:9" x14ac:dyDescent="0.2">
      <c r="A29" s="67"/>
      <c r="B29" s="119"/>
      <c r="C29" s="362"/>
      <c r="D29" s="639"/>
      <c r="I29" s="464"/>
    </row>
    <row r="30" spans="1:9" ht="13.5" thickBot="1" x14ac:dyDescent="0.25">
      <c r="A30" s="73" t="s">
        <v>129</v>
      </c>
      <c r="B30" s="119"/>
      <c r="C30" s="362"/>
      <c r="D30" s="639"/>
      <c r="I30" s="464"/>
    </row>
    <row r="31" spans="1:9" x14ac:dyDescent="0.2">
      <c r="A31" s="194" t="s">
        <v>130</v>
      </c>
      <c r="B31" s="195"/>
      <c r="C31" s="596">
        <v>0.97564142535347476</v>
      </c>
      <c r="D31" s="639"/>
      <c r="I31" s="438">
        <f t="shared" ref="I31:I38" si="4">C31</f>
        <v>0.97564142535347476</v>
      </c>
    </row>
    <row r="32" spans="1:9" x14ac:dyDescent="0.2">
      <c r="A32" s="67" t="s">
        <v>131</v>
      </c>
      <c r="B32" s="130"/>
      <c r="C32" s="597">
        <v>6.6426981881809022</v>
      </c>
      <c r="D32" s="639"/>
      <c r="I32" s="438">
        <f t="shared" si="4"/>
        <v>6.6426981881809022</v>
      </c>
    </row>
    <row r="33" spans="1:9" x14ac:dyDescent="0.2">
      <c r="A33" s="67" t="s">
        <v>132</v>
      </c>
      <c r="B33" s="131"/>
      <c r="C33" s="598">
        <v>3.9864276841171269</v>
      </c>
      <c r="D33" s="639"/>
      <c r="I33" s="438">
        <f t="shared" si="4"/>
        <v>3.9864276841171269</v>
      </c>
    </row>
    <row r="34" spans="1:9" x14ac:dyDescent="0.2">
      <c r="A34" s="67" t="s">
        <v>133</v>
      </c>
      <c r="B34" s="132"/>
      <c r="C34" s="597">
        <v>53.66254718572614</v>
      </c>
      <c r="D34" s="639"/>
      <c r="I34" s="438">
        <f t="shared" si="4"/>
        <v>53.66254718572614</v>
      </c>
    </row>
    <row r="35" spans="1:9" x14ac:dyDescent="0.2">
      <c r="A35" s="67" t="s">
        <v>134</v>
      </c>
      <c r="B35" s="129"/>
      <c r="C35" s="598">
        <v>1.9000000000000001</v>
      </c>
      <c r="D35" s="639"/>
      <c r="I35" s="438">
        <f t="shared" si="4"/>
        <v>1.9000000000000001</v>
      </c>
    </row>
    <row r="36" spans="1:9" x14ac:dyDescent="0.2">
      <c r="A36" s="67" t="s">
        <v>135</v>
      </c>
      <c r="B36" s="132"/>
      <c r="C36" s="597">
        <v>33.852541448939391</v>
      </c>
      <c r="D36" s="639"/>
      <c r="I36" s="438">
        <f t="shared" si="4"/>
        <v>33.852541448939391</v>
      </c>
    </row>
    <row r="37" spans="1:9" x14ac:dyDescent="0.2">
      <c r="A37" s="67" t="s">
        <v>136</v>
      </c>
      <c r="B37" s="129"/>
      <c r="C37" s="598">
        <v>1.7378666666666664</v>
      </c>
      <c r="D37" s="639"/>
      <c r="I37" s="438">
        <f t="shared" si="4"/>
        <v>1.7378666666666664</v>
      </c>
    </row>
    <row r="38" spans="1:9" ht="13.5" thickBot="1" x14ac:dyDescent="0.25">
      <c r="A38" s="193" t="s">
        <v>137</v>
      </c>
      <c r="B38" s="186"/>
      <c r="C38" s="599">
        <v>80.656499999999994</v>
      </c>
      <c r="D38" s="639"/>
      <c r="I38" s="438">
        <f t="shared" si="4"/>
        <v>80.656499999999994</v>
      </c>
    </row>
    <row r="39" spans="1:9" ht="13.5" thickBot="1" x14ac:dyDescent="0.25">
      <c r="A39" s="70" t="s">
        <v>138</v>
      </c>
      <c r="B39" s="133">
        <f t="shared" ref="B39:C39" si="5">SUM(B31:B38)</f>
        <v>0</v>
      </c>
      <c r="C39" s="595">
        <f t="shared" si="5"/>
        <v>183.41422259898371</v>
      </c>
      <c r="D39" s="639"/>
      <c r="I39" s="428">
        <f t="shared" ref="I39" si="6">SUM(I31:I38)</f>
        <v>183.41422259898371</v>
      </c>
    </row>
    <row r="40" spans="1:9" ht="13.5" thickBot="1" x14ac:dyDescent="0.25">
      <c r="A40" s="67" t="s">
        <v>139</v>
      </c>
      <c r="B40" s="125"/>
      <c r="C40" s="592"/>
      <c r="D40" s="639"/>
      <c r="I40" s="464"/>
    </row>
    <row r="41" spans="1:9" ht="13.5" thickBot="1" x14ac:dyDescent="0.25">
      <c r="A41" s="89" t="s">
        <v>140</v>
      </c>
      <c r="B41" s="133">
        <f t="shared" ref="B41:C41" si="7">B28+B39+B40</f>
        <v>0</v>
      </c>
      <c r="C41" s="582">
        <f t="shared" si="7"/>
        <v>534.05660152815722</v>
      </c>
      <c r="D41" s="639"/>
      <c r="I41" s="428">
        <f t="shared" ref="I41" si="8">I28+I39+I40</f>
        <v>534.05660152815722</v>
      </c>
    </row>
    <row r="42" spans="1:9" ht="13.5" thickBot="1" x14ac:dyDescent="0.25">
      <c r="A42" s="90"/>
      <c r="B42" s="159"/>
      <c r="C42" s="600"/>
      <c r="D42" s="639"/>
      <c r="I42" s="464"/>
    </row>
    <row r="43" spans="1:9" x14ac:dyDescent="0.2">
      <c r="A43" s="93" t="s">
        <v>141</v>
      </c>
      <c r="B43" s="123"/>
      <c r="C43" s="601"/>
      <c r="D43" s="639"/>
      <c r="I43" s="465"/>
    </row>
    <row r="44" spans="1:9" x14ac:dyDescent="0.2">
      <c r="A44" s="49" t="s">
        <v>142</v>
      </c>
      <c r="B44" s="105">
        <f t="shared" ref="B44:C44" si="9">B9-B28</f>
        <v>0</v>
      </c>
      <c r="C44" s="467">
        <f t="shared" si="9"/>
        <v>148.85762107082655</v>
      </c>
      <c r="D44" s="639"/>
      <c r="I44" s="467">
        <f>I9-I28</f>
        <v>135.35762107082655</v>
      </c>
    </row>
    <row r="45" spans="1:9" ht="13.5" thickBot="1" x14ac:dyDescent="0.25">
      <c r="A45" s="50" t="s">
        <v>143</v>
      </c>
      <c r="B45" s="160">
        <f t="shared" ref="B45:C45" si="10">B9-B41</f>
        <v>0</v>
      </c>
      <c r="C45" s="468">
        <f t="shared" si="10"/>
        <v>-34.556601528157216</v>
      </c>
      <c r="D45" s="639"/>
      <c r="I45" s="468">
        <f>I9-I41</f>
        <v>-48.056601528157216</v>
      </c>
    </row>
    <row r="46" spans="1:9" ht="13.5" thickBot="1" x14ac:dyDescent="0.25">
      <c r="A46" s="73"/>
      <c r="B46" s="159"/>
      <c r="C46" s="600"/>
      <c r="D46" s="639"/>
      <c r="I46" s="464"/>
    </row>
    <row r="47" spans="1:9" x14ac:dyDescent="0.2">
      <c r="A47" s="96" t="s">
        <v>185</v>
      </c>
      <c r="B47" s="161"/>
      <c r="C47" s="602"/>
      <c r="D47" s="639"/>
      <c r="I47" s="465"/>
    </row>
    <row r="48" spans="1:9" x14ac:dyDescent="0.2">
      <c r="A48" s="73" t="s">
        <v>145</v>
      </c>
      <c r="B48" s="163" t="e">
        <f>ROUND((B28)/B8,2)</f>
        <v>#DIV/0!</v>
      </c>
      <c r="C48" s="527">
        <f>ROUND((C28)/C8,2)</f>
        <v>1298.68</v>
      </c>
      <c r="D48" s="639"/>
      <c r="I48" s="527">
        <f>ROUND((I28)/I8,2)</f>
        <v>1298.68</v>
      </c>
    </row>
    <row r="49" spans="1:9" ht="13.5" thickBot="1" x14ac:dyDescent="0.25">
      <c r="A49" s="164" t="s">
        <v>146</v>
      </c>
      <c r="B49" s="166" t="e">
        <f t="shared" ref="B49:C49" si="11">ROUND(B41/B8,2)</f>
        <v>#DIV/0!</v>
      </c>
      <c r="C49" s="528">
        <f t="shared" si="11"/>
        <v>1977.99</v>
      </c>
      <c r="D49" s="639"/>
      <c r="I49" s="528">
        <f>ROUND(I41/I8,2)</f>
        <v>1977.99</v>
      </c>
    </row>
    <row r="50" spans="1:9" ht="13.5" thickBot="1" x14ac:dyDescent="0.25">
      <c r="A50" s="73"/>
      <c r="B50" s="167"/>
      <c r="C50" s="603"/>
      <c r="D50" s="639"/>
      <c r="I50" s="464"/>
    </row>
    <row r="51" spans="1:9" x14ac:dyDescent="0.2">
      <c r="A51" s="96" t="s">
        <v>186</v>
      </c>
      <c r="B51" s="161"/>
      <c r="C51" s="602"/>
      <c r="D51" s="639"/>
      <c r="I51" s="465"/>
    </row>
    <row r="52" spans="1:9" x14ac:dyDescent="0.2">
      <c r="A52" s="73" t="s">
        <v>145</v>
      </c>
      <c r="B52" s="99" t="e">
        <f t="shared" ref="B52:C52" si="12">ROUND((B28)/B7,2)</f>
        <v>#DIV/0!</v>
      </c>
      <c r="C52" s="467">
        <f t="shared" si="12"/>
        <v>0.19</v>
      </c>
      <c r="D52" s="639"/>
      <c r="I52" s="467">
        <f t="shared" ref="I52" si="13">ROUND((I28)/I7,2)</f>
        <v>0.19</v>
      </c>
    </row>
    <row r="53" spans="1:9" ht="13.5" thickBot="1" x14ac:dyDescent="0.25">
      <c r="A53" s="164" t="s">
        <v>146</v>
      </c>
      <c r="B53" s="100" t="e">
        <f t="shared" ref="B53:C53" si="14">ROUND(B41/B7,2)</f>
        <v>#DIV/0!</v>
      </c>
      <c r="C53" s="468">
        <f t="shared" si="14"/>
        <v>0.28999999999999998</v>
      </c>
      <c r="D53" s="639"/>
      <c r="I53" s="468">
        <f t="shared" ref="I53" si="15">ROUND(I41/I7,2)</f>
        <v>0.3</v>
      </c>
    </row>
    <row r="54" spans="1:9" ht="16.5" thickBot="1" x14ac:dyDescent="0.3">
      <c r="A54" s="168"/>
      <c r="B54" s="17"/>
      <c r="C54" s="446"/>
      <c r="D54" s="639"/>
    </row>
    <row r="55" spans="1:9" x14ac:dyDescent="0.2">
      <c r="A55" s="47" t="s">
        <v>148</v>
      </c>
      <c r="B55" s="169"/>
      <c r="C55" s="604"/>
      <c r="D55" s="639"/>
    </row>
    <row r="56" spans="1:9" x14ac:dyDescent="0.2">
      <c r="A56" s="170" t="s">
        <v>187</v>
      </c>
      <c r="B56" s="171"/>
      <c r="C56" s="472">
        <f>I7</f>
        <v>1800</v>
      </c>
      <c r="D56" s="639"/>
    </row>
    <row r="57" spans="1:9" x14ac:dyDescent="0.2">
      <c r="A57" s="170" t="s">
        <v>150</v>
      </c>
      <c r="B57" s="171"/>
      <c r="C57" s="472">
        <f>I44</f>
        <v>135.35762107082655</v>
      </c>
      <c r="D57" s="639"/>
    </row>
    <row r="58" spans="1:9" ht="13.5" thickBot="1" x14ac:dyDescent="0.25">
      <c r="A58" s="172" t="s">
        <v>151</v>
      </c>
      <c r="B58" s="173"/>
      <c r="C58" s="430">
        <f>I45</f>
        <v>-48.056601528157216</v>
      </c>
      <c r="D58" s="640"/>
    </row>
    <row r="59" spans="1:9" x14ac:dyDescent="0.2">
      <c r="A59" s="22" t="s">
        <v>152</v>
      </c>
      <c r="B59" s="17"/>
      <c r="C59" s="17"/>
    </row>
    <row r="60" spans="1:9" x14ac:dyDescent="0.2">
      <c r="A60" s="22" t="s">
        <v>232</v>
      </c>
      <c r="B60" s="175"/>
      <c r="C60" s="175"/>
    </row>
    <row r="61" spans="1:9" x14ac:dyDescent="0.2">
      <c r="A61" s="22"/>
      <c r="B61" s="24"/>
      <c r="C61" s="419"/>
    </row>
    <row r="62" spans="1:9" x14ac:dyDescent="0.2">
      <c r="A62" s="24"/>
      <c r="B62" s="24"/>
      <c r="C62" s="24"/>
    </row>
    <row r="63" spans="1:9" x14ac:dyDescent="0.2">
      <c r="A63" s="24"/>
      <c r="B63" s="24"/>
      <c r="C63" s="24"/>
    </row>
    <row r="64" spans="1:9" x14ac:dyDescent="0.2">
      <c r="A64" s="176"/>
      <c r="B64" s="177"/>
      <c r="C64" s="177"/>
    </row>
    <row r="65" spans="1:3" x14ac:dyDescent="0.2">
      <c r="A65" s="176"/>
      <c r="B65" s="178"/>
      <c r="C65" s="178"/>
    </row>
  </sheetData>
  <mergeCells count="2">
    <mergeCell ref="B3:D3"/>
    <mergeCell ref="D4:D58"/>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63"/>
  <sheetViews>
    <sheetView showGridLines="0" topLeftCell="A29" workbookViewId="0">
      <selection activeCell="C28" sqref="C28"/>
    </sheetView>
  </sheetViews>
  <sheetFormatPr defaultRowHeight="12.75" x14ac:dyDescent="0.2"/>
  <cols>
    <col min="1" max="1" width="55.7109375" customWidth="1"/>
    <col min="2" max="2" width="9.7109375" customWidth="1"/>
    <col min="3" max="3" width="9.28515625" customWidth="1"/>
    <col min="4" max="4" width="51.140625" customWidth="1"/>
    <col min="7" max="7" width="13.42578125" customWidth="1"/>
  </cols>
  <sheetData>
    <row r="1" spans="1:7" x14ac:dyDescent="0.2">
      <c r="A1" s="23" t="s">
        <v>233</v>
      </c>
      <c r="B1" s="23"/>
      <c r="C1" s="23"/>
      <c r="D1" s="24"/>
    </row>
    <row r="2" spans="1:7" ht="13.5" thickBot="1" x14ac:dyDescent="0.25">
      <c r="A2" s="25"/>
      <c r="B2" s="25" t="s">
        <v>95</v>
      </c>
      <c r="C2" s="25"/>
      <c r="D2" s="25" t="s">
        <v>96</v>
      </c>
    </row>
    <row r="3" spans="1:7" ht="16.5" thickBot="1" x14ac:dyDescent="0.25">
      <c r="A3" s="142" t="s">
        <v>97</v>
      </c>
      <c r="B3" s="641" t="s">
        <v>234</v>
      </c>
      <c r="C3" s="643"/>
      <c r="D3" s="642"/>
    </row>
    <row r="4" spans="1:7" ht="13.5" thickBot="1" x14ac:dyDescent="0.25">
      <c r="B4" s="83" t="s">
        <v>100</v>
      </c>
      <c r="C4" s="275" t="s">
        <v>101</v>
      </c>
      <c r="D4" s="644" t="s">
        <v>235</v>
      </c>
      <c r="G4" s="271" t="s">
        <v>182</v>
      </c>
    </row>
    <row r="5" spans="1:7" ht="17.25" customHeight="1" thickBot="1" x14ac:dyDescent="0.25">
      <c r="A5" s="84" t="s">
        <v>103</v>
      </c>
      <c r="B5" s="118"/>
      <c r="C5" s="274" t="s">
        <v>106</v>
      </c>
      <c r="D5" s="645"/>
      <c r="G5" s="261" t="s">
        <v>106</v>
      </c>
    </row>
    <row r="6" spans="1:7" x14ac:dyDescent="0.2">
      <c r="A6" s="111" t="s">
        <v>107</v>
      </c>
      <c r="B6" s="119"/>
      <c r="C6" s="85"/>
      <c r="D6" s="645"/>
      <c r="G6" s="31"/>
    </row>
    <row r="7" spans="1:7" ht="17.25" customHeight="1" x14ac:dyDescent="0.2">
      <c r="A7" s="67" t="s">
        <v>214</v>
      </c>
      <c r="B7" s="120"/>
      <c r="C7" s="206">
        <v>3300.3</v>
      </c>
      <c r="D7" s="645"/>
      <c r="E7" s="37"/>
      <c r="G7" s="335">
        <v>2070.1999999999998</v>
      </c>
    </row>
    <row r="8" spans="1:7" ht="17.25" customHeight="1" thickBot="1" x14ac:dyDescent="0.25">
      <c r="A8" s="67" t="s">
        <v>215</v>
      </c>
      <c r="B8" s="121"/>
      <c r="C8" s="434">
        <v>0.1</v>
      </c>
      <c r="D8" s="645"/>
      <c r="E8" s="37"/>
      <c r="G8" s="427">
        <f>C8</f>
        <v>0.1</v>
      </c>
    </row>
    <row r="9" spans="1:7" ht="13.5" thickBot="1" x14ac:dyDescent="0.25">
      <c r="A9" s="112" t="s">
        <v>110</v>
      </c>
      <c r="B9" s="122">
        <f t="shared" ref="B9" si="0">ROUND((B8*B7),2)</f>
        <v>0</v>
      </c>
      <c r="C9" s="578">
        <f t="shared" ref="C9" si="1">ROUND((C8*C7),2)</f>
        <v>330.03</v>
      </c>
      <c r="D9" s="645"/>
      <c r="E9" s="37"/>
      <c r="G9" s="474">
        <f t="shared" ref="G9" si="2">ROUND((G8*G7),2)</f>
        <v>207.02</v>
      </c>
    </row>
    <row r="10" spans="1:7" x14ac:dyDescent="0.2">
      <c r="A10" s="110"/>
      <c r="B10" s="123"/>
      <c r="C10" s="346"/>
      <c r="D10" s="645"/>
      <c r="E10" s="37"/>
      <c r="G10" s="332"/>
    </row>
    <row r="11" spans="1:7" x14ac:dyDescent="0.2">
      <c r="A11" s="111" t="s">
        <v>111</v>
      </c>
      <c r="B11" s="119"/>
      <c r="C11" s="360"/>
      <c r="D11" s="645"/>
      <c r="E11" s="37"/>
      <c r="G11" s="332"/>
    </row>
    <row r="12" spans="1:7" x14ac:dyDescent="0.2">
      <c r="A12" s="111" t="s">
        <v>112</v>
      </c>
      <c r="B12" s="119"/>
      <c r="C12" s="360"/>
      <c r="D12" s="645"/>
      <c r="E12" s="37"/>
      <c r="G12" s="332"/>
    </row>
    <row r="13" spans="1:7" x14ac:dyDescent="0.2">
      <c r="A13" s="110" t="s">
        <v>113</v>
      </c>
      <c r="B13" s="124"/>
      <c r="C13" s="418">
        <v>48.870000000000005</v>
      </c>
      <c r="D13" s="645"/>
      <c r="E13" s="37"/>
      <c r="G13" s="427">
        <f t="shared" ref="G13:G27" si="3">C13</f>
        <v>48.870000000000005</v>
      </c>
    </row>
    <row r="14" spans="1:7" x14ac:dyDescent="0.2">
      <c r="A14" s="110" t="s">
        <v>114</v>
      </c>
      <c r="B14" s="124"/>
      <c r="C14" s="418">
        <v>10.763762008872277</v>
      </c>
      <c r="D14" s="645"/>
      <c r="E14" s="37"/>
      <c r="G14" s="427">
        <f t="shared" si="3"/>
        <v>10.763762008872277</v>
      </c>
    </row>
    <row r="15" spans="1:7" x14ac:dyDescent="0.2">
      <c r="A15" s="67" t="s">
        <v>115</v>
      </c>
      <c r="B15" s="124"/>
      <c r="C15" s="477">
        <v>12.853112917225598</v>
      </c>
      <c r="D15" s="645"/>
      <c r="E15" s="37"/>
      <c r="G15" s="427">
        <f t="shared" si="3"/>
        <v>12.853112917225598</v>
      </c>
    </row>
    <row r="16" spans="1:7" x14ac:dyDescent="0.2">
      <c r="A16" s="67" t="s">
        <v>116</v>
      </c>
      <c r="B16" s="124"/>
      <c r="C16" s="477">
        <v>71.122965845012715</v>
      </c>
      <c r="D16" s="645"/>
      <c r="E16" s="37"/>
      <c r="G16" s="427">
        <f t="shared" si="3"/>
        <v>71.122965845012715</v>
      </c>
    </row>
    <row r="17" spans="1:7" x14ac:dyDescent="0.2">
      <c r="A17" s="110" t="s">
        <v>117</v>
      </c>
      <c r="B17" s="125"/>
      <c r="C17" s="480">
        <v>0</v>
      </c>
      <c r="D17" s="645"/>
      <c r="E17" s="37"/>
      <c r="G17" s="427">
        <f t="shared" si="3"/>
        <v>0</v>
      </c>
    </row>
    <row r="18" spans="1:7" x14ac:dyDescent="0.2">
      <c r="A18" s="110" t="s">
        <v>118</v>
      </c>
      <c r="B18" s="124"/>
      <c r="C18" s="418">
        <v>82.48</v>
      </c>
      <c r="D18" s="645"/>
      <c r="E18" s="37"/>
      <c r="G18" s="427">
        <f t="shared" si="3"/>
        <v>82.48</v>
      </c>
    </row>
    <row r="19" spans="1:7" x14ac:dyDescent="0.2">
      <c r="A19" s="110" t="s">
        <v>119</v>
      </c>
      <c r="B19" s="124"/>
      <c r="C19" s="418">
        <v>14.744801512287335</v>
      </c>
      <c r="D19" s="645"/>
      <c r="E19" s="37"/>
      <c r="G19" s="427">
        <f t="shared" si="3"/>
        <v>14.744801512287335</v>
      </c>
    </row>
    <row r="20" spans="1:7" x14ac:dyDescent="0.2">
      <c r="A20" s="110" t="s">
        <v>120</v>
      </c>
      <c r="B20" s="124"/>
      <c r="C20" s="418">
        <v>22.35</v>
      </c>
      <c r="D20" s="645"/>
      <c r="E20" s="37"/>
      <c r="G20" s="427">
        <f t="shared" si="3"/>
        <v>22.35</v>
      </c>
    </row>
    <row r="21" spans="1:7" x14ac:dyDescent="0.2">
      <c r="A21" s="110" t="s">
        <v>121</v>
      </c>
      <c r="B21" s="125"/>
      <c r="C21" s="434">
        <v>25.98231881666667</v>
      </c>
      <c r="D21" s="645"/>
      <c r="E21" s="37"/>
      <c r="G21" s="427">
        <f t="shared" si="3"/>
        <v>25.98231881666667</v>
      </c>
    </row>
    <row r="22" spans="1:7" x14ac:dyDescent="0.2">
      <c r="A22" s="110" t="s">
        <v>122</v>
      </c>
      <c r="B22" s="124"/>
      <c r="C22" s="418">
        <v>14.75790247400408</v>
      </c>
      <c r="D22" s="645"/>
      <c r="E22" s="37"/>
      <c r="G22" s="427">
        <f t="shared" si="3"/>
        <v>14.75790247400408</v>
      </c>
    </row>
    <row r="23" spans="1:7" x14ac:dyDescent="0.2">
      <c r="A23" s="110" t="s">
        <v>123</v>
      </c>
      <c r="B23" s="124"/>
      <c r="C23" s="418">
        <v>21</v>
      </c>
      <c r="D23" s="645"/>
      <c r="E23" s="37"/>
      <c r="G23" s="427">
        <f t="shared" si="3"/>
        <v>21</v>
      </c>
    </row>
    <row r="24" spans="1:7" x14ac:dyDescent="0.2">
      <c r="A24" s="110" t="s">
        <v>124</v>
      </c>
      <c r="B24" s="126"/>
      <c r="C24" s="511">
        <v>10.551760843376632</v>
      </c>
      <c r="D24" s="645"/>
      <c r="E24" s="37"/>
      <c r="G24" s="427">
        <f t="shared" si="3"/>
        <v>10.551760843376632</v>
      </c>
    </row>
    <row r="25" spans="1:7" x14ac:dyDescent="0.2">
      <c r="A25" s="67" t="s">
        <v>125</v>
      </c>
      <c r="B25" s="126"/>
      <c r="C25" s="511">
        <v>14.000000000000002</v>
      </c>
      <c r="D25" s="645"/>
      <c r="E25" s="37"/>
      <c r="G25" s="427">
        <f t="shared" si="3"/>
        <v>14.000000000000002</v>
      </c>
    </row>
    <row r="26" spans="1:7" x14ac:dyDescent="0.2">
      <c r="A26" s="110" t="s">
        <v>126</v>
      </c>
      <c r="B26" s="125"/>
      <c r="C26" s="434">
        <v>6.6563646744435241</v>
      </c>
      <c r="D26" s="645"/>
      <c r="E26" s="37"/>
      <c r="G26" s="427">
        <f t="shared" si="3"/>
        <v>6.6563646744435241</v>
      </c>
    </row>
    <row r="27" spans="1:7" ht="13.5" thickBot="1" x14ac:dyDescent="0.25">
      <c r="A27" s="110" t="s">
        <v>127</v>
      </c>
      <c r="B27" s="127"/>
      <c r="C27" s="422">
        <v>13.485569186946194</v>
      </c>
      <c r="D27" s="645"/>
      <c r="E27" s="37"/>
      <c r="G27" s="427">
        <f t="shared" si="3"/>
        <v>13.485569186946194</v>
      </c>
    </row>
    <row r="28" spans="1:7" ht="13.5" thickBot="1" x14ac:dyDescent="0.25">
      <c r="A28" s="112" t="s">
        <v>128</v>
      </c>
      <c r="B28" s="128">
        <f t="shared" ref="B28" si="4">SUM(B13:B27)</f>
        <v>0</v>
      </c>
      <c r="C28" s="431">
        <f t="shared" ref="C28" si="5">SUM(C13:C27)</f>
        <v>369.61855827883511</v>
      </c>
      <c r="D28" s="645"/>
      <c r="E28" s="37"/>
      <c r="G28" s="428">
        <f t="shared" ref="G28" si="6">SUM(G13:G27)</f>
        <v>369.61855827883511</v>
      </c>
    </row>
    <row r="29" spans="1:7" x14ac:dyDescent="0.2">
      <c r="A29" s="110"/>
      <c r="B29" s="119"/>
      <c r="C29" s="360"/>
      <c r="D29" s="645"/>
      <c r="E29" s="37"/>
      <c r="G29" s="464"/>
    </row>
    <row r="30" spans="1:7" x14ac:dyDescent="0.2">
      <c r="A30" s="111" t="s">
        <v>129</v>
      </c>
      <c r="B30" s="119"/>
      <c r="C30" s="360"/>
      <c r="D30" s="645"/>
      <c r="E30" s="37"/>
      <c r="G30" s="464"/>
    </row>
    <row r="31" spans="1:7" x14ac:dyDescent="0.2">
      <c r="A31" s="110" t="s">
        <v>130</v>
      </c>
      <c r="B31" s="129"/>
      <c r="C31" s="437">
        <v>1.335088266273176</v>
      </c>
      <c r="D31" s="645"/>
      <c r="E31" s="37"/>
      <c r="G31" s="438">
        <f t="shared" ref="G31:G38" si="7">C31</f>
        <v>1.335088266273176</v>
      </c>
    </row>
    <row r="32" spans="1:7" x14ac:dyDescent="0.2">
      <c r="A32" s="110" t="s">
        <v>131</v>
      </c>
      <c r="B32" s="130"/>
      <c r="C32" s="441">
        <v>10.072058634924703</v>
      </c>
      <c r="D32" s="645"/>
      <c r="E32" s="37"/>
      <c r="G32" s="438">
        <f t="shared" si="7"/>
        <v>10.072058634924703</v>
      </c>
    </row>
    <row r="33" spans="1:7" x14ac:dyDescent="0.2">
      <c r="A33" s="110" t="s">
        <v>132</v>
      </c>
      <c r="B33" s="131"/>
      <c r="C33" s="437">
        <v>4.6759041703637987</v>
      </c>
      <c r="D33" s="645"/>
      <c r="E33" s="37"/>
      <c r="G33" s="438">
        <f t="shared" si="7"/>
        <v>4.6759041703637987</v>
      </c>
    </row>
    <row r="34" spans="1:7" x14ac:dyDescent="0.2">
      <c r="A34" s="110" t="s">
        <v>133</v>
      </c>
      <c r="B34" s="132"/>
      <c r="C34" s="441">
        <v>60.734444796862945</v>
      </c>
      <c r="D34" s="645"/>
      <c r="E34" s="37"/>
      <c r="G34" s="438">
        <f t="shared" si="7"/>
        <v>60.734444796862945</v>
      </c>
    </row>
    <row r="35" spans="1:7" x14ac:dyDescent="0.2">
      <c r="A35" s="110" t="s">
        <v>134</v>
      </c>
      <c r="B35" s="129"/>
      <c r="C35" s="437">
        <v>2.6</v>
      </c>
      <c r="D35" s="645"/>
      <c r="E35" s="37"/>
      <c r="G35" s="438">
        <f t="shared" si="7"/>
        <v>2.6</v>
      </c>
    </row>
    <row r="36" spans="1:7" x14ac:dyDescent="0.2">
      <c r="A36" s="110" t="s">
        <v>135</v>
      </c>
      <c r="B36" s="132"/>
      <c r="C36" s="441">
        <v>38.313785269049063</v>
      </c>
      <c r="D36" s="645"/>
      <c r="E36" s="37"/>
      <c r="G36" s="438">
        <f t="shared" si="7"/>
        <v>38.313785269049063</v>
      </c>
    </row>
    <row r="37" spans="1:7" x14ac:dyDescent="0.2">
      <c r="A37" s="110" t="s">
        <v>136</v>
      </c>
      <c r="B37" s="129"/>
      <c r="C37" s="437">
        <v>2.378133333333333</v>
      </c>
      <c r="D37" s="645"/>
      <c r="E37" s="37"/>
      <c r="G37" s="438">
        <f t="shared" si="7"/>
        <v>2.378133333333333</v>
      </c>
    </row>
    <row r="38" spans="1:7" ht="13.5" thickBot="1" x14ac:dyDescent="0.25">
      <c r="A38" s="110" t="s">
        <v>137</v>
      </c>
      <c r="B38" s="130"/>
      <c r="C38" s="441">
        <v>75.380250000000004</v>
      </c>
      <c r="D38" s="645"/>
      <c r="E38" s="37"/>
      <c r="G38" s="438">
        <f t="shared" si="7"/>
        <v>75.380250000000004</v>
      </c>
    </row>
    <row r="39" spans="1:7" ht="13.5" thickBot="1" x14ac:dyDescent="0.25">
      <c r="A39" s="112" t="s">
        <v>138</v>
      </c>
      <c r="B39" s="133">
        <f t="shared" ref="B39" si="8">SUM(B31:B38)</f>
        <v>0</v>
      </c>
      <c r="C39" s="426">
        <f t="shared" ref="C39" si="9">SUM(C31:C38)</f>
        <v>195.48966447080704</v>
      </c>
      <c r="D39" s="645"/>
      <c r="E39" s="37"/>
      <c r="G39" s="582">
        <f>SUM(G31:G38)</f>
        <v>195.48966447080704</v>
      </c>
    </row>
    <row r="40" spans="1:7" ht="13.5" thickBot="1" x14ac:dyDescent="0.25">
      <c r="A40" s="113" t="s">
        <v>139</v>
      </c>
      <c r="B40" s="134"/>
      <c r="C40" s="513"/>
      <c r="D40" s="645"/>
      <c r="E40" s="37"/>
      <c r="G40" s="464"/>
    </row>
    <row r="41" spans="1:7" ht="13.5" thickBot="1" x14ac:dyDescent="0.25">
      <c r="A41" s="114" t="s">
        <v>140</v>
      </c>
      <c r="B41" s="106">
        <f t="shared" ref="B41:C41" si="10">B28+B39+B40</f>
        <v>0</v>
      </c>
      <c r="C41" s="444">
        <f t="shared" si="10"/>
        <v>565.10822274964221</v>
      </c>
      <c r="D41" s="645"/>
      <c r="E41" s="37"/>
      <c r="G41" s="428">
        <f t="shared" ref="G41" si="11">G28+G39+G40</f>
        <v>565.10822274964221</v>
      </c>
    </row>
    <row r="42" spans="1:7" ht="13.5" thickBot="1" x14ac:dyDescent="0.25">
      <c r="A42" s="115"/>
      <c r="B42" s="135"/>
      <c r="C42" s="447"/>
      <c r="D42" s="645"/>
      <c r="E42" s="37"/>
      <c r="G42" s="464"/>
    </row>
    <row r="43" spans="1:7" x14ac:dyDescent="0.2">
      <c r="A43" s="116" t="s">
        <v>141</v>
      </c>
      <c r="B43" s="136"/>
      <c r="C43" s="515"/>
      <c r="D43" s="645"/>
      <c r="E43" s="37"/>
      <c r="G43" s="465"/>
    </row>
    <row r="44" spans="1:7" x14ac:dyDescent="0.2">
      <c r="A44" s="49" t="s">
        <v>142</v>
      </c>
      <c r="B44" s="99">
        <f t="shared" ref="B44:C44" si="12">B9-B28</f>
        <v>0</v>
      </c>
      <c r="C44" s="453">
        <f t="shared" si="12"/>
        <v>-39.588558278835137</v>
      </c>
      <c r="D44" s="645"/>
      <c r="E44" s="37"/>
      <c r="G44" s="467">
        <f t="shared" ref="G44" si="13">G9-G28</f>
        <v>-162.5985582788351</v>
      </c>
    </row>
    <row r="45" spans="1:7" ht="13.5" thickBot="1" x14ac:dyDescent="0.25">
      <c r="A45" s="50" t="s">
        <v>143</v>
      </c>
      <c r="B45" s="100">
        <f t="shared" ref="B45" si="14">B9-B41</f>
        <v>0</v>
      </c>
      <c r="C45" s="456">
        <f>C9-C41</f>
        <v>-235.07822274964224</v>
      </c>
      <c r="D45" s="645"/>
      <c r="E45" s="37"/>
      <c r="G45" s="468">
        <f t="shared" ref="G45" si="15">G9-G41</f>
        <v>-358.08822274964223</v>
      </c>
    </row>
    <row r="46" spans="1:7" ht="13.5" thickBot="1" x14ac:dyDescent="0.25">
      <c r="A46" s="117"/>
      <c r="B46" s="135"/>
      <c r="C46" s="447"/>
      <c r="D46" s="645"/>
      <c r="E46" s="37"/>
      <c r="G46" s="464"/>
    </row>
    <row r="47" spans="1:7" x14ac:dyDescent="0.2">
      <c r="A47" s="51" t="s">
        <v>236</v>
      </c>
      <c r="B47" s="137"/>
      <c r="C47" s="517"/>
      <c r="D47" s="645"/>
      <c r="E47" s="37"/>
      <c r="G47" s="465"/>
    </row>
    <row r="48" spans="1:7" x14ac:dyDescent="0.2">
      <c r="A48" s="32" t="s">
        <v>145</v>
      </c>
      <c r="B48" s="99" t="e">
        <f t="shared" ref="B48:C48" si="16">ROUND((B28)/B8,2)</f>
        <v>#DIV/0!</v>
      </c>
      <c r="C48" s="579">
        <f t="shared" si="16"/>
        <v>3696.19</v>
      </c>
      <c r="D48" s="645"/>
      <c r="E48" s="37"/>
      <c r="G48" s="583">
        <f t="shared" ref="G48" si="17">ROUND((G28)/G8,2)</f>
        <v>3696.19</v>
      </c>
    </row>
    <row r="49" spans="1:7" ht="13.5" thickBot="1" x14ac:dyDescent="0.25">
      <c r="A49" s="53" t="s">
        <v>146</v>
      </c>
      <c r="B49" s="100" t="e">
        <f t="shared" ref="B49:C49" si="18">ROUND(B41/B8,2)</f>
        <v>#DIV/0!</v>
      </c>
      <c r="C49" s="580">
        <f t="shared" si="18"/>
        <v>5651.08</v>
      </c>
      <c r="D49" s="645"/>
      <c r="E49" s="37"/>
      <c r="G49" s="584">
        <f t="shared" ref="G49" si="19">ROUND(G41/G8,2)</f>
        <v>5651.08</v>
      </c>
    </row>
    <row r="50" spans="1:7" ht="13.5" thickBot="1" x14ac:dyDescent="0.25">
      <c r="A50" s="32"/>
      <c r="B50" s="138"/>
      <c r="C50" s="519"/>
      <c r="D50" s="645"/>
      <c r="E50" s="37"/>
      <c r="G50" s="464"/>
    </row>
    <row r="51" spans="1:7" x14ac:dyDescent="0.2">
      <c r="A51" s="51" t="s">
        <v>217</v>
      </c>
      <c r="B51" s="137"/>
      <c r="C51" s="517"/>
      <c r="D51" s="645"/>
      <c r="E51" s="37"/>
      <c r="G51" s="465"/>
    </row>
    <row r="52" spans="1:7" x14ac:dyDescent="0.2">
      <c r="A52" s="32" t="s">
        <v>145</v>
      </c>
      <c r="B52" s="99" t="e">
        <f t="shared" ref="B52:C52" si="20">ROUND((B28)/B7,2)</f>
        <v>#DIV/0!</v>
      </c>
      <c r="C52" s="453">
        <f t="shared" si="20"/>
        <v>0.11</v>
      </c>
      <c r="D52" s="645"/>
      <c r="E52" s="37"/>
      <c r="G52" s="467">
        <f>ROUND((G28)/G7,2)</f>
        <v>0.18</v>
      </c>
    </row>
    <row r="53" spans="1:7" ht="13.5" thickBot="1" x14ac:dyDescent="0.25">
      <c r="A53" s="53" t="s">
        <v>146</v>
      </c>
      <c r="B53" s="100" t="e">
        <f t="shared" ref="B53:C53" si="21">ROUND(B41/B7,2)</f>
        <v>#DIV/0!</v>
      </c>
      <c r="C53" s="456">
        <f t="shared" si="21"/>
        <v>0.17</v>
      </c>
      <c r="D53" s="645"/>
      <c r="E53" s="37"/>
      <c r="G53" s="468">
        <f t="shared" ref="G53" si="22">ROUND(G41/G7,2)</f>
        <v>0.27</v>
      </c>
    </row>
    <row r="54" spans="1:7" ht="16.5" thickBot="1" x14ac:dyDescent="0.3">
      <c r="A54" s="55"/>
      <c r="B54" s="135"/>
      <c r="C54" s="446"/>
      <c r="D54" s="645"/>
    </row>
    <row r="55" spans="1:7" x14ac:dyDescent="0.2">
      <c r="A55" s="47" t="s">
        <v>148</v>
      </c>
      <c r="B55" s="139"/>
      <c r="C55" s="462"/>
      <c r="D55" s="645"/>
    </row>
    <row r="56" spans="1:7" x14ac:dyDescent="0.2">
      <c r="A56" s="49" t="s">
        <v>218</v>
      </c>
      <c r="B56" s="140"/>
      <c r="C56" s="581">
        <f>G7</f>
        <v>2070.1999999999998</v>
      </c>
      <c r="D56" s="645"/>
    </row>
    <row r="57" spans="1:7" x14ac:dyDescent="0.2">
      <c r="A57" s="49" t="s">
        <v>150</v>
      </c>
      <c r="B57" s="140"/>
      <c r="C57" s="446">
        <f>G44</f>
        <v>-162.5985582788351</v>
      </c>
      <c r="D57" s="645"/>
    </row>
    <row r="58" spans="1:7" ht="13.5" thickBot="1" x14ac:dyDescent="0.25">
      <c r="A58" s="50" t="s">
        <v>151</v>
      </c>
      <c r="B58" s="141"/>
      <c r="C58" s="463">
        <f>G45</f>
        <v>-358.08822274964223</v>
      </c>
      <c r="D58" s="646"/>
    </row>
    <row r="59" spans="1:7" x14ac:dyDescent="0.2">
      <c r="A59" s="22" t="s">
        <v>152</v>
      </c>
      <c r="B59" s="24"/>
      <c r="C59" s="24"/>
    </row>
    <row r="60" spans="1:7" x14ac:dyDescent="0.2">
      <c r="A60" s="24"/>
      <c r="B60" s="24"/>
      <c r="C60" s="24"/>
    </row>
    <row r="61" spans="1:7" x14ac:dyDescent="0.2">
      <c r="A61" s="24"/>
      <c r="B61" s="24"/>
      <c r="C61" s="419"/>
    </row>
    <row r="62" spans="1:7" ht="15.75" x14ac:dyDescent="0.25">
      <c r="A62" s="57"/>
      <c r="B62" s="56"/>
      <c r="C62" s="56"/>
    </row>
    <row r="63" spans="1:7" ht="15.75" x14ac:dyDescent="0.25">
      <c r="A63" s="57"/>
      <c r="B63" s="56"/>
      <c r="C63" s="56"/>
    </row>
  </sheetData>
  <mergeCells count="2">
    <mergeCell ref="B3:D3"/>
    <mergeCell ref="D4:D5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3"/>
  <sheetViews>
    <sheetView topLeftCell="A16" workbookViewId="0">
      <selection activeCell="E10" sqref="E10"/>
    </sheetView>
  </sheetViews>
  <sheetFormatPr defaultRowHeight="12.75" x14ac:dyDescent="0.2"/>
  <cols>
    <col min="1" max="1" width="124.85546875" customWidth="1"/>
    <col min="2" max="2" width="4.85546875" customWidth="1"/>
  </cols>
  <sheetData>
    <row r="1" spans="1:1" ht="26.25" x14ac:dyDescent="0.4">
      <c r="A1" s="147" t="s">
        <v>17</v>
      </c>
    </row>
    <row r="2" spans="1:1" ht="63.75" x14ac:dyDescent="0.2">
      <c r="A2" s="146" t="s">
        <v>18</v>
      </c>
    </row>
    <row r="3" spans="1:1" ht="63.75" x14ac:dyDescent="0.2">
      <c r="A3" s="145" t="s">
        <v>19</v>
      </c>
    </row>
    <row r="4" spans="1:1" x14ac:dyDescent="0.2">
      <c r="A4" s="145" t="s">
        <v>20</v>
      </c>
    </row>
    <row r="5" spans="1:1" ht="25.5" x14ac:dyDescent="0.2">
      <c r="A5" s="145" t="s">
        <v>21</v>
      </c>
    </row>
    <row r="6" spans="1:1" ht="25.5" x14ac:dyDescent="0.2">
      <c r="A6" s="145" t="s">
        <v>22</v>
      </c>
    </row>
    <row r="7" spans="1:1" ht="98.25" customHeight="1" x14ac:dyDescent="0.2">
      <c r="A7" s="145" t="s">
        <v>23</v>
      </c>
    </row>
    <row r="8" spans="1:1" ht="409.5" customHeight="1" x14ac:dyDescent="0.2">
      <c r="A8" s="145" t="s">
        <v>24</v>
      </c>
    </row>
    <row r="9" spans="1:1" ht="51" x14ac:dyDescent="0.2">
      <c r="A9" s="144" t="s">
        <v>25</v>
      </c>
    </row>
    <row r="10" spans="1:1" ht="38.25" x14ac:dyDescent="0.2">
      <c r="A10" s="144" t="s">
        <v>26</v>
      </c>
    </row>
    <row r="11" spans="1:1" ht="25.5" x14ac:dyDescent="0.2">
      <c r="A11" s="145" t="s">
        <v>27</v>
      </c>
    </row>
    <row r="12" spans="1:1" ht="33" customHeight="1" x14ac:dyDescent="0.2">
      <c r="A12" s="145" t="s">
        <v>28</v>
      </c>
    </row>
    <row r="13" spans="1:1" ht="25.5" x14ac:dyDescent="0.2">
      <c r="A13" s="144" t="s">
        <v>29</v>
      </c>
    </row>
    <row r="14" spans="1:1" ht="51" x14ac:dyDescent="0.2">
      <c r="A14" s="144" t="s">
        <v>30</v>
      </c>
    </row>
    <row r="15" spans="1:1" ht="25.5" x14ac:dyDescent="0.2">
      <c r="A15" s="144" t="s">
        <v>31</v>
      </c>
    </row>
    <row r="16" spans="1:1" ht="45" customHeight="1" x14ac:dyDescent="0.2">
      <c r="A16" s="144" t="s">
        <v>32</v>
      </c>
    </row>
    <row r="17" spans="1:1" ht="130.5" customHeight="1" x14ac:dyDescent="0.2">
      <c r="A17" s="144" t="s">
        <v>33</v>
      </c>
    </row>
    <row r="18" spans="1:1" ht="25.5" x14ac:dyDescent="0.2">
      <c r="A18" s="144" t="s">
        <v>34</v>
      </c>
    </row>
    <row r="19" spans="1:1" ht="38.25" x14ac:dyDescent="0.2">
      <c r="A19" s="144" t="s">
        <v>35</v>
      </c>
    </row>
    <row r="20" spans="1:1" x14ac:dyDescent="0.2">
      <c r="A20" s="144" t="s">
        <v>36</v>
      </c>
    </row>
    <row r="21" spans="1:1" ht="63.75" x14ac:dyDescent="0.2">
      <c r="A21" s="144" t="s">
        <v>37</v>
      </c>
    </row>
    <row r="22" spans="1:1" ht="38.25" x14ac:dyDescent="0.2">
      <c r="A22" s="144" t="s">
        <v>38</v>
      </c>
    </row>
    <row r="23" spans="1:1" ht="38.25" x14ac:dyDescent="0.2">
      <c r="A23" s="144" t="s">
        <v>39</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Z66"/>
  <sheetViews>
    <sheetView showGridLines="0" topLeftCell="A27" workbookViewId="0">
      <selection activeCell="C28" sqref="C28"/>
    </sheetView>
  </sheetViews>
  <sheetFormatPr defaultRowHeight="12.75" x14ac:dyDescent="0.2"/>
  <cols>
    <col min="1" max="1" width="55.7109375" customWidth="1"/>
    <col min="2" max="2" width="10" bestFit="1" customWidth="1"/>
    <col min="3" max="3" width="12" bestFit="1" customWidth="1"/>
    <col min="4" max="4" width="48" customWidth="1"/>
    <col min="9" max="9" width="12.28515625" customWidth="1"/>
  </cols>
  <sheetData>
    <row r="1" spans="1:52" x14ac:dyDescent="0.2">
      <c r="A1" s="150" t="s">
        <v>237</v>
      </c>
      <c r="B1" s="150"/>
      <c r="C1" s="150"/>
    </row>
    <row r="2" spans="1:52" ht="13.5" thickBot="1" x14ac:dyDescent="0.25">
      <c r="A2" s="151"/>
      <c r="B2" s="151" t="s">
        <v>95</v>
      </c>
      <c r="C2" s="151"/>
      <c r="D2" s="152" t="s">
        <v>96</v>
      </c>
    </row>
    <row r="3" spans="1:52" ht="16.5" thickBot="1" x14ac:dyDescent="0.25">
      <c r="A3" s="153" t="s">
        <v>97</v>
      </c>
      <c r="B3" s="641" t="s">
        <v>238</v>
      </c>
      <c r="C3" s="643"/>
      <c r="D3" s="642"/>
    </row>
    <row r="4" spans="1:52" ht="13.5" thickBot="1" x14ac:dyDescent="0.25">
      <c r="B4" s="275" t="s">
        <v>197</v>
      </c>
      <c r="C4" s="275" t="s">
        <v>101</v>
      </c>
      <c r="D4" s="636" t="s">
        <v>239</v>
      </c>
      <c r="I4" s="271" t="s">
        <v>182</v>
      </c>
    </row>
    <row r="5" spans="1:52" ht="13.5" thickBot="1" x14ac:dyDescent="0.25">
      <c r="A5" s="155" t="s">
        <v>103</v>
      </c>
      <c r="B5" s="156"/>
      <c r="C5" s="191" t="s">
        <v>104</v>
      </c>
      <c r="D5" s="639"/>
      <c r="I5" s="251" t="s">
        <v>104</v>
      </c>
    </row>
    <row r="6" spans="1:52" x14ac:dyDescent="0.2">
      <c r="A6" s="96" t="s">
        <v>107</v>
      </c>
      <c r="B6" s="123"/>
      <c r="C6" s="88"/>
      <c r="D6" s="639"/>
      <c r="I6" s="332"/>
    </row>
    <row r="7" spans="1:52" s="196" customFormat="1" ht="15.75" customHeight="1" x14ac:dyDescent="0.2">
      <c r="A7" s="67" t="s">
        <v>183</v>
      </c>
      <c r="B7" s="120"/>
      <c r="C7" s="252">
        <v>1499.1433680000002</v>
      </c>
      <c r="D7" s="639"/>
      <c r="E7"/>
      <c r="F7"/>
      <c r="G7"/>
      <c r="H7"/>
      <c r="I7" s="348">
        <v>1034.3887434400285</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s="196" customFormat="1" ht="13.5" thickBot="1" x14ac:dyDescent="0.25">
      <c r="A8" s="67" t="s">
        <v>184</v>
      </c>
      <c r="B8" s="121"/>
      <c r="C8" s="434">
        <v>0.3</v>
      </c>
      <c r="D8" s="639"/>
      <c r="E8"/>
      <c r="F8"/>
      <c r="G8"/>
      <c r="H8"/>
      <c r="I8" s="605">
        <f>C8</f>
        <v>0.3</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196" customFormat="1" ht="13.5" thickBot="1" x14ac:dyDescent="0.25">
      <c r="A9" s="164" t="s">
        <v>110</v>
      </c>
      <c r="B9" s="160">
        <f t="shared" ref="B9:C9" si="0">ROUND((B8*B7),2)</f>
        <v>0</v>
      </c>
      <c r="C9" s="500">
        <f t="shared" si="0"/>
        <v>449.74</v>
      </c>
      <c r="D9" s="639"/>
      <c r="E9"/>
      <c r="F9"/>
      <c r="G9"/>
      <c r="H9"/>
      <c r="I9" s="606">
        <f>ROUND((I8*I7),2)</f>
        <v>310.32</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196" customFormat="1" x14ac:dyDescent="0.2">
      <c r="A10" s="67"/>
      <c r="B10" s="119"/>
      <c r="C10" s="362"/>
      <c r="D10" s="639"/>
      <c r="E10"/>
      <c r="F10"/>
      <c r="G10"/>
      <c r="H10"/>
      <c r="I10" s="367"/>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196" customFormat="1" x14ac:dyDescent="0.2">
      <c r="A11" s="73" t="s">
        <v>111</v>
      </c>
      <c r="B11" s="119"/>
      <c r="C11" s="362"/>
      <c r="D11" s="639"/>
      <c r="E11"/>
      <c r="F11"/>
      <c r="G11"/>
      <c r="H11"/>
      <c r="I11" s="608"/>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196" customFormat="1" x14ac:dyDescent="0.2">
      <c r="A12" s="73" t="s">
        <v>112</v>
      </c>
      <c r="B12" s="119"/>
      <c r="C12" s="362"/>
      <c r="D12" s="639"/>
      <c r="E12"/>
      <c r="F12"/>
      <c r="G12"/>
      <c r="H12"/>
      <c r="I12" s="608"/>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196" customFormat="1" x14ac:dyDescent="0.2">
      <c r="A13" s="67" t="s">
        <v>113</v>
      </c>
      <c r="B13" s="124"/>
      <c r="C13" s="589">
        <v>33</v>
      </c>
      <c r="D13" s="639"/>
      <c r="E13"/>
      <c r="F13"/>
      <c r="G13"/>
      <c r="H13"/>
      <c r="I13" s="605">
        <f t="shared" ref="I13:I27" si="1">C13</f>
        <v>33</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196" customFormat="1" x14ac:dyDescent="0.2">
      <c r="A14" s="67" t="s">
        <v>114</v>
      </c>
      <c r="B14" s="124"/>
      <c r="C14" s="589">
        <v>0</v>
      </c>
      <c r="D14" s="639"/>
      <c r="E14"/>
      <c r="F14"/>
      <c r="G14"/>
      <c r="H14"/>
      <c r="I14" s="605">
        <f t="shared" si="1"/>
        <v>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196" customFormat="1" x14ac:dyDescent="0.2">
      <c r="A15" s="67" t="s">
        <v>115</v>
      </c>
      <c r="B15" s="124"/>
      <c r="C15" s="590">
        <v>56.488203266787657</v>
      </c>
      <c r="D15" s="639"/>
      <c r="E15"/>
      <c r="F15"/>
      <c r="G15"/>
      <c r="H15"/>
      <c r="I15" s="605">
        <f t="shared" si="1"/>
        <v>56.488203266787657</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196" customFormat="1" x14ac:dyDescent="0.2">
      <c r="A16" s="67" t="s">
        <v>116</v>
      </c>
      <c r="B16" s="124"/>
      <c r="C16" s="590">
        <v>19.222423201354786</v>
      </c>
      <c r="D16" s="639"/>
      <c r="E16"/>
      <c r="F16"/>
      <c r="G16"/>
      <c r="H16"/>
      <c r="I16" s="605">
        <f t="shared" si="1"/>
        <v>19.222423201354786</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196" customFormat="1" x14ac:dyDescent="0.2">
      <c r="A17" s="67" t="s">
        <v>117</v>
      </c>
      <c r="B17" s="125"/>
      <c r="C17" s="591">
        <v>8.2267665509350589</v>
      </c>
      <c r="D17" s="639"/>
      <c r="E17"/>
      <c r="F17"/>
      <c r="G17"/>
      <c r="H17"/>
      <c r="I17" s="605">
        <f t="shared" si="1"/>
        <v>8.2267665509350589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196" customFormat="1" x14ac:dyDescent="0.2">
      <c r="A18" s="67" t="s">
        <v>118</v>
      </c>
      <c r="B18" s="124"/>
      <c r="C18" s="589">
        <v>57.93</v>
      </c>
      <c r="D18" s="639"/>
      <c r="E18"/>
      <c r="F18"/>
      <c r="G18"/>
      <c r="H18"/>
      <c r="I18" s="605">
        <f t="shared" si="1"/>
        <v>57.93</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196" customFormat="1" x14ac:dyDescent="0.2">
      <c r="A19" s="67" t="s">
        <v>119</v>
      </c>
      <c r="B19" s="124"/>
      <c r="C19" s="589">
        <v>0</v>
      </c>
      <c r="D19" s="639"/>
      <c r="E19"/>
      <c r="F19"/>
      <c r="G19"/>
      <c r="H19"/>
      <c r="I19" s="605">
        <f t="shared" si="1"/>
        <v>0</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196" customFormat="1" x14ac:dyDescent="0.2">
      <c r="A20" s="67" t="s">
        <v>120</v>
      </c>
      <c r="B20" s="124"/>
      <c r="C20" s="589">
        <v>0</v>
      </c>
      <c r="D20" s="639"/>
      <c r="E20"/>
      <c r="F20"/>
      <c r="G20"/>
      <c r="H20"/>
      <c r="I20" s="605">
        <f t="shared" si="1"/>
        <v>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196" customFormat="1" x14ac:dyDescent="0.2">
      <c r="A21" s="67" t="s">
        <v>121</v>
      </c>
      <c r="B21" s="125"/>
      <c r="C21" s="592">
        <v>24.801304325</v>
      </c>
      <c r="D21" s="639"/>
      <c r="E21"/>
      <c r="F21"/>
      <c r="G21"/>
      <c r="H21"/>
      <c r="I21" s="605">
        <f t="shared" si="1"/>
        <v>24.801304325</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196" customFormat="1" x14ac:dyDescent="0.2">
      <c r="A22" s="67" t="s">
        <v>122</v>
      </c>
      <c r="B22" s="124"/>
      <c r="C22" s="589">
        <v>11.56328841689489</v>
      </c>
      <c r="D22" s="639"/>
      <c r="E22"/>
      <c r="F22"/>
      <c r="G22"/>
      <c r="H22"/>
      <c r="I22" s="605">
        <f t="shared" si="1"/>
        <v>11.56328841689489</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196" customFormat="1" x14ac:dyDescent="0.2">
      <c r="A23" s="67" t="s">
        <v>123</v>
      </c>
      <c r="B23" s="124"/>
      <c r="C23" s="589">
        <v>21.5</v>
      </c>
      <c r="D23" s="639"/>
      <c r="E23"/>
      <c r="F23"/>
      <c r="G23"/>
      <c r="H23"/>
      <c r="I23" s="605">
        <f t="shared" si="1"/>
        <v>21.5</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196" customFormat="1" x14ac:dyDescent="0.2">
      <c r="A24" s="67" t="s">
        <v>124</v>
      </c>
      <c r="B24" s="126"/>
      <c r="C24" s="593">
        <v>5.2351559360921058</v>
      </c>
      <c r="D24" s="639"/>
      <c r="E24"/>
      <c r="F24"/>
      <c r="G24"/>
      <c r="H24"/>
      <c r="I24" s="605">
        <f t="shared" si="1"/>
        <v>5.2351559360921058</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196" customFormat="1" x14ac:dyDescent="0.2">
      <c r="A25" s="67" t="s">
        <v>125</v>
      </c>
      <c r="B25" s="126"/>
      <c r="C25" s="593">
        <v>14.000000000000002</v>
      </c>
      <c r="D25" s="639"/>
      <c r="E25"/>
      <c r="F25"/>
      <c r="G25"/>
      <c r="H25"/>
      <c r="I25" s="605">
        <f t="shared" si="1"/>
        <v>14.000000000000002</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196" customFormat="1" x14ac:dyDescent="0.2">
      <c r="A26" s="67" t="s">
        <v>126</v>
      </c>
      <c r="B26" s="125"/>
      <c r="C26" s="592">
        <v>4.3959741704137434</v>
      </c>
      <c r="D26" s="639"/>
      <c r="E26"/>
      <c r="F26"/>
      <c r="G26"/>
      <c r="H26"/>
      <c r="I26" s="605">
        <f t="shared" si="1"/>
        <v>4.3959741704137434</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196" customFormat="1" ht="13.5" thickBot="1" x14ac:dyDescent="0.25">
      <c r="A27" s="67" t="s">
        <v>127</v>
      </c>
      <c r="B27" s="124"/>
      <c r="C27" s="589">
        <v>9.7076166541818392</v>
      </c>
      <c r="D27" s="639"/>
      <c r="E27"/>
      <c r="F27"/>
      <c r="G27"/>
      <c r="H27"/>
      <c r="I27" s="605">
        <f t="shared" si="1"/>
        <v>9.7076166541818392</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196" customFormat="1" ht="13.5" thickBot="1" x14ac:dyDescent="0.25">
      <c r="A28" s="70" t="s">
        <v>128</v>
      </c>
      <c r="B28" s="133">
        <f t="shared" ref="B28" si="2">SUM(B13:B27)</f>
        <v>0</v>
      </c>
      <c r="C28" s="595">
        <f t="shared" ref="C28" si="3">SUM(C13:C27)</f>
        <v>266.07073252166003</v>
      </c>
      <c r="D28" s="639"/>
      <c r="E28"/>
      <c r="F28"/>
      <c r="G28"/>
      <c r="H28"/>
      <c r="I28" s="609">
        <f t="shared" ref="I28" si="4">SUM(I13:I27)</f>
        <v>266.07073252166003</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196" customFormat="1" x14ac:dyDescent="0.2">
      <c r="A29" s="67"/>
      <c r="B29" s="119"/>
      <c r="C29" s="362"/>
      <c r="D29" s="639"/>
      <c r="E29"/>
      <c r="F29"/>
      <c r="G29"/>
      <c r="H29"/>
      <c r="I29" s="608"/>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s="196" customFormat="1" x14ac:dyDescent="0.2">
      <c r="A30" s="73" t="s">
        <v>129</v>
      </c>
      <c r="B30" s="119"/>
      <c r="C30" s="362"/>
      <c r="D30" s="639"/>
      <c r="E30"/>
      <c r="F30"/>
      <c r="G30"/>
      <c r="H30"/>
      <c r="I30" s="608"/>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s="196" customFormat="1" x14ac:dyDescent="0.2">
      <c r="A31" s="67" t="s">
        <v>130</v>
      </c>
      <c r="B31" s="129"/>
      <c r="C31" s="598">
        <v>0.74456845619080969</v>
      </c>
      <c r="D31" s="639"/>
      <c r="E31"/>
      <c r="F31"/>
      <c r="G31"/>
      <c r="H31"/>
      <c r="I31" s="610">
        <f t="shared" ref="I31:I38" si="5">C31</f>
        <v>0.74456845619080969</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s="196" customFormat="1" x14ac:dyDescent="0.2">
      <c r="A32" s="67" t="s">
        <v>131</v>
      </c>
      <c r="B32" s="130"/>
      <c r="C32" s="597">
        <v>5.076533574707355</v>
      </c>
      <c r="D32" s="639"/>
      <c r="E32"/>
      <c r="F32"/>
      <c r="G32"/>
      <c r="H32"/>
      <c r="I32" s="610">
        <f t="shared" si="5"/>
        <v>5.076533574707355</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s="196" customFormat="1" x14ac:dyDescent="0.2">
      <c r="A33" s="67" t="s">
        <v>132</v>
      </c>
      <c r="B33" s="131"/>
      <c r="C33" s="598">
        <v>2.6074747116237811</v>
      </c>
      <c r="D33" s="639"/>
      <c r="E33"/>
      <c r="F33"/>
      <c r="G33"/>
      <c r="H33"/>
      <c r="I33" s="610">
        <f t="shared" si="5"/>
        <v>2.6074747116237811</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s="196" customFormat="1" x14ac:dyDescent="0.2">
      <c r="A34" s="67" t="s">
        <v>133</v>
      </c>
      <c r="B34" s="132"/>
      <c r="C34" s="597">
        <v>47.587379254144359</v>
      </c>
      <c r="D34" s="639"/>
      <c r="E34"/>
      <c r="F34"/>
      <c r="G34"/>
      <c r="H34"/>
      <c r="I34" s="610">
        <f t="shared" si="5"/>
        <v>47.587379254144359</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s="196" customFormat="1" x14ac:dyDescent="0.2">
      <c r="A35" s="67" t="s">
        <v>134</v>
      </c>
      <c r="B35" s="129"/>
      <c r="C35" s="598">
        <v>1.4500000000000002</v>
      </c>
      <c r="D35" s="639"/>
      <c r="E35"/>
      <c r="F35"/>
      <c r="G35"/>
      <c r="H35"/>
      <c r="I35" s="610">
        <f t="shared" si="5"/>
        <v>1.4500000000000002</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s="196" customFormat="1" x14ac:dyDescent="0.2">
      <c r="A36" s="67" t="s">
        <v>135</v>
      </c>
      <c r="B36" s="132"/>
      <c r="C36" s="597">
        <v>30.020075697707892</v>
      </c>
      <c r="D36" s="639"/>
      <c r="E36"/>
      <c r="F36"/>
      <c r="G36"/>
      <c r="H36"/>
      <c r="I36" s="610">
        <f t="shared" si="5"/>
        <v>30.020075697707892</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s="196" customFormat="1" x14ac:dyDescent="0.2">
      <c r="A37" s="67" t="s">
        <v>136</v>
      </c>
      <c r="B37" s="129"/>
      <c r="C37" s="598">
        <v>1.3262666666666665</v>
      </c>
      <c r="D37" s="639"/>
      <c r="E37"/>
      <c r="F37"/>
      <c r="G37"/>
      <c r="H37"/>
      <c r="I37" s="610">
        <f t="shared" si="5"/>
        <v>1.3262666666666665</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row r="38" spans="1:52" s="196" customFormat="1" ht="13.5" thickBot="1" x14ac:dyDescent="0.25">
      <c r="A38" s="67" t="s">
        <v>137</v>
      </c>
      <c r="B38" s="130"/>
      <c r="C38" s="597">
        <v>70.103999999999985</v>
      </c>
      <c r="D38" s="639"/>
      <c r="E38"/>
      <c r="F38"/>
      <c r="G38"/>
      <c r="H38"/>
      <c r="I38" s="610">
        <f t="shared" si="5"/>
        <v>70.103999999999985</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1:52" ht="13.5" thickBot="1" x14ac:dyDescent="0.25">
      <c r="A39" s="70" t="s">
        <v>138</v>
      </c>
      <c r="B39" s="133">
        <f t="shared" ref="B39:C39" si="6">SUM(B31:B38)</f>
        <v>0</v>
      </c>
      <c r="C39" s="582">
        <f t="shared" si="6"/>
        <v>158.91629836104084</v>
      </c>
      <c r="D39" s="639"/>
      <c r="I39" s="428">
        <f t="shared" ref="I39" si="7">SUM(I31:I38)</f>
        <v>158.91629836104084</v>
      </c>
    </row>
    <row r="40" spans="1:52" ht="13.5" thickBot="1" x14ac:dyDescent="0.25">
      <c r="A40" s="36" t="s">
        <v>139</v>
      </c>
      <c r="B40" s="125"/>
      <c r="C40" s="607"/>
      <c r="D40" s="639"/>
      <c r="I40" s="464"/>
    </row>
    <row r="41" spans="1:52" ht="13.5" thickBot="1" x14ac:dyDescent="0.25">
      <c r="A41" s="89" t="s">
        <v>140</v>
      </c>
      <c r="B41" s="133">
        <f t="shared" ref="B41:C41" si="8">B28+B39+B40</f>
        <v>0</v>
      </c>
      <c r="C41" s="582">
        <f t="shared" si="8"/>
        <v>424.98703088270088</v>
      </c>
      <c r="D41" s="639"/>
      <c r="I41" s="428">
        <f t="shared" ref="I41" si="9">I28+I39+I40</f>
        <v>424.98703088270088</v>
      </c>
    </row>
    <row r="42" spans="1:52" ht="13.5" thickBot="1" x14ac:dyDescent="0.25">
      <c r="A42" s="90"/>
      <c r="B42" s="159"/>
      <c r="C42" s="600"/>
      <c r="D42" s="639"/>
      <c r="I42" s="464"/>
    </row>
    <row r="43" spans="1:52" x14ac:dyDescent="0.2">
      <c r="A43" s="93" t="s">
        <v>141</v>
      </c>
      <c r="B43" s="123"/>
      <c r="C43" s="601"/>
      <c r="D43" s="639"/>
      <c r="I43" s="465"/>
    </row>
    <row r="44" spans="1:52" x14ac:dyDescent="0.2">
      <c r="A44" s="49" t="s">
        <v>142</v>
      </c>
      <c r="B44" s="105">
        <f t="shared" ref="B44:C44" si="10">B9-B28</f>
        <v>0</v>
      </c>
      <c r="C44" s="467">
        <f t="shared" si="10"/>
        <v>183.66926747833998</v>
      </c>
      <c r="D44" s="639"/>
      <c r="I44" s="467">
        <f>I9-I28</f>
        <v>44.249267478339959</v>
      </c>
    </row>
    <row r="45" spans="1:52" ht="13.5" thickBot="1" x14ac:dyDescent="0.25">
      <c r="A45" s="50" t="s">
        <v>143</v>
      </c>
      <c r="B45" s="160">
        <f t="shared" ref="B45:C45" si="11">B9-B41</f>
        <v>0</v>
      </c>
      <c r="C45" s="468">
        <f t="shared" si="11"/>
        <v>24.752969117299131</v>
      </c>
      <c r="D45" s="639"/>
      <c r="I45" s="468">
        <f>I9-I41</f>
        <v>-114.66703088270089</v>
      </c>
    </row>
    <row r="46" spans="1:52" ht="13.5" thickBot="1" x14ac:dyDescent="0.25">
      <c r="A46" s="73"/>
      <c r="B46" s="159"/>
      <c r="C46" s="600"/>
      <c r="D46" s="639"/>
      <c r="I46" s="464"/>
    </row>
    <row r="47" spans="1:52" x14ac:dyDescent="0.2">
      <c r="A47" s="96" t="s">
        <v>185</v>
      </c>
      <c r="B47" s="161"/>
      <c r="C47" s="602"/>
      <c r="D47" s="639"/>
      <c r="I47" s="465"/>
    </row>
    <row r="48" spans="1:52" x14ac:dyDescent="0.2">
      <c r="A48" s="73" t="s">
        <v>145</v>
      </c>
      <c r="B48" s="99" t="e">
        <f t="shared" ref="B48:C48" si="12">ROUND((B28)/B8,2)</f>
        <v>#DIV/0!</v>
      </c>
      <c r="C48" s="467">
        <f t="shared" si="12"/>
        <v>886.9</v>
      </c>
      <c r="D48" s="639"/>
      <c r="I48" s="467">
        <f>ROUND((I28)/I8,2)</f>
        <v>886.9</v>
      </c>
    </row>
    <row r="49" spans="1:9" ht="13.5" thickBot="1" x14ac:dyDescent="0.25">
      <c r="A49" s="164" t="s">
        <v>146</v>
      </c>
      <c r="B49" s="100" t="e">
        <f t="shared" ref="B49:C49" si="13">ROUND(B41/B8,2)</f>
        <v>#DIV/0!</v>
      </c>
      <c r="C49" s="468">
        <f t="shared" si="13"/>
        <v>1416.62</v>
      </c>
      <c r="D49" s="639"/>
      <c r="I49" s="468">
        <f>ROUND(I41/I8,2)</f>
        <v>1416.62</v>
      </c>
    </row>
    <row r="50" spans="1:9" ht="13.5" thickBot="1" x14ac:dyDescent="0.25">
      <c r="A50" s="73"/>
      <c r="B50" s="167"/>
      <c r="C50" s="603"/>
      <c r="D50" s="639"/>
      <c r="I50" s="464"/>
    </row>
    <row r="51" spans="1:9" x14ac:dyDescent="0.2">
      <c r="A51" s="96" t="s">
        <v>186</v>
      </c>
      <c r="B51" s="161"/>
      <c r="C51" s="602"/>
      <c r="D51" s="639"/>
      <c r="I51" s="465"/>
    </row>
    <row r="52" spans="1:9" x14ac:dyDescent="0.2">
      <c r="A52" s="73" t="s">
        <v>145</v>
      </c>
      <c r="B52" s="99" t="e">
        <f t="shared" ref="B52:C52" si="14">ROUND((B28)/B7,2)</f>
        <v>#DIV/0!</v>
      </c>
      <c r="C52" s="467">
        <f t="shared" si="14"/>
        <v>0.18</v>
      </c>
      <c r="D52" s="639"/>
      <c r="I52" s="467">
        <f>ROUND((I28)/I7,2)</f>
        <v>0.26</v>
      </c>
    </row>
    <row r="53" spans="1:9" ht="13.5" thickBot="1" x14ac:dyDescent="0.25">
      <c r="A53" s="164" t="s">
        <v>146</v>
      </c>
      <c r="B53" s="100" t="e">
        <f t="shared" ref="B53:C53" si="15">ROUND(B41/B7,2)</f>
        <v>#DIV/0!</v>
      </c>
      <c r="C53" s="468">
        <f t="shared" si="15"/>
        <v>0.28000000000000003</v>
      </c>
      <c r="D53" s="639"/>
      <c r="I53" s="468">
        <f>ROUND(I41/I7,2)</f>
        <v>0.41</v>
      </c>
    </row>
    <row r="54" spans="1:9" ht="16.5" thickBot="1" x14ac:dyDescent="0.3">
      <c r="A54" s="168"/>
      <c r="B54" s="17"/>
      <c r="C54" s="446"/>
      <c r="D54" s="639"/>
    </row>
    <row r="55" spans="1:9" x14ac:dyDescent="0.2">
      <c r="A55" s="47" t="s">
        <v>148</v>
      </c>
      <c r="B55" s="169"/>
      <c r="C55" s="604"/>
      <c r="D55" s="639"/>
    </row>
    <row r="56" spans="1:9" x14ac:dyDescent="0.2">
      <c r="A56" s="170" t="s">
        <v>187</v>
      </c>
      <c r="B56" s="171"/>
      <c r="C56" s="472">
        <f>I7</f>
        <v>1034.3887434400285</v>
      </c>
      <c r="D56" s="639"/>
    </row>
    <row r="57" spans="1:9" x14ac:dyDescent="0.2">
      <c r="A57" s="170" t="s">
        <v>150</v>
      </c>
      <c r="B57" s="171"/>
      <c r="C57" s="472">
        <f>I44</f>
        <v>44.249267478339959</v>
      </c>
      <c r="D57" s="639"/>
    </row>
    <row r="58" spans="1:9" ht="13.5" thickBot="1" x14ac:dyDescent="0.25">
      <c r="A58" s="172" t="s">
        <v>151</v>
      </c>
      <c r="B58" s="173"/>
      <c r="C58" s="430">
        <f>I45</f>
        <v>-114.66703088270089</v>
      </c>
      <c r="D58" s="640"/>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24"/>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W66"/>
  <sheetViews>
    <sheetView showGridLines="0" topLeftCell="A53" workbookViewId="0">
      <selection activeCell="N27" sqref="N27"/>
    </sheetView>
  </sheetViews>
  <sheetFormatPr defaultRowHeight="12.75" x14ac:dyDescent="0.2"/>
  <cols>
    <col min="1" max="1" width="55.7109375" customWidth="1"/>
    <col min="2" max="3" width="10" bestFit="1" customWidth="1"/>
    <col min="4" max="4" width="48" customWidth="1"/>
    <col min="9" max="9" width="12.28515625" customWidth="1"/>
  </cols>
  <sheetData>
    <row r="1" spans="1:75" x14ac:dyDescent="0.2">
      <c r="A1" s="150" t="s">
        <v>240</v>
      </c>
      <c r="B1" s="150"/>
      <c r="C1" s="150"/>
    </row>
    <row r="2" spans="1:75" ht="13.5" thickBot="1" x14ac:dyDescent="0.25">
      <c r="A2" s="151"/>
      <c r="B2" s="151" t="s">
        <v>95</v>
      </c>
      <c r="C2" s="151"/>
      <c r="D2" s="152" t="s">
        <v>96</v>
      </c>
    </row>
    <row r="3" spans="1:75" ht="16.5" thickBot="1" x14ac:dyDescent="0.25">
      <c r="A3" s="153" t="s">
        <v>97</v>
      </c>
      <c r="B3" s="641" t="s">
        <v>241</v>
      </c>
      <c r="C3" s="643"/>
      <c r="D3" s="642"/>
    </row>
    <row r="4" spans="1:75" ht="13.5" thickBot="1" x14ac:dyDescent="0.25">
      <c r="B4" s="275" t="s">
        <v>197</v>
      </c>
      <c r="C4" s="275" t="s">
        <v>101</v>
      </c>
      <c r="D4" s="636" t="s">
        <v>242</v>
      </c>
      <c r="I4" s="271" t="s">
        <v>182</v>
      </c>
    </row>
    <row r="5" spans="1:75" ht="13.5" thickBot="1" x14ac:dyDescent="0.25">
      <c r="A5" s="155" t="s">
        <v>103</v>
      </c>
      <c r="B5" s="156"/>
      <c r="C5" s="182" t="s">
        <v>199</v>
      </c>
      <c r="D5" s="639"/>
      <c r="I5" s="276" t="s">
        <v>199</v>
      </c>
    </row>
    <row r="6" spans="1:75" x14ac:dyDescent="0.2">
      <c r="A6" s="96" t="s">
        <v>107</v>
      </c>
      <c r="B6" s="123"/>
      <c r="C6" s="88"/>
      <c r="D6" s="639"/>
      <c r="I6" s="31"/>
    </row>
    <row r="7" spans="1:75" s="196" customFormat="1" ht="15.75" customHeight="1" x14ac:dyDescent="0.2">
      <c r="A7" s="67" t="s">
        <v>183</v>
      </c>
      <c r="B7" s="120"/>
      <c r="C7" s="374">
        <v>1711.6689866400004</v>
      </c>
      <c r="D7" s="639"/>
      <c r="E7"/>
      <c r="F7"/>
      <c r="G7"/>
      <c r="H7"/>
      <c r="I7" s="335">
        <v>1208.519872640692</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row>
    <row r="8" spans="1:75" s="196" customFormat="1" ht="13.5" thickBot="1" x14ac:dyDescent="0.25">
      <c r="A8" s="67" t="s">
        <v>184</v>
      </c>
      <c r="B8" s="121"/>
      <c r="C8" s="434">
        <v>0.2211262825664583</v>
      </c>
      <c r="D8" s="639"/>
      <c r="E8"/>
      <c r="F8"/>
      <c r="G8"/>
      <c r="H8"/>
      <c r="I8" s="605">
        <f>C8</f>
        <v>0.2211262825664583</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row>
    <row r="9" spans="1:75" s="196" customFormat="1" ht="13.5" thickBot="1" x14ac:dyDescent="0.25">
      <c r="A9" s="164" t="s">
        <v>110</v>
      </c>
      <c r="B9" s="160">
        <f t="shared" ref="B9:C9" si="0">ROUND((B8*B7),2)</f>
        <v>0</v>
      </c>
      <c r="C9" s="500">
        <f t="shared" si="0"/>
        <v>378.5</v>
      </c>
      <c r="D9" s="639"/>
      <c r="E9"/>
      <c r="F9"/>
      <c r="G9"/>
      <c r="H9"/>
      <c r="I9" s="606">
        <f>ROUND((I8*I7),2)</f>
        <v>267.24</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row>
    <row r="10" spans="1:75" s="196" customFormat="1" x14ac:dyDescent="0.2">
      <c r="A10" s="67"/>
      <c r="B10" s="119"/>
      <c r="C10" s="362"/>
      <c r="D10" s="639"/>
      <c r="E10"/>
      <c r="F10"/>
      <c r="G10"/>
      <c r="H10"/>
      <c r="I10" s="367"/>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196" customFormat="1" x14ac:dyDescent="0.2">
      <c r="A11" s="73" t="s">
        <v>111</v>
      </c>
      <c r="B11" s="119"/>
      <c r="C11" s="362"/>
      <c r="D11" s="639"/>
      <c r="E11"/>
      <c r="F11"/>
      <c r="G11"/>
      <c r="H11"/>
      <c r="I11" s="367"/>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196" customFormat="1" x14ac:dyDescent="0.2">
      <c r="A12" s="73" t="s">
        <v>112</v>
      </c>
      <c r="B12" s="119"/>
      <c r="C12" s="362"/>
      <c r="D12" s="639"/>
      <c r="E12"/>
      <c r="F12"/>
      <c r="G12"/>
      <c r="H12"/>
      <c r="I12" s="367"/>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196" customFormat="1" x14ac:dyDescent="0.2">
      <c r="A13" s="67" t="s">
        <v>113</v>
      </c>
      <c r="B13" s="124"/>
      <c r="C13" s="589">
        <v>14.35</v>
      </c>
      <c r="D13" s="639"/>
      <c r="E13"/>
      <c r="F13"/>
      <c r="G13"/>
      <c r="H13"/>
      <c r="I13" s="605">
        <f t="shared" ref="I13:I27" si="1">C13</f>
        <v>14.35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196" customFormat="1" x14ac:dyDescent="0.2">
      <c r="A14" s="67" t="s">
        <v>114</v>
      </c>
      <c r="B14" s="124"/>
      <c r="C14" s="589">
        <v>0</v>
      </c>
      <c r="D14" s="639"/>
      <c r="E14"/>
      <c r="F14"/>
      <c r="G14"/>
      <c r="H14"/>
      <c r="I14" s="605">
        <f t="shared" si="1"/>
        <v>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s="196" customFormat="1" x14ac:dyDescent="0.2">
      <c r="A15" s="67" t="s">
        <v>115</v>
      </c>
      <c r="B15" s="124"/>
      <c r="C15" s="590">
        <v>46.664167916041983</v>
      </c>
      <c r="D15" s="639"/>
      <c r="E15"/>
      <c r="F15"/>
      <c r="G15"/>
      <c r="H15"/>
      <c r="I15" s="605">
        <f t="shared" si="1"/>
        <v>46.664167916041983</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75" s="196" customFormat="1" x14ac:dyDescent="0.2">
      <c r="A16" s="67" t="s">
        <v>116</v>
      </c>
      <c r="B16" s="124"/>
      <c r="C16" s="590">
        <v>46.133815683251491</v>
      </c>
      <c r="D16" s="639"/>
      <c r="E16"/>
      <c r="F16"/>
      <c r="G16"/>
      <c r="H16"/>
      <c r="I16" s="605">
        <f t="shared" si="1"/>
        <v>46.133815683251491</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row>
    <row r="17" spans="1:75" s="196" customFormat="1" x14ac:dyDescent="0.2">
      <c r="A17" s="67" t="s">
        <v>117</v>
      </c>
      <c r="B17" s="125"/>
      <c r="C17" s="591">
        <v>24.02</v>
      </c>
      <c r="D17" s="639"/>
      <c r="E17"/>
      <c r="F17"/>
      <c r="G17"/>
      <c r="H17"/>
      <c r="I17" s="605">
        <f t="shared" si="1"/>
        <v>24.02</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row>
    <row r="18" spans="1:75" s="196" customFormat="1" x14ac:dyDescent="0.2">
      <c r="A18" s="67" t="s">
        <v>118</v>
      </c>
      <c r="B18" s="124"/>
      <c r="C18" s="589">
        <v>57.33508255484157</v>
      </c>
      <c r="D18" s="639"/>
      <c r="E18"/>
      <c r="F18"/>
      <c r="G18"/>
      <c r="H18"/>
      <c r="I18" s="605">
        <f t="shared" si="1"/>
        <v>57.33508255484157</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row>
    <row r="19" spans="1:75" s="196" customFormat="1" x14ac:dyDescent="0.2">
      <c r="A19" s="67" t="s">
        <v>119</v>
      </c>
      <c r="B19" s="124"/>
      <c r="C19" s="589">
        <v>4.8000000000000007</v>
      </c>
      <c r="D19" s="639"/>
      <c r="E19"/>
      <c r="F19"/>
      <c r="G19"/>
      <c r="H19"/>
      <c r="I19" s="605">
        <f t="shared" si="1"/>
        <v>4.8000000000000007</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196" customFormat="1" x14ac:dyDescent="0.2">
      <c r="A20" s="67" t="s">
        <v>120</v>
      </c>
      <c r="B20" s="124"/>
      <c r="C20" s="589">
        <v>7.15</v>
      </c>
      <c r="D20" s="639"/>
      <c r="E20"/>
      <c r="F20"/>
      <c r="G20"/>
      <c r="H20"/>
      <c r="I20" s="605">
        <f t="shared" si="1"/>
        <v>7.15</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196" customFormat="1" x14ac:dyDescent="0.2">
      <c r="A21" s="67" t="s">
        <v>121</v>
      </c>
      <c r="B21" s="125"/>
      <c r="C21" s="592">
        <v>23.620289833333334</v>
      </c>
      <c r="D21" s="639"/>
      <c r="E21"/>
      <c r="F21"/>
      <c r="G21"/>
      <c r="H21"/>
      <c r="I21" s="605">
        <f t="shared" si="1"/>
        <v>23.620289833333334</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196" customFormat="1" x14ac:dyDescent="0.2">
      <c r="A22" s="67" t="s">
        <v>122</v>
      </c>
      <c r="B22" s="124"/>
      <c r="C22" s="589">
        <v>13.039497446998874</v>
      </c>
      <c r="D22" s="639"/>
      <c r="E22"/>
      <c r="F22"/>
      <c r="G22"/>
      <c r="H22"/>
      <c r="I22" s="605">
        <f t="shared" si="1"/>
        <v>13.039497446998874</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196" customFormat="1" x14ac:dyDescent="0.2">
      <c r="A23" s="67" t="s">
        <v>123</v>
      </c>
      <c r="B23" s="124"/>
      <c r="C23" s="589">
        <v>23.25</v>
      </c>
      <c r="D23" s="639"/>
      <c r="E23"/>
      <c r="F23"/>
      <c r="G23"/>
      <c r="H23"/>
      <c r="I23" s="605">
        <f t="shared" si="1"/>
        <v>23.25</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196" customFormat="1" x14ac:dyDescent="0.2">
      <c r="A24" s="67" t="s">
        <v>124</v>
      </c>
      <c r="B24" s="126"/>
      <c r="C24" s="593">
        <v>8.1812747541479531</v>
      </c>
      <c r="D24" s="639"/>
      <c r="E24"/>
      <c r="F24"/>
      <c r="G24"/>
      <c r="H24"/>
      <c r="I24" s="605">
        <f t="shared" si="1"/>
        <v>8.1812747541479531</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196" customFormat="1" x14ac:dyDescent="0.2">
      <c r="A25" s="67" t="s">
        <v>125</v>
      </c>
      <c r="B25" s="126"/>
      <c r="C25" s="593">
        <v>14.000000000000002</v>
      </c>
      <c r="D25" s="639"/>
      <c r="E25"/>
      <c r="F25"/>
      <c r="G25"/>
      <c r="H25"/>
      <c r="I25" s="605">
        <f t="shared" si="1"/>
        <v>14.000000000000002</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196" customFormat="1" x14ac:dyDescent="0.2">
      <c r="A26" s="67" t="s">
        <v>126</v>
      </c>
      <c r="B26" s="125"/>
      <c r="C26" s="592">
        <v>5.7688493845177211</v>
      </c>
      <c r="D26" s="639"/>
      <c r="E26"/>
      <c r="F26"/>
      <c r="G26"/>
      <c r="H26"/>
      <c r="I26" s="605">
        <f t="shared" si="1"/>
        <v>5.7688493845177211</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196" customFormat="1" ht="13.5" thickBot="1" x14ac:dyDescent="0.25">
      <c r="A27" s="67" t="s">
        <v>127</v>
      </c>
      <c r="B27" s="124"/>
      <c r="C27" s="589">
        <v>10.917451417435968</v>
      </c>
      <c r="D27" s="639"/>
      <c r="E27"/>
      <c r="F27"/>
      <c r="G27"/>
      <c r="H27"/>
      <c r="I27" s="605">
        <f t="shared" si="1"/>
        <v>10.917451417435968</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196" customFormat="1" ht="13.5" thickBot="1" x14ac:dyDescent="0.25">
      <c r="A28" s="70" t="s">
        <v>128</v>
      </c>
      <c r="B28" s="133">
        <f t="shared" ref="B28" si="2">SUM(B13:B27)</f>
        <v>0</v>
      </c>
      <c r="C28" s="595">
        <f t="shared" ref="C28" si="3">SUM(C13:C27)</f>
        <v>299.23042899056895</v>
      </c>
      <c r="D28" s="639"/>
      <c r="E28"/>
      <c r="F28"/>
      <c r="G28"/>
      <c r="H28"/>
      <c r="I28" s="609">
        <f t="shared" ref="I28" si="4">SUM(I13:I27)</f>
        <v>299.23042899056895</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196" customFormat="1" x14ac:dyDescent="0.2">
      <c r="A29" s="67"/>
      <c r="B29" s="119"/>
      <c r="C29" s="362"/>
      <c r="D29" s="639"/>
      <c r="E29"/>
      <c r="F29"/>
      <c r="G29"/>
      <c r="H29"/>
      <c r="I29" s="608"/>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196" customFormat="1" x14ac:dyDescent="0.2">
      <c r="A30" s="73" t="s">
        <v>129</v>
      </c>
      <c r="B30" s="119"/>
      <c r="C30" s="362"/>
      <c r="D30" s="639"/>
      <c r="E30"/>
      <c r="F30"/>
      <c r="G30"/>
      <c r="H30"/>
      <c r="I30" s="608"/>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196" customFormat="1" x14ac:dyDescent="0.2">
      <c r="A31" s="67" t="s">
        <v>130</v>
      </c>
      <c r="B31" s="129"/>
      <c r="C31" s="598">
        <v>0.97564142535347476</v>
      </c>
      <c r="D31" s="639"/>
      <c r="E31"/>
      <c r="F31"/>
      <c r="G31"/>
      <c r="H31"/>
      <c r="I31" s="610">
        <f t="shared" ref="I31:I38" si="5">C31</f>
        <v>0.97564142535347476</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196" customFormat="1" x14ac:dyDescent="0.2">
      <c r="A32" s="67" t="s">
        <v>131</v>
      </c>
      <c r="B32" s="130"/>
      <c r="C32" s="597">
        <v>6.6426981881809022</v>
      </c>
      <c r="D32" s="639"/>
      <c r="E32"/>
      <c r="F32"/>
      <c r="G32"/>
      <c r="H32"/>
      <c r="I32" s="610">
        <f t="shared" si="5"/>
        <v>6.6426981881809022</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1:75" s="196" customFormat="1" x14ac:dyDescent="0.2">
      <c r="A33" s="67" t="s">
        <v>132</v>
      </c>
      <c r="B33" s="131"/>
      <c r="C33" s="598">
        <v>3.9864276841171269</v>
      </c>
      <c r="D33" s="639"/>
      <c r="E33"/>
      <c r="F33"/>
      <c r="G33"/>
      <c r="H33"/>
      <c r="I33" s="610">
        <f t="shared" si="5"/>
        <v>3.9864276841171269</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1:75" s="196" customFormat="1" x14ac:dyDescent="0.2">
      <c r="A34" s="67" t="s">
        <v>133</v>
      </c>
      <c r="B34" s="132"/>
      <c r="C34" s="597">
        <v>53.66254718572614</v>
      </c>
      <c r="D34" s="639"/>
      <c r="E34"/>
      <c r="F34"/>
      <c r="G34"/>
      <c r="H34"/>
      <c r="I34" s="610">
        <f t="shared" si="5"/>
        <v>53.66254718572614</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1:75" s="196" customFormat="1" x14ac:dyDescent="0.2">
      <c r="A35" s="67" t="s">
        <v>134</v>
      </c>
      <c r="B35" s="129"/>
      <c r="C35" s="598">
        <v>1.9000000000000001</v>
      </c>
      <c r="D35" s="639"/>
      <c r="E35"/>
      <c r="F35"/>
      <c r="G35"/>
      <c r="H35"/>
      <c r="I35" s="610">
        <f t="shared" si="5"/>
        <v>1.9000000000000001</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1:75" s="196" customFormat="1" x14ac:dyDescent="0.2">
      <c r="A36" s="67" t="s">
        <v>135</v>
      </c>
      <c r="B36" s="132"/>
      <c r="C36" s="597">
        <v>33.852541448939391</v>
      </c>
      <c r="D36" s="639"/>
      <c r="E36"/>
      <c r="F36"/>
      <c r="G36"/>
      <c r="H36"/>
      <c r="I36" s="610">
        <f t="shared" si="5"/>
        <v>33.852541448939391</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1:75" s="196" customFormat="1" x14ac:dyDescent="0.2">
      <c r="A37" s="67" t="s">
        <v>136</v>
      </c>
      <c r="B37" s="129"/>
      <c r="C37" s="598">
        <v>1.7378666666666664</v>
      </c>
      <c r="D37" s="639"/>
      <c r="E37"/>
      <c r="F37"/>
      <c r="G37"/>
      <c r="H37"/>
      <c r="I37" s="610">
        <f t="shared" si="5"/>
        <v>1.7378666666666664</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1:75" s="196" customFormat="1" ht="13.5" thickBot="1" x14ac:dyDescent="0.25">
      <c r="A38" s="67" t="s">
        <v>137</v>
      </c>
      <c r="B38" s="130"/>
      <c r="C38" s="597">
        <v>80.656499999999994</v>
      </c>
      <c r="D38" s="639"/>
      <c r="E38"/>
      <c r="F38"/>
      <c r="G38"/>
      <c r="H38"/>
      <c r="I38" s="610">
        <f t="shared" si="5"/>
        <v>80.656499999999994</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1:75" ht="13.5" thickBot="1" x14ac:dyDescent="0.25">
      <c r="A39" s="70" t="s">
        <v>138</v>
      </c>
      <c r="B39" s="133">
        <f t="shared" ref="B39:C39" si="6">SUM(B31:B38)</f>
        <v>0</v>
      </c>
      <c r="C39" s="582">
        <f t="shared" si="6"/>
        <v>183.41422259898371</v>
      </c>
      <c r="D39" s="639"/>
      <c r="I39" s="428">
        <f t="shared" ref="I39" si="7">SUM(I31:I38)</f>
        <v>183.41422259898371</v>
      </c>
    </row>
    <row r="40" spans="1:75" ht="13.5" thickBot="1" x14ac:dyDescent="0.25">
      <c r="A40" s="36" t="s">
        <v>139</v>
      </c>
      <c r="B40" s="125"/>
      <c r="C40" s="607"/>
      <c r="D40" s="639"/>
      <c r="I40" s="464"/>
    </row>
    <row r="41" spans="1:75" ht="13.5" thickBot="1" x14ac:dyDescent="0.25">
      <c r="A41" s="89" t="s">
        <v>140</v>
      </c>
      <c r="B41" s="133">
        <f t="shared" ref="B41:C41" si="8">B28+B39+B40</f>
        <v>0</v>
      </c>
      <c r="C41" s="582">
        <f t="shared" si="8"/>
        <v>482.64465158955267</v>
      </c>
      <c r="D41" s="639"/>
      <c r="I41" s="428">
        <f t="shared" ref="I41" si="9">I28+I39+I40</f>
        <v>482.64465158955267</v>
      </c>
    </row>
    <row r="42" spans="1:75" ht="13.5" thickBot="1" x14ac:dyDescent="0.25">
      <c r="A42" s="90"/>
      <c r="B42" s="159"/>
      <c r="C42" s="600"/>
      <c r="D42" s="639"/>
      <c r="I42" s="464"/>
    </row>
    <row r="43" spans="1:75" x14ac:dyDescent="0.2">
      <c r="A43" s="93" t="s">
        <v>141</v>
      </c>
      <c r="B43" s="123"/>
      <c r="C43" s="601"/>
      <c r="D43" s="639"/>
      <c r="I43" s="465"/>
    </row>
    <row r="44" spans="1:75" x14ac:dyDescent="0.2">
      <c r="A44" s="49" t="s">
        <v>142</v>
      </c>
      <c r="B44" s="105">
        <f t="shared" ref="B44:C44" si="10">B9-B28</f>
        <v>0</v>
      </c>
      <c r="C44" s="467">
        <f t="shared" si="10"/>
        <v>79.269571009431047</v>
      </c>
      <c r="D44" s="639"/>
      <c r="I44" s="467">
        <f>I9-I28</f>
        <v>-31.990428990568944</v>
      </c>
    </row>
    <row r="45" spans="1:75" ht="13.5" thickBot="1" x14ac:dyDescent="0.25">
      <c r="A45" s="50" t="s">
        <v>143</v>
      </c>
      <c r="B45" s="160">
        <f t="shared" ref="B45:C45" si="11">B9-B41</f>
        <v>0</v>
      </c>
      <c r="C45" s="468">
        <f t="shared" si="11"/>
        <v>-104.14465158955267</v>
      </c>
      <c r="D45" s="639"/>
      <c r="I45" s="468">
        <f>I9-I41</f>
        <v>-215.40465158955266</v>
      </c>
    </row>
    <row r="46" spans="1:75" ht="13.5" thickBot="1" x14ac:dyDescent="0.25">
      <c r="A46" s="73"/>
      <c r="B46" s="159"/>
      <c r="C46" s="600"/>
      <c r="D46" s="639"/>
      <c r="I46" s="464"/>
    </row>
    <row r="47" spans="1:75" x14ac:dyDescent="0.2">
      <c r="A47" s="96" t="s">
        <v>185</v>
      </c>
      <c r="B47" s="161"/>
      <c r="C47" s="602"/>
      <c r="D47" s="639"/>
      <c r="I47" s="465"/>
    </row>
    <row r="48" spans="1:75" x14ac:dyDescent="0.2">
      <c r="A48" s="73" t="s">
        <v>145</v>
      </c>
      <c r="B48" s="99" t="e">
        <f t="shared" ref="B48:C48" si="12">ROUND((B28)/B8,2)</f>
        <v>#DIV/0!</v>
      </c>
      <c r="C48" s="467">
        <f t="shared" si="12"/>
        <v>1353.21</v>
      </c>
      <c r="D48" s="639"/>
      <c r="I48" s="467">
        <f>ROUND((I28)/I8,2)</f>
        <v>1353.21</v>
      </c>
    </row>
    <row r="49" spans="1:9" ht="13.5" thickBot="1" x14ac:dyDescent="0.25">
      <c r="A49" s="164" t="s">
        <v>146</v>
      </c>
      <c r="B49" s="100" t="e">
        <f t="shared" ref="B49:C49" si="13">ROUND(B41/B8,2)</f>
        <v>#DIV/0!</v>
      </c>
      <c r="C49" s="468">
        <f t="shared" si="13"/>
        <v>2182.67</v>
      </c>
      <c r="D49" s="639"/>
      <c r="I49" s="468">
        <f>ROUND(I41/I8,2)</f>
        <v>2182.67</v>
      </c>
    </row>
    <row r="50" spans="1:9" ht="13.5" thickBot="1" x14ac:dyDescent="0.25">
      <c r="A50" s="73"/>
      <c r="B50" s="167"/>
      <c r="C50" s="603"/>
      <c r="D50" s="639"/>
      <c r="I50" s="464"/>
    </row>
    <row r="51" spans="1:9" x14ac:dyDescent="0.2">
      <c r="A51" s="96" t="s">
        <v>186</v>
      </c>
      <c r="B51" s="161"/>
      <c r="C51" s="602"/>
      <c r="D51" s="639"/>
      <c r="I51" s="465"/>
    </row>
    <row r="52" spans="1:9" x14ac:dyDescent="0.2">
      <c r="A52" s="73" t="s">
        <v>145</v>
      </c>
      <c r="B52" s="99" t="e">
        <f t="shared" ref="B52:C52" si="14">ROUND((B28)/B7,2)</f>
        <v>#DIV/0!</v>
      </c>
      <c r="C52" s="467">
        <f t="shared" si="14"/>
        <v>0.17</v>
      </c>
      <c r="D52" s="639"/>
      <c r="I52" s="467">
        <f>ROUND((I28)/I7,2)</f>
        <v>0.25</v>
      </c>
    </row>
    <row r="53" spans="1:9" ht="13.5" thickBot="1" x14ac:dyDescent="0.25">
      <c r="A53" s="164" t="s">
        <v>146</v>
      </c>
      <c r="B53" s="100" t="e">
        <f t="shared" ref="B53:C53" si="15">ROUND(B41/B7,2)</f>
        <v>#DIV/0!</v>
      </c>
      <c r="C53" s="468">
        <f t="shared" si="15"/>
        <v>0.28000000000000003</v>
      </c>
      <c r="D53" s="639"/>
      <c r="I53" s="468">
        <f>ROUND(I41/I7,2)</f>
        <v>0.4</v>
      </c>
    </row>
    <row r="54" spans="1:9" ht="16.5" thickBot="1" x14ac:dyDescent="0.3">
      <c r="A54" s="168"/>
      <c r="B54" s="17"/>
      <c r="C54" s="446"/>
      <c r="D54" s="639"/>
    </row>
    <row r="55" spans="1:9" x14ac:dyDescent="0.2">
      <c r="A55" s="47" t="s">
        <v>148</v>
      </c>
      <c r="B55" s="169"/>
      <c r="C55" s="604"/>
      <c r="D55" s="639"/>
    </row>
    <row r="56" spans="1:9" x14ac:dyDescent="0.2">
      <c r="A56" s="170" t="s">
        <v>187</v>
      </c>
      <c r="B56" s="171"/>
      <c r="C56" s="472">
        <f>I7</f>
        <v>1208.519872640692</v>
      </c>
      <c r="D56" s="639"/>
    </row>
    <row r="57" spans="1:9" x14ac:dyDescent="0.2">
      <c r="A57" s="170" t="s">
        <v>150</v>
      </c>
      <c r="B57" s="171"/>
      <c r="C57" s="472">
        <f>I44</f>
        <v>-31.990428990568944</v>
      </c>
      <c r="D57" s="639"/>
    </row>
    <row r="58" spans="1:9" ht="13.5" thickBot="1" x14ac:dyDescent="0.25">
      <c r="A58" s="172" t="s">
        <v>151</v>
      </c>
      <c r="B58" s="173"/>
      <c r="C58" s="430">
        <f>I45</f>
        <v>-215.40465158955266</v>
      </c>
      <c r="D58" s="640"/>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419"/>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6"/>
  <sheetViews>
    <sheetView showGridLines="0" workbookViewId="0">
      <selection activeCell="C28" sqref="C28"/>
    </sheetView>
  </sheetViews>
  <sheetFormatPr defaultRowHeight="12.75" x14ac:dyDescent="0.2"/>
  <cols>
    <col min="1" max="1" width="55.7109375" customWidth="1"/>
    <col min="2" max="3" width="10" bestFit="1" customWidth="1"/>
    <col min="4" max="4" width="47.7109375" customWidth="1"/>
    <col min="7" max="7" width="12.28515625" bestFit="1" customWidth="1"/>
    <col min="9" max="9" width="12.28515625" customWidth="1"/>
  </cols>
  <sheetData>
    <row r="1" spans="1:9" x14ac:dyDescent="0.2">
      <c r="A1" s="150" t="s">
        <v>243</v>
      </c>
      <c r="B1" s="150"/>
      <c r="C1" s="150"/>
    </row>
    <row r="2" spans="1:9" ht="13.5" thickBot="1" x14ac:dyDescent="0.25">
      <c r="A2" s="151"/>
      <c r="B2" s="151" t="s">
        <v>95</v>
      </c>
      <c r="C2" s="151"/>
      <c r="D2" s="152" t="s">
        <v>96</v>
      </c>
    </row>
    <row r="3" spans="1:9" ht="16.5" thickBot="1" x14ac:dyDescent="0.25">
      <c r="A3" s="153" t="s">
        <v>97</v>
      </c>
      <c r="B3" s="641" t="s">
        <v>244</v>
      </c>
      <c r="C3" s="643"/>
      <c r="D3" s="642"/>
    </row>
    <row r="4" spans="1:9" ht="13.5" thickBot="1" x14ac:dyDescent="0.25">
      <c r="A4" s="154"/>
      <c r="B4" s="275" t="s">
        <v>197</v>
      </c>
      <c r="C4" s="275" t="s">
        <v>101</v>
      </c>
      <c r="D4" s="636" t="s">
        <v>245</v>
      </c>
      <c r="I4" s="271" t="s">
        <v>182</v>
      </c>
    </row>
    <row r="5" spans="1:9" ht="13.5" thickBot="1" x14ac:dyDescent="0.25">
      <c r="A5" s="155" t="s">
        <v>103</v>
      </c>
      <c r="B5" s="156"/>
      <c r="C5" s="157" t="s">
        <v>106</v>
      </c>
      <c r="D5" s="639"/>
      <c r="I5" s="251" t="s">
        <v>106</v>
      </c>
    </row>
    <row r="6" spans="1:9" x14ac:dyDescent="0.2">
      <c r="A6" s="96" t="s">
        <v>107</v>
      </c>
      <c r="B6" s="123"/>
      <c r="C6" s="136"/>
      <c r="D6" s="639"/>
      <c r="I6" s="31"/>
    </row>
    <row r="7" spans="1:9" ht="15.75" customHeight="1" x14ac:dyDescent="0.2">
      <c r="A7" s="67" t="s">
        <v>183</v>
      </c>
      <c r="B7" s="120"/>
      <c r="C7" s="374">
        <v>648.15904439999997</v>
      </c>
      <c r="D7" s="639"/>
      <c r="I7" s="335">
        <v>333.63242341493327</v>
      </c>
    </row>
    <row r="8" spans="1:9" ht="13.5" thickBot="1" x14ac:dyDescent="0.25">
      <c r="A8" s="67" t="s">
        <v>184</v>
      </c>
      <c r="B8" s="121"/>
      <c r="C8" s="434">
        <v>1.25</v>
      </c>
      <c r="D8" s="639"/>
      <c r="I8" s="427">
        <f>C8</f>
        <v>1.25</v>
      </c>
    </row>
    <row r="9" spans="1:9" ht="13.5" thickBot="1" x14ac:dyDescent="0.25">
      <c r="A9" s="70" t="s">
        <v>110</v>
      </c>
      <c r="B9" s="158">
        <f t="shared" ref="B9:C9" si="0">ROUND((B8*B7),2)</f>
        <v>0</v>
      </c>
      <c r="C9" s="501">
        <f t="shared" si="0"/>
        <v>810.2</v>
      </c>
      <c r="D9" s="639"/>
      <c r="I9" s="474">
        <f>ROUND((I8*I7),2)</f>
        <v>417.04</v>
      </c>
    </row>
    <row r="10" spans="1:9" x14ac:dyDescent="0.2">
      <c r="A10" s="67"/>
      <c r="B10" s="119"/>
      <c r="C10" s="359"/>
      <c r="D10" s="639"/>
      <c r="I10" s="332"/>
    </row>
    <row r="11" spans="1:9" x14ac:dyDescent="0.2">
      <c r="A11" s="73" t="s">
        <v>111</v>
      </c>
      <c r="B11" s="119"/>
      <c r="C11" s="359"/>
      <c r="D11" s="639"/>
      <c r="I11" s="332"/>
    </row>
    <row r="12" spans="1:9" x14ac:dyDescent="0.2">
      <c r="A12" s="73" t="s">
        <v>112</v>
      </c>
      <c r="B12" s="119"/>
      <c r="C12" s="359"/>
      <c r="D12" s="639"/>
      <c r="I12" s="332"/>
    </row>
    <row r="13" spans="1:9" x14ac:dyDescent="0.2">
      <c r="A13" s="67" t="s">
        <v>113</v>
      </c>
      <c r="B13" s="124"/>
      <c r="C13" s="417">
        <v>15</v>
      </c>
      <c r="D13" s="639"/>
      <c r="I13" s="427">
        <f t="shared" ref="I13:I27" si="1">C13</f>
        <v>15</v>
      </c>
    </row>
    <row r="14" spans="1:9" x14ac:dyDescent="0.2">
      <c r="A14" s="67" t="s">
        <v>114</v>
      </c>
      <c r="B14" s="124"/>
      <c r="C14" s="417">
        <v>0</v>
      </c>
      <c r="D14" s="639"/>
      <c r="I14" s="427">
        <f t="shared" si="1"/>
        <v>0</v>
      </c>
    </row>
    <row r="15" spans="1:9" x14ac:dyDescent="0.2">
      <c r="A15" s="67" t="s">
        <v>115</v>
      </c>
      <c r="B15" s="124"/>
      <c r="C15" s="476">
        <v>27.834766827112759</v>
      </c>
      <c r="D15" s="639"/>
      <c r="I15" s="427">
        <f t="shared" si="1"/>
        <v>27.834766827112759</v>
      </c>
    </row>
    <row r="16" spans="1:9" x14ac:dyDescent="0.2">
      <c r="A16" s="67" t="s">
        <v>116</v>
      </c>
      <c r="B16" s="124"/>
      <c r="C16" s="476">
        <v>25.950271321828964</v>
      </c>
      <c r="D16" s="639"/>
      <c r="I16" s="427">
        <f t="shared" si="1"/>
        <v>25.950271321828964</v>
      </c>
    </row>
    <row r="17" spans="1:9" x14ac:dyDescent="0.2">
      <c r="A17" s="67" t="s">
        <v>117</v>
      </c>
      <c r="B17" s="125"/>
      <c r="C17" s="479">
        <v>8.7114337568058087</v>
      </c>
      <c r="D17" s="639"/>
      <c r="I17" s="427">
        <f t="shared" si="1"/>
        <v>8.7114337568058087</v>
      </c>
    </row>
    <row r="18" spans="1:9" x14ac:dyDescent="0.2">
      <c r="A18" s="67" t="s">
        <v>118</v>
      </c>
      <c r="B18" s="124"/>
      <c r="C18" s="417">
        <v>80.720578678414086</v>
      </c>
      <c r="D18" s="639"/>
      <c r="I18" s="427">
        <f t="shared" si="1"/>
        <v>80.720578678414086</v>
      </c>
    </row>
    <row r="19" spans="1:9" x14ac:dyDescent="0.2">
      <c r="A19" s="67" t="s">
        <v>119</v>
      </c>
      <c r="B19" s="124"/>
      <c r="C19" s="417">
        <v>0</v>
      </c>
      <c r="D19" s="639"/>
      <c r="I19" s="427">
        <f t="shared" si="1"/>
        <v>0</v>
      </c>
    </row>
    <row r="20" spans="1:9" x14ac:dyDescent="0.2">
      <c r="A20" s="67" t="s">
        <v>120</v>
      </c>
      <c r="B20" s="124"/>
      <c r="C20" s="417">
        <v>0</v>
      </c>
      <c r="D20" s="639"/>
      <c r="I20" s="427">
        <f t="shared" si="1"/>
        <v>0</v>
      </c>
    </row>
    <row r="21" spans="1:9" x14ac:dyDescent="0.2">
      <c r="A21" s="67" t="s">
        <v>121</v>
      </c>
      <c r="B21" s="125"/>
      <c r="C21" s="433">
        <v>47.240579666666669</v>
      </c>
      <c r="D21" s="639"/>
      <c r="I21" s="427">
        <f t="shared" si="1"/>
        <v>47.240579666666669</v>
      </c>
    </row>
    <row r="22" spans="1:9" x14ac:dyDescent="0.2">
      <c r="A22" s="67" t="s">
        <v>122</v>
      </c>
      <c r="B22" s="124"/>
      <c r="C22" s="417">
        <v>29.51580494800816</v>
      </c>
      <c r="D22" s="639"/>
      <c r="I22" s="427">
        <f t="shared" si="1"/>
        <v>29.51580494800816</v>
      </c>
    </row>
    <row r="23" spans="1:9" x14ac:dyDescent="0.2">
      <c r="A23" s="67" t="s">
        <v>123</v>
      </c>
      <c r="B23" s="124"/>
      <c r="C23" s="417">
        <v>21</v>
      </c>
      <c r="D23" s="639"/>
      <c r="I23" s="427">
        <f t="shared" si="1"/>
        <v>21</v>
      </c>
    </row>
    <row r="24" spans="1:9" x14ac:dyDescent="0.2">
      <c r="A24" s="67" t="s">
        <v>124</v>
      </c>
      <c r="B24" s="126"/>
      <c r="C24" s="510">
        <v>7.8264777448071214</v>
      </c>
      <c r="D24" s="639"/>
      <c r="I24" s="427">
        <f t="shared" si="1"/>
        <v>7.8264777448071214</v>
      </c>
    </row>
    <row r="25" spans="1:9" x14ac:dyDescent="0.2">
      <c r="A25" s="67" t="s">
        <v>125</v>
      </c>
      <c r="B25" s="126"/>
      <c r="C25" s="510">
        <v>14.000000000000002</v>
      </c>
      <c r="D25" s="639"/>
      <c r="I25" s="427">
        <f t="shared" si="1"/>
        <v>14.000000000000002</v>
      </c>
    </row>
    <row r="26" spans="1:9" x14ac:dyDescent="0.2">
      <c r="A26" s="67" t="s">
        <v>126</v>
      </c>
      <c r="B26" s="125"/>
      <c r="C26" s="433">
        <v>6.6563646744435241</v>
      </c>
      <c r="D26" s="639"/>
      <c r="I26" s="427">
        <f t="shared" si="1"/>
        <v>6.6563646744435241</v>
      </c>
    </row>
    <row r="27" spans="1:9" ht="13.5" thickBot="1" x14ac:dyDescent="0.25">
      <c r="A27" s="67" t="s">
        <v>127</v>
      </c>
      <c r="B27" s="124"/>
      <c r="C27" s="433">
        <v>10.771411045804896</v>
      </c>
      <c r="D27" s="639"/>
      <c r="I27" s="427">
        <f t="shared" si="1"/>
        <v>10.771411045804896</v>
      </c>
    </row>
    <row r="28" spans="1:9" ht="13.5" thickBot="1" x14ac:dyDescent="0.25">
      <c r="A28" s="70" t="s">
        <v>128</v>
      </c>
      <c r="B28" s="133">
        <f t="shared" ref="B28" si="2">SUM(B13:B27)</f>
        <v>0</v>
      </c>
      <c r="C28" s="426">
        <f t="shared" ref="C28" si="3">SUM(C13:C27)</f>
        <v>295.22768866389197</v>
      </c>
      <c r="D28" s="639"/>
      <c r="I28" s="428">
        <f t="shared" ref="I28" si="4">SUM(I13:I27)</f>
        <v>295.22768866389197</v>
      </c>
    </row>
    <row r="29" spans="1:9" x14ac:dyDescent="0.2">
      <c r="A29" s="67"/>
      <c r="B29" s="119"/>
      <c r="C29" s="359"/>
      <c r="D29" s="639"/>
      <c r="I29" s="464"/>
    </row>
    <row r="30" spans="1:9" x14ac:dyDescent="0.2">
      <c r="A30" s="73" t="s">
        <v>129</v>
      </c>
      <c r="B30" s="119"/>
      <c r="C30" s="359"/>
      <c r="D30" s="639"/>
      <c r="I30" s="464"/>
    </row>
    <row r="31" spans="1:9" x14ac:dyDescent="0.2">
      <c r="A31" s="67" t="s">
        <v>130</v>
      </c>
      <c r="B31" s="129"/>
      <c r="C31" s="436">
        <v>2.670176532546352</v>
      </c>
      <c r="D31" s="639"/>
      <c r="I31" s="438">
        <f t="shared" ref="I31:I38" si="5">C31</f>
        <v>2.670176532546352</v>
      </c>
    </row>
    <row r="32" spans="1:9" x14ac:dyDescent="0.2">
      <c r="A32" s="67" t="s">
        <v>131</v>
      </c>
      <c r="B32" s="130"/>
      <c r="C32" s="611">
        <v>20.144117269849406</v>
      </c>
      <c r="D32" s="639"/>
      <c r="I32" s="438">
        <f t="shared" si="5"/>
        <v>20.144117269849406</v>
      </c>
    </row>
    <row r="33" spans="1:9" x14ac:dyDescent="0.2">
      <c r="A33" s="67" t="s">
        <v>132</v>
      </c>
      <c r="B33" s="131"/>
      <c r="C33" s="436">
        <v>9.3518083407275974</v>
      </c>
      <c r="D33" s="639"/>
      <c r="I33" s="438">
        <f t="shared" si="5"/>
        <v>9.3518083407275974</v>
      </c>
    </row>
    <row r="34" spans="1:9" x14ac:dyDescent="0.2">
      <c r="A34" s="67" t="s">
        <v>133</v>
      </c>
      <c r="B34" s="132"/>
      <c r="C34" s="611">
        <v>121.46888959372589</v>
      </c>
      <c r="D34" s="639"/>
      <c r="I34" s="438">
        <f t="shared" si="5"/>
        <v>121.46888959372589</v>
      </c>
    </row>
    <row r="35" spans="1:9" x14ac:dyDescent="0.2">
      <c r="A35" s="67" t="s">
        <v>134</v>
      </c>
      <c r="B35" s="129"/>
      <c r="C35" s="436">
        <v>5.2</v>
      </c>
      <c r="D35" s="639"/>
      <c r="I35" s="438">
        <f t="shared" si="5"/>
        <v>5.2</v>
      </c>
    </row>
    <row r="36" spans="1:9" x14ac:dyDescent="0.2">
      <c r="A36" s="67" t="s">
        <v>135</v>
      </c>
      <c r="B36" s="132"/>
      <c r="C36" s="611">
        <v>76.627570538098126</v>
      </c>
      <c r="D36" s="639"/>
      <c r="I36" s="438">
        <f t="shared" si="5"/>
        <v>76.627570538098126</v>
      </c>
    </row>
    <row r="37" spans="1:9" x14ac:dyDescent="0.2">
      <c r="A37" s="67" t="s">
        <v>136</v>
      </c>
      <c r="B37" s="129"/>
      <c r="C37" s="436">
        <v>4.756266666666666</v>
      </c>
      <c r="D37" s="639"/>
      <c r="I37" s="438">
        <f t="shared" si="5"/>
        <v>4.756266666666666</v>
      </c>
    </row>
    <row r="38" spans="1:9" ht="13.5" thickBot="1" x14ac:dyDescent="0.25">
      <c r="A38" s="67" t="s">
        <v>137</v>
      </c>
      <c r="B38" s="130"/>
      <c r="C38" s="611">
        <v>150.76050000000001</v>
      </c>
      <c r="D38" s="639"/>
      <c r="I38" s="438">
        <f t="shared" si="5"/>
        <v>150.76050000000001</v>
      </c>
    </row>
    <row r="39" spans="1:9" ht="13.5" thickBot="1" x14ac:dyDescent="0.25">
      <c r="A39" s="70" t="s">
        <v>246</v>
      </c>
      <c r="B39" s="133">
        <f t="shared" ref="B39" si="6">SUM(B31:B38)</f>
        <v>0</v>
      </c>
      <c r="C39" s="426">
        <f>SUM(C31:C38)</f>
        <v>390.97932894161409</v>
      </c>
      <c r="D39" s="639"/>
      <c r="I39" s="428">
        <f t="shared" ref="I39" si="7">SUM(I31:I38)</f>
        <v>390.97932894161409</v>
      </c>
    </row>
    <row r="40" spans="1:9" ht="13.5" thickBot="1" x14ac:dyDescent="0.25">
      <c r="A40" s="67" t="s">
        <v>165</v>
      </c>
      <c r="B40" s="125"/>
      <c r="C40" s="433"/>
      <c r="D40" s="639"/>
      <c r="I40" s="464"/>
    </row>
    <row r="41" spans="1:9" ht="13.5" thickBot="1" x14ac:dyDescent="0.25">
      <c r="A41" s="89" t="s">
        <v>140</v>
      </c>
      <c r="B41" s="133">
        <f t="shared" ref="B41:C41" si="8">B28+B39+B40</f>
        <v>0</v>
      </c>
      <c r="C41" s="426">
        <f t="shared" si="8"/>
        <v>686.20701760550605</v>
      </c>
      <c r="D41" s="639"/>
      <c r="I41" s="428">
        <f t="shared" ref="I41" si="9">I28+I39+I40</f>
        <v>686.20701760550605</v>
      </c>
    </row>
    <row r="42" spans="1:9" ht="13.5" thickBot="1" x14ac:dyDescent="0.25">
      <c r="A42" s="90"/>
      <c r="B42" s="159"/>
      <c r="C42" s="612"/>
      <c r="D42" s="639"/>
      <c r="I42" s="464"/>
    </row>
    <row r="43" spans="1:9" x14ac:dyDescent="0.2">
      <c r="A43" s="93" t="s">
        <v>141</v>
      </c>
      <c r="B43" s="123"/>
      <c r="C43" s="515"/>
      <c r="D43" s="639"/>
      <c r="I43" s="465"/>
    </row>
    <row r="44" spans="1:9" x14ac:dyDescent="0.2">
      <c r="A44" s="49" t="s">
        <v>142</v>
      </c>
      <c r="B44" s="105">
        <f t="shared" ref="B44:C44" si="10">B9-B28</f>
        <v>0</v>
      </c>
      <c r="C44" s="453">
        <f t="shared" si="10"/>
        <v>514.97231133610808</v>
      </c>
      <c r="D44" s="639"/>
      <c r="I44" s="467">
        <f t="shared" ref="I44" si="11">I9-I28</f>
        <v>121.81231133610805</v>
      </c>
    </row>
    <row r="45" spans="1:9" ht="13.5" thickBot="1" x14ac:dyDescent="0.25">
      <c r="A45" s="50" t="s">
        <v>143</v>
      </c>
      <c r="B45" s="160">
        <f t="shared" ref="B45:C45" si="12">B9-B41</f>
        <v>0</v>
      </c>
      <c r="C45" s="456">
        <f t="shared" si="12"/>
        <v>123.99298239449399</v>
      </c>
      <c r="D45" s="639"/>
      <c r="I45" s="468">
        <f t="shared" ref="I45" si="13">I9-I41</f>
        <v>-269.16701760550603</v>
      </c>
    </row>
    <row r="46" spans="1:9" ht="13.5" thickBot="1" x14ac:dyDescent="0.25">
      <c r="A46" s="73"/>
      <c r="B46" s="159"/>
      <c r="C46" s="612"/>
      <c r="D46" s="639"/>
      <c r="I46" s="464"/>
    </row>
    <row r="47" spans="1:9" x14ac:dyDescent="0.2">
      <c r="A47" s="96" t="s">
        <v>185</v>
      </c>
      <c r="B47" s="161"/>
      <c r="C47" s="517"/>
      <c r="D47" s="639"/>
      <c r="I47" s="465"/>
    </row>
    <row r="48" spans="1:9" x14ac:dyDescent="0.2">
      <c r="A48" s="73" t="s">
        <v>145</v>
      </c>
      <c r="B48" s="162" t="e">
        <f t="shared" ref="B48:C48" si="14">ROUND((B28)/B8,2)</f>
        <v>#DIV/0!</v>
      </c>
      <c r="C48" s="613">
        <f t="shared" si="14"/>
        <v>236.18</v>
      </c>
      <c r="D48" s="639"/>
      <c r="I48" s="527">
        <f>ROUND((I28)/I8,2)</f>
        <v>236.18</v>
      </c>
    </row>
    <row r="49" spans="1:9" ht="13.5" thickBot="1" x14ac:dyDescent="0.25">
      <c r="A49" s="164" t="s">
        <v>146</v>
      </c>
      <c r="B49" s="165" t="e">
        <f>ROUND(B41/B8,2)</f>
        <v>#DIV/0!</v>
      </c>
      <c r="C49" s="614">
        <f>ROUND(C41/C8,2)</f>
        <v>548.97</v>
      </c>
      <c r="D49" s="639"/>
      <c r="I49" s="528">
        <f>ROUND(I41/I8,2)</f>
        <v>548.97</v>
      </c>
    </row>
    <row r="50" spans="1:9" ht="13.5" thickBot="1" x14ac:dyDescent="0.25">
      <c r="A50" s="73"/>
      <c r="B50" s="167"/>
      <c r="C50" s="615"/>
      <c r="D50" s="639"/>
      <c r="I50" s="464"/>
    </row>
    <row r="51" spans="1:9" x14ac:dyDescent="0.2">
      <c r="A51" s="96" t="s">
        <v>186</v>
      </c>
      <c r="B51" s="161"/>
      <c r="C51" s="517"/>
      <c r="D51" s="639"/>
      <c r="I51" s="465"/>
    </row>
    <row r="52" spans="1:9" x14ac:dyDescent="0.2">
      <c r="A52" s="73" t="s">
        <v>145</v>
      </c>
      <c r="B52" s="16" t="e">
        <f t="shared" ref="B52" si="15">ROUND((B28)/B7,2)</f>
        <v>#DIV/0!</v>
      </c>
      <c r="C52" s="453">
        <f>ROUND((C28)/C7,2)</f>
        <v>0.46</v>
      </c>
      <c r="D52" s="639"/>
      <c r="I52" s="467">
        <f>ROUND((I28)/I7,2)</f>
        <v>0.88</v>
      </c>
    </row>
    <row r="53" spans="1:9" ht="13.5" thickBot="1" x14ac:dyDescent="0.25">
      <c r="A53" s="164" t="s">
        <v>146</v>
      </c>
      <c r="B53" s="18" t="e">
        <f>ROUND(B41/B7,2)</f>
        <v>#DIV/0!</v>
      </c>
      <c r="C53" s="456">
        <f>ROUND(C41/C7,2)</f>
        <v>1.06</v>
      </c>
      <c r="D53" s="639"/>
      <c r="I53" s="468">
        <f>ROUND(I41/I7,2)</f>
        <v>2.06</v>
      </c>
    </row>
    <row r="54" spans="1:9" ht="16.5" thickBot="1" x14ac:dyDescent="0.3">
      <c r="A54" s="168"/>
      <c r="B54" s="17"/>
      <c r="C54" s="446"/>
      <c r="D54" s="639"/>
    </row>
    <row r="55" spans="1:9" x14ac:dyDescent="0.2">
      <c r="A55" s="47" t="s">
        <v>148</v>
      </c>
      <c r="B55" s="169"/>
      <c r="C55" s="604"/>
      <c r="D55" s="639"/>
    </row>
    <row r="56" spans="1:9" x14ac:dyDescent="0.2">
      <c r="A56" s="170" t="s">
        <v>187</v>
      </c>
      <c r="B56" s="171"/>
      <c r="C56" s="472">
        <f>I7</f>
        <v>333.63242341493327</v>
      </c>
      <c r="D56" s="639"/>
    </row>
    <row r="57" spans="1:9" x14ac:dyDescent="0.2">
      <c r="A57" s="170" t="s">
        <v>150</v>
      </c>
      <c r="B57" s="171"/>
      <c r="C57" s="472">
        <f>I44</f>
        <v>121.81231133610805</v>
      </c>
      <c r="D57" s="639"/>
    </row>
    <row r="58" spans="1:9" ht="13.5" thickBot="1" x14ac:dyDescent="0.25">
      <c r="A58" s="172" t="s">
        <v>151</v>
      </c>
      <c r="B58" s="173"/>
      <c r="C58" s="430">
        <f>I45</f>
        <v>-269.16701760550603</v>
      </c>
      <c r="D58" s="640"/>
    </row>
    <row r="59" spans="1:9" x14ac:dyDescent="0.2">
      <c r="A59" s="174" t="s">
        <v>247</v>
      </c>
      <c r="B59" s="17"/>
      <c r="C59" s="17"/>
    </row>
    <row r="60" spans="1:9" x14ac:dyDescent="0.2">
      <c r="A60" s="22" t="s">
        <v>248</v>
      </c>
      <c r="B60" s="17"/>
      <c r="C60" s="17"/>
    </row>
    <row r="61" spans="1:9" x14ac:dyDescent="0.2">
      <c r="A61" s="22"/>
      <c r="B61" s="175"/>
      <c r="C61" s="175"/>
    </row>
    <row r="62" spans="1:9" x14ac:dyDescent="0.2">
      <c r="A62" s="22"/>
      <c r="B62" s="24"/>
      <c r="C62" s="419"/>
    </row>
    <row r="63" spans="1:9" x14ac:dyDescent="0.2">
      <c r="A63" s="24"/>
      <c r="B63" s="24"/>
      <c r="C63" s="419"/>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66"/>
  <sheetViews>
    <sheetView showGridLines="0" topLeftCell="A39" workbookViewId="0">
      <selection activeCell="C28" sqref="C28"/>
    </sheetView>
  </sheetViews>
  <sheetFormatPr defaultRowHeight="12.75" x14ac:dyDescent="0.2"/>
  <cols>
    <col min="1" max="1" width="55.7109375" customWidth="1"/>
    <col min="2" max="3" width="10" bestFit="1" customWidth="1"/>
    <col min="4" max="4" width="48" customWidth="1"/>
    <col min="7" max="7" width="12.5703125" bestFit="1" customWidth="1"/>
    <col min="9" max="9" width="12.28515625" customWidth="1"/>
  </cols>
  <sheetData>
    <row r="1" spans="1:9" x14ac:dyDescent="0.2">
      <c r="A1" s="150" t="s">
        <v>249</v>
      </c>
      <c r="B1" s="150"/>
      <c r="C1" s="150"/>
    </row>
    <row r="2" spans="1:9" ht="13.5" thickBot="1" x14ac:dyDescent="0.25">
      <c r="A2" s="151"/>
      <c r="B2" s="151" t="s">
        <v>95</v>
      </c>
      <c r="C2" s="151"/>
      <c r="D2" s="152" t="s">
        <v>96</v>
      </c>
    </row>
    <row r="3" spans="1:9" ht="16.5" thickBot="1" x14ac:dyDescent="0.25">
      <c r="A3" s="153" t="s">
        <v>97</v>
      </c>
      <c r="B3" s="641" t="s">
        <v>250</v>
      </c>
      <c r="C3" s="643"/>
      <c r="D3" s="642"/>
    </row>
    <row r="4" spans="1:9" ht="12.75" customHeight="1" thickBot="1" x14ac:dyDescent="0.25">
      <c r="A4" s="154"/>
      <c r="B4" s="275" t="s">
        <v>197</v>
      </c>
      <c r="C4" s="275" t="s">
        <v>101</v>
      </c>
      <c r="D4" s="636" t="s">
        <v>251</v>
      </c>
      <c r="I4" s="271" t="s">
        <v>182</v>
      </c>
    </row>
    <row r="5" spans="1:9" ht="13.5" thickBot="1" x14ac:dyDescent="0.25">
      <c r="A5" s="155" t="s">
        <v>103</v>
      </c>
      <c r="B5" s="156"/>
      <c r="C5" s="182" t="s">
        <v>199</v>
      </c>
      <c r="D5" s="637"/>
      <c r="I5" s="261" t="s">
        <v>199</v>
      </c>
    </row>
    <row r="6" spans="1:9" x14ac:dyDescent="0.2">
      <c r="A6" s="96" t="s">
        <v>107</v>
      </c>
      <c r="B6" s="123"/>
      <c r="C6" s="136"/>
      <c r="D6" s="637"/>
      <c r="I6" s="31"/>
    </row>
    <row r="7" spans="1:9" ht="15.75" customHeight="1" x14ac:dyDescent="0.2">
      <c r="A7" s="67" t="s">
        <v>183</v>
      </c>
      <c r="B7" s="120"/>
      <c r="C7" s="585">
        <v>1199.3146944000002</v>
      </c>
      <c r="D7" s="637"/>
      <c r="I7" s="335">
        <v>845.97195165477717</v>
      </c>
    </row>
    <row r="8" spans="1:9" ht="13.5" thickBot="1" x14ac:dyDescent="0.25">
      <c r="A8" s="67" t="s">
        <v>184</v>
      </c>
      <c r="B8" s="121"/>
      <c r="C8" s="592">
        <v>0.57999999999999996</v>
      </c>
      <c r="D8" s="637"/>
      <c r="I8" s="427">
        <f>C8</f>
        <v>0.57999999999999996</v>
      </c>
    </row>
    <row r="9" spans="1:9" ht="13.5" thickBot="1" x14ac:dyDescent="0.25">
      <c r="A9" s="70" t="s">
        <v>110</v>
      </c>
      <c r="B9" s="158">
        <f t="shared" ref="B9:C9" si="0">ROUND((B8*B7),2)</f>
        <v>0</v>
      </c>
      <c r="C9" s="588">
        <f t="shared" si="0"/>
        <v>695.6</v>
      </c>
      <c r="D9" s="637"/>
      <c r="I9" s="474">
        <f>ROUND((I8*I7),2)</f>
        <v>490.66</v>
      </c>
    </row>
    <row r="10" spans="1:9" x14ac:dyDescent="0.2">
      <c r="A10" s="67"/>
      <c r="B10" s="119"/>
      <c r="C10" s="362"/>
      <c r="D10" s="637"/>
      <c r="I10" s="464"/>
    </row>
    <row r="11" spans="1:9" x14ac:dyDescent="0.2">
      <c r="A11" s="73" t="s">
        <v>111</v>
      </c>
      <c r="B11" s="119"/>
      <c r="C11" s="362"/>
      <c r="D11" s="637"/>
      <c r="I11" s="464"/>
    </row>
    <row r="12" spans="1:9" x14ac:dyDescent="0.2">
      <c r="A12" s="73" t="s">
        <v>112</v>
      </c>
      <c r="B12" s="119"/>
      <c r="C12" s="362"/>
      <c r="D12" s="637"/>
      <c r="I12" s="464"/>
    </row>
    <row r="13" spans="1:9" x14ac:dyDescent="0.2">
      <c r="A13" s="67" t="s">
        <v>113</v>
      </c>
      <c r="B13" s="124"/>
      <c r="C13" s="589">
        <v>14.499999999999998</v>
      </c>
      <c r="D13" s="637"/>
      <c r="I13" s="427">
        <f t="shared" ref="I13:I27" si="1">C13</f>
        <v>14.499999999999998</v>
      </c>
    </row>
    <row r="14" spans="1:9" x14ac:dyDescent="0.2">
      <c r="A14" s="67" t="s">
        <v>114</v>
      </c>
      <c r="B14" s="124"/>
      <c r="C14" s="589">
        <v>0</v>
      </c>
      <c r="D14" s="637"/>
      <c r="I14" s="427">
        <f t="shared" si="1"/>
        <v>0</v>
      </c>
    </row>
    <row r="15" spans="1:9" x14ac:dyDescent="0.2">
      <c r="A15" s="67" t="s">
        <v>115</v>
      </c>
      <c r="B15" s="124"/>
      <c r="C15" s="590">
        <v>40.114811015544859</v>
      </c>
      <c r="D15" s="637"/>
      <c r="I15" s="427">
        <f t="shared" si="1"/>
        <v>40.114811015544859</v>
      </c>
    </row>
    <row r="16" spans="1:9" x14ac:dyDescent="0.2">
      <c r="A16" s="67" t="s">
        <v>116</v>
      </c>
      <c r="B16" s="124"/>
      <c r="C16" s="590">
        <v>26.911392481896705</v>
      </c>
      <c r="D16" s="637"/>
      <c r="I16" s="427">
        <f t="shared" si="1"/>
        <v>26.911392481896705</v>
      </c>
    </row>
    <row r="17" spans="1:9" x14ac:dyDescent="0.2">
      <c r="A17" s="67" t="s">
        <v>117</v>
      </c>
      <c r="B17" s="125"/>
      <c r="C17" s="591">
        <v>0</v>
      </c>
      <c r="D17" s="637"/>
      <c r="I17" s="427">
        <f t="shared" si="1"/>
        <v>0</v>
      </c>
    </row>
    <row r="18" spans="1:9" x14ac:dyDescent="0.2">
      <c r="A18" s="67" t="s">
        <v>118</v>
      </c>
      <c r="B18" s="124"/>
      <c r="C18" s="589">
        <v>78.320578678414094</v>
      </c>
      <c r="D18" s="637"/>
      <c r="I18" s="427">
        <f t="shared" si="1"/>
        <v>78.320578678414094</v>
      </c>
    </row>
    <row r="19" spans="1:9" x14ac:dyDescent="0.2">
      <c r="A19" s="67" t="s">
        <v>119</v>
      </c>
      <c r="B19" s="124"/>
      <c r="C19" s="589">
        <v>0</v>
      </c>
      <c r="D19" s="637"/>
      <c r="I19" s="427">
        <f t="shared" si="1"/>
        <v>0</v>
      </c>
    </row>
    <row r="20" spans="1:9" x14ac:dyDescent="0.2">
      <c r="A20" s="67" t="s">
        <v>120</v>
      </c>
      <c r="B20" s="124"/>
      <c r="C20" s="589">
        <v>34.99</v>
      </c>
      <c r="D20" s="637"/>
      <c r="I20" s="427">
        <f t="shared" si="1"/>
        <v>34.99</v>
      </c>
    </row>
    <row r="21" spans="1:9" x14ac:dyDescent="0.2">
      <c r="A21" s="67" t="s">
        <v>121</v>
      </c>
      <c r="B21" s="125"/>
      <c r="C21" s="592">
        <v>23.620289833333334</v>
      </c>
      <c r="D21" s="637"/>
      <c r="I21" s="427">
        <f t="shared" si="1"/>
        <v>23.620289833333334</v>
      </c>
    </row>
    <row r="22" spans="1:9" x14ac:dyDescent="0.2">
      <c r="A22" s="67" t="s">
        <v>122</v>
      </c>
      <c r="B22" s="124"/>
      <c r="C22" s="589">
        <v>13.039497446998874</v>
      </c>
      <c r="D22" s="637"/>
      <c r="I22" s="427">
        <f t="shared" si="1"/>
        <v>13.039497446998874</v>
      </c>
    </row>
    <row r="23" spans="1:9" x14ac:dyDescent="0.2">
      <c r="A23" s="67" t="s">
        <v>123</v>
      </c>
      <c r="B23" s="124"/>
      <c r="C23" s="589">
        <v>21</v>
      </c>
      <c r="D23" s="637"/>
      <c r="I23" s="427">
        <f t="shared" si="1"/>
        <v>21</v>
      </c>
    </row>
    <row r="24" spans="1:9" x14ac:dyDescent="0.2">
      <c r="A24" s="67" t="s">
        <v>124</v>
      </c>
      <c r="B24" s="126"/>
      <c r="C24" s="593">
        <v>10.809952780707395</v>
      </c>
      <c r="D24" s="637"/>
      <c r="I24" s="427">
        <f t="shared" si="1"/>
        <v>10.809952780707395</v>
      </c>
    </row>
    <row r="25" spans="1:9" x14ac:dyDescent="0.2">
      <c r="A25" s="67" t="s">
        <v>125</v>
      </c>
      <c r="B25" s="126"/>
      <c r="C25" s="593">
        <v>14.000000000000002</v>
      </c>
      <c r="D25" s="637"/>
      <c r="I25" s="427">
        <f t="shared" si="1"/>
        <v>14.000000000000002</v>
      </c>
    </row>
    <row r="26" spans="1:9" x14ac:dyDescent="0.2">
      <c r="A26" s="67" t="s">
        <v>126</v>
      </c>
      <c r="B26" s="125"/>
      <c r="C26" s="592">
        <v>5.7688493845177211</v>
      </c>
      <c r="D26" s="637"/>
      <c r="I26" s="427">
        <f t="shared" si="1"/>
        <v>5.7688493845177211</v>
      </c>
    </row>
    <row r="27" spans="1:9" ht="13.5" thickBot="1" x14ac:dyDescent="0.25">
      <c r="A27" s="67" t="s">
        <v>127</v>
      </c>
      <c r="B27" s="124"/>
      <c r="C27" s="589">
        <v>10.719120738730837</v>
      </c>
      <c r="D27" s="637"/>
      <c r="I27" s="427">
        <f t="shared" si="1"/>
        <v>10.719120738730837</v>
      </c>
    </row>
    <row r="28" spans="1:9" ht="13.5" thickBot="1" x14ac:dyDescent="0.25">
      <c r="A28" s="70" t="s">
        <v>128</v>
      </c>
      <c r="B28" s="133">
        <f t="shared" ref="B28" si="2">SUM(B13:B27)</f>
        <v>0</v>
      </c>
      <c r="C28" s="595">
        <f t="shared" ref="C28" si="3">SUM(C13:C27)</f>
        <v>293.79449236014381</v>
      </c>
      <c r="D28" s="637"/>
      <c r="I28" s="428">
        <f t="shared" ref="I28" si="4">SUM(I13:I27)</f>
        <v>293.79449236014381</v>
      </c>
    </row>
    <row r="29" spans="1:9" x14ac:dyDescent="0.2">
      <c r="A29" s="67"/>
      <c r="B29" s="119"/>
      <c r="C29" s="362"/>
      <c r="D29" s="637"/>
      <c r="I29" s="464"/>
    </row>
    <row r="30" spans="1:9" x14ac:dyDescent="0.2">
      <c r="A30" s="73" t="s">
        <v>129</v>
      </c>
      <c r="B30" s="119"/>
      <c r="C30" s="362"/>
      <c r="D30" s="637"/>
      <c r="I30" s="464"/>
    </row>
    <row r="31" spans="1:9" x14ac:dyDescent="0.2">
      <c r="A31" s="67" t="s">
        <v>130</v>
      </c>
      <c r="B31" s="129"/>
      <c r="C31" s="598">
        <v>0.97564142535347476</v>
      </c>
      <c r="D31" s="637"/>
      <c r="I31" s="438">
        <f t="shared" ref="I31:I38" si="5">C31</f>
        <v>0.97564142535347476</v>
      </c>
    </row>
    <row r="32" spans="1:9" x14ac:dyDescent="0.2">
      <c r="A32" s="67" t="s">
        <v>131</v>
      </c>
      <c r="B32" s="130"/>
      <c r="C32" s="597">
        <v>6.6426981881809022</v>
      </c>
      <c r="D32" s="637"/>
      <c r="I32" s="438">
        <f t="shared" si="5"/>
        <v>6.6426981881809022</v>
      </c>
    </row>
    <row r="33" spans="1:9" x14ac:dyDescent="0.2">
      <c r="A33" s="67" t="s">
        <v>132</v>
      </c>
      <c r="B33" s="131"/>
      <c r="C33" s="598">
        <v>3.9864276841171269</v>
      </c>
      <c r="D33" s="637"/>
      <c r="I33" s="438">
        <f t="shared" si="5"/>
        <v>3.9864276841171269</v>
      </c>
    </row>
    <row r="34" spans="1:9" x14ac:dyDescent="0.2">
      <c r="A34" s="67" t="s">
        <v>133</v>
      </c>
      <c r="B34" s="132"/>
      <c r="C34" s="597">
        <v>53.66254718572614</v>
      </c>
      <c r="D34" s="637"/>
      <c r="I34" s="438">
        <f t="shared" si="5"/>
        <v>53.66254718572614</v>
      </c>
    </row>
    <row r="35" spans="1:9" x14ac:dyDescent="0.2">
      <c r="A35" s="67" t="s">
        <v>134</v>
      </c>
      <c r="B35" s="129"/>
      <c r="C35" s="598">
        <v>1.9000000000000001</v>
      </c>
      <c r="D35" s="637"/>
      <c r="I35" s="438">
        <f t="shared" si="5"/>
        <v>1.9000000000000001</v>
      </c>
    </row>
    <row r="36" spans="1:9" x14ac:dyDescent="0.2">
      <c r="A36" s="67" t="s">
        <v>135</v>
      </c>
      <c r="B36" s="132"/>
      <c r="C36" s="597">
        <v>33.852541448939391</v>
      </c>
      <c r="D36" s="637"/>
      <c r="I36" s="438">
        <f t="shared" si="5"/>
        <v>33.852541448939391</v>
      </c>
    </row>
    <row r="37" spans="1:9" x14ac:dyDescent="0.2">
      <c r="A37" s="67" t="s">
        <v>136</v>
      </c>
      <c r="B37" s="129"/>
      <c r="C37" s="598">
        <v>1.7378666666666664</v>
      </c>
      <c r="D37" s="637"/>
      <c r="I37" s="438">
        <f t="shared" si="5"/>
        <v>1.7378666666666664</v>
      </c>
    </row>
    <row r="38" spans="1:9" ht="13.5" thickBot="1" x14ac:dyDescent="0.25">
      <c r="A38" s="67" t="s">
        <v>137</v>
      </c>
      <c r="B38" s="130"/>
      <c r="C38" s="597">
        <v>80.656499999999994</v>
      </c>
      <c r="D38" s="637"/>
      <c r="I38" s="438">
        <f t="shared" si="5"/>
        <v>80.656499999999994</v>
      </c>
    </row>
    <row r="39" spans="1:9" ht="13.5" thickBot="1" x14ac:dyDescent="0.25">
      <c r="A39" s="70" t="s">
        <v>138</v>
      </c>
      <c r="B39" s="133">
        <f t="shared" ref="B39:C39" si="6">SUM(B31:B38)</f>
        <v>0</v>
      </c>
      <c r="C39" s="595">
        <f t="shared" si="6"/>
        <v>183.41422259898371</v>
      </c>
      <c r="D39" s="637"/>
      <c r="I39" s="428">
        <f t="shared" ref="I39" si="7">SUM(I31:I38)</f>
        <v>183.41422259898371</v>
      </c>
    </row>
    <row r="40" spans="1:9" ht="13.5" thickBot="1" x14ac:dyDescent="0.25">
      <c r="A40" s="36" t="s">
        <v>139</v>
      </c>
      <c r="B40" s="125"/>
      <c r="C40" s="607"/>
      <c r="D40" s="637"/>
      <c r="I40" s="464"/>
    </row>
    <row r="41" spans="1:9" ht="13.5" thickBot="1" x14ac:dyDescent="0.25">
      <c r="A41" s="89" t="s">
        <v>140</v>
      </c>
      <c r="B41" s="133">
        <f t="shared" ref="B41:C41" si="8">B28+B39+B40</f>
        <v>0</v>
      </c>
      <c r="C41" s="582">
        <f t="shared" si="8"/>
        <v>477.20871495912752</v>
      </c>
      <c r="D41" s="637"/>
      <c r="I41" s="428">
        <f t="shared" ref="I41" si="9">I28+I39+I40</f>
        <v>477.20871495912752</v>
      </c>
    </row>
    <row r="42" spans="1:9" ht="13.5" thickBot="1" x14ac:dyDescent="0.25">
      <c r="A42" s="90"/>
      <c r="B42" s="159"/>
      <c r="C42" s="600"/>
      <c r="D42" s="637"/>
      <c r="I42" s="464"/>
    </row>
    <row r="43" spans="1:9" x14ac:dyDescent="0.2">
      <c r="A43" s="93" t="s">
        <v>141</v>
      </c>
      <c r="B43" s="123"/>
      <c r="C43" s="601"/>
      <c r="D43" s="637"/>
      <c r="I43" s="465"/>
    </row>
    <row r="44" spans="1:9" x14ac:dyDescent="0.2">
      <c r="A44" s="49" t="s">
        <v>142</v>
      </c>
      <c r="B44" s="105">
        <f t="shared" ref="B44:C44" si="10">B9-B28</f>
        <v>0</v>
      </c>
      <c r="C44" s="467">
        <f t="shared" si="10"/>
        <v>401.80550763985622</v>
      </c>
      <c r="D44" s="637"/>
      <c r="I44" s="467">
        <f>I9-I28</f>
        <v>196.86550763985622</v>
      </c>
    </row>
    <row r="45" spans="1:9" ht="13.5" thickBot="1" x14ac:dyDescent="0.25">
      <c r="A45" s="50" t="s">
        <v>143</v>
      </c>
      <c r="B45" s="160">
        <f t="shared" ref="B45:C45" si="11">B9-B41</f>
        <v>0</v>
      </c>
      <c r="C45" s="468">
        <f t="shared" si="11"/>
        <v>218.3912850408725</v>
      </c>
      <c r="D45" s="637"/>
      <c r="I45" s="468">
        <f>I9-I41</f>
        <v>13.451285040872506</v>
      </c>
    </row>
    <row r="46" spans="1:9" ht="13.5" thickBot="1" x14ac:dyDescent="0.25">
      <c r="A46" s="73"/>
      <c r="B46" s="159"/>
      <c r="C46" s="600"/>
      <c r="D46" s="637"/>
      <c r="I46" s="464"/>
    </row>
    <row r="47" spans="1:9" x14ac:dyDescent="0.2">
      <c r="A47" s="96" t="s">
        <v>185</v>
      </c>
      <c r="B47" s="161"/>
      <c r="C47" s="602"/>
      <c r="D47" s="637"/>
      <c r="I47" s="465"/>
    </row>
    <row r="48" spans="1:9" x14ac:dyDescent="0.2">
      <c r="A48" s="73" t="s">
        <v>145</v>
      </c>
      <c r="B48" s="99" t="e">
        <f t="shared" ref="B48:C48" si="12">ROUND((B28)/B8,2)</f>
        <v>#DIV/0!</v>
      </c>
      <c r="C48" s="467">
        <f t="shared" si="12"/>
        <v>506.54</v>
      </c>
      <c r="D48" s="637"/>
      <c r="I48" s="467">
        <f>ROUND((I28)/I8,2)</f>
        <v>506.54</v>
      </c>
    </row>
    <row r="49" spans="1:9" ht="13.5" thickBot="1" x14ac:dyDescent="0.25">
      <c r="A49" s="164" t="s">
        <v>146</v>
      </c>
      <c r="B49" s="100" t="e">
        <f t="shared" ref="B49:C49" si="13">ROUND(B41/B8,2)</f>
        <v>#DIV/0!</v>
      </c>
      <c r="C49" s="468">
        <f t="shared" si="13"/>
        <v>822.77</v>
      </c>
      <c r="D49" s="637"/>
      <c r="I49" s="468">
        <f t="shared" ref="I49" si="14">ROUND(I41/I8,2)</f>
        <v>822.77</v>
      </c>
    </row>
    <row r="50" spans="1:9" ht="13.5" thickBot="1" x14ac:dyDescent="0.25">
      <c r="A50" s="73"/>
      <c r="B50" s="167"/>
      <c r="C50" s="603"/>
      <c r="D50" s="637"/>
      <c r="I50" s="464"/>
    </row>
    <row r="51" spans="1:9" x14ac:dyDescent="0.2">
      <c r="A51" s="96" t="s">
        <v>186</v>
      </c>
      <c r="B51" s="187"/>
      <c r="C51" s="616"/>
      <c r="D51" s="637"/>
      <c r="I51" s="465"/>
    </row>
    <row r="52" spans="1:9" x14ac:dyDescent="0.2">
      <c r="A52" s="73" t="s">
        <v>145</v>
      </c>
      <c r="B52" s="99" t="e">
        <f t="shared" ref="B52:C52" si="15">ROUND((B28)/B7,2)</f>
        <v>#DIV/0!</v>
      </c>
      <c r="C52" s="467">
        <f t="shared" si="15"/>
        <v>0.24</v>
      </c>
      <c r="D52" s="637"/>
      <c r="I52" s="467">
        <f>ROUND((I28)/I7,2)</f>
        <v>0.35</v>
      </c>
    </row>
    <row r="53" spans="1:9" ht="13.5" thickBot="1" x14ac:dyDescent="0.25">
      <c r="A53" s="164" t="s">
        <v>146</v>
      </c>
      <c r="B53" s="100" t="e">
        <f t="shared" ref="B53:C53" si="16">ROUND(B41/B7,2)</f>
        <v>#DIV/0!</v>
      </c>
      <c r="C53" s="468">
        <f t="shared" si="16"/>
        <v>0.4</v>
      </c>
      <c r="D53" s="637"/>
      <c r="I53" s="468">
        <f t="shared" ref="I53" si="17">ROUND(I41/I7,2)</f>
        <v>0.56000000000000005</v>
      </c>
    </row>
    <row r="54" spans="1:9" ht="16.5" thickBot="1" x14ac:dyDescent="0.3">
      <c r="A54" s="168"/>
      <c r="B54" s="17"/>
      <c r="C54" s="446"/>
      <c r="D54" s="637"/>
    </row>
    <row r="55" spans="1:9" x14ac:dyDescent="0.2">
      <c r="A55" s="47" t="s">
        <v>148</v>
      </c>
      <c r="B55" s="169"/>
      <c r="C55" s="604"/>
      <c r="D55" s="637"/>
    </row>
    <row r="56" spans="1:9" x14ac:dyDescent="0.2">
      <c r="A56" s="170" t="s">
        <v>187</v>
      </c>
      <c r="B56" s="171"/>
      <c r="C56" s="472">
        <f>I7</f>
        <v>845.97195165477717</v>
      </c>
      <c r="D56" s="637"/>
    </row>
    <row r="57" spans="1:9" x14ac:dyDescent="0.2">
      <c r="A57" s="170" t="s">
        <v>150</v>
      </c>
      <c r="B57" s="171"/>
      <c r="C57" s="472">
        <f>(C56*C8)-C28</f>
        <v>196.86923959962689</v>
      </c>
      <c r="D57" s="637"/>
    </row>
    <row r="58" spans="1:9" ht="13.5" thickBot="1" x14ac:dyDescent="0.25">
      <c r="A58" s="172" t="s">
        <v>151</v>
      </c>
      <c r="B58" s="173"/>
      <c r="C58" s="430">
        <f>(C56*C8)-C41</f>
        <v>13.455017000643181</v>
      </c>
      <c r="D58" s="638"/>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24"/>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66"/>
  <sheetViews>
    <sheetView showGridLines="0" topLeftCell="A18" workbookViewId="0">
      <selection activeCell="C28" sqref="C28"/>
    </sheetView>
  </sheetViews>
  <sheetFormatPr defaultRowHeight="12.75" x14ac:dyDescent="0.2"/>
  <cols>
    <col min="1" max="1" width="55.7109375" customWidth="1"/>
    <col min="2" max="3" width="10" bestFit="1" customWidth="1"/>
    <col min="4" max="4" width="48" customWidth="1"/>
    <col min="9" max="9" width="12.28515625" customWidth="1"/>
    <col min="15" max="15" width="9.7109375" bestFit="1" customWidth="1"/>
  </cols>
  <sheetData>
    <row r="1" spans="1:9" x14ac:dyDescent="0.2">
      <c r="A1" s="150" t="s">
        <v>252</v>
      </c>
      <c r="B1" s="150"/>
      <c r="C1" s="150"/>
    </row>
    <row r="2" spans="1:9" ht="13.5" thickBot="1" x14ac:dyDescent="0.25">
      <c r="A2" s="151"/>
      <c r="B2" s="151" t="s">
        <v>95</v>
      </c>
      <c r="C2" s="151"/>
      <c r="D2" s="152" t="s">
        <v>96</v>
      </c>
    </row>
    <row r="3" spans="1:9" ht="16.5" thickBot="1" x14ac:dyDescent="0.25">
      <c r="A3" s="153" t="s">
        <v>97</v>
      </c>
      <c r="B3" s="641" t="s">
        <v>253</v>
      </c>
      <c r="C3" s="643"/>
      <c r="D3" s="642"/>
    </row>
    <row r="4" spans="1:9" ht="13.5" thickBot="1" x14ac:dyDescent="0.25">
      <c r="A4" s="154"/>
      <c r="B4" s="275" t="s">
        <v>197</v>
      </c>
      <c r="C4" s="275" t="s">
        <v>101</v>
      </c>
      <c r="D4" s="636" t="s">
        <v>254</v>
      </c>
      <c r="I4" s="271" t="s">
        <v>182</v>
      </c>
    </row>
    <row r="5" spans="1:9" ht="13.5" thickBot="1" x14ac:dyDescent="0.25">
      <c r="A5" s="155" t="s">
        <v>103</v>
      </c>
      <c r="B5" s="156" t="s">
        <v>104</v>
      </c>
      <c r="C5" s="156" t="s">
        <v>104</v>
      </c>
      <c r="D5" s="639"/>
      <c r="I5" s="251" t="s">
        <v>104</v>
      </c>
    </row>
    <row r="6" spans="1:9" x14ac:dyDescent="0.2">
      <c r="A6" s="96" t="s">
        <v>107</v>
      </c>
      <c r="B6" s="123"/>
      <c r="C6" s="123"/>
      <c r="D6" s="639"/>
      <c r="I6" s="31"/>
    </row>
    <row r="7" spans="1:9" ht="15.75" customHeight="1" x14ac:dyDescent="0.2">
      <c r="A7" s="67" t="s">
        <v>183</v>
      </c>
      <c r="B7" s="120"/>
      <c r="C7" s="255">
        <v>1175</v>
      </c>
      <c r="D7" s="639"/>
      <c r="I7" s="290">
        <v>740.3</v>
      </c>
    </row>
    <row r="8" spans="1:9" ht="13.5" thickBot="1" x14ac:dyDescent="0.25">
      <c r="A8" s="67" t="s">
        <v>184</v>
      </c>
      <c r="B8" s="121"/>
      <c r="C8" s="125">
        <v>0.33</v>
      </c>
      <c r="D8" s="639"/>
      <c r="I8" s="38">
        <f>C8</f>
        <v>0.33</v>
      </c>
    </row>
    <row r="9" spans="1:9" ht="13.5" thickBot="1" x14ac:dyDescent="0.25">
      <c r="A9" s="70" t="s">
        <v>110</v>
      </c>
      <c r="B9" s="158">
        <f t="shared" ref="B9:C9" si="0">ROUND((B8*B7),2)</f>
        <v>0</v>
      </c>
      <c r="C9" s="158">
        <f t="shared" si="0"/>
        <v>387.75</v>
      </c>
      <c r="D9" s="639"/>
      <c r="I9" s="40">
        <f>ROUND((I8*I7),2)</f>
        <v>244.3</v>
      </c>
    </row>
    <row r="10" spans="1:9" x14ac:dyDescent="0.2">
      <c r="A10" s="67"/>
      <c r="B10" s="119"/>
      <c r="C10" s="119"/>
      <c r="D10" s="639"/>
      <c r="I10" s="31"/>
    </row>
    <row r="11" spans="1:9" x14ac:dyDescent="0.2">
      <c r="A11" s="73" t="s">
        <v>111</v>
      </c>
      <c r="B11" s="119"/>
      <c r="C11" s="119"/>
      <c r="D11" s="639"/>
      <c r="I11" s="31"/>
    </row>
    <row r="12" spans="1:9" x14ac:dyDescent="0.2">
      <c r="A12" s="73" t="s">
        <v>112</v>
      </c>
      <c r="B12" s="119"/>
      <c r="C12" s="119"/>
      <c r="D12" s="639"/>
      <c r="I12" s="31"/>
    </row>
    <row r="13" spans="1:9" x14ac:dyDescent="0.2">
      <c r="A13" s="67" t="s">
        <v>113</v>
      </c>
      <c r="B13" s="124"/>
      <c r="C13" s="124">
        <v>15</v>
      </c>
      <c r="D13" s="639"/>
      <c r="I13" s="38">
        <f t="shared" ref="I13:I27" si="1">C13</f>
        <v>15</v>
      </c>
    </row>
    <row r="14" spans="1:9" x14ac:dyDescent="0.2">
      <c r="A14" s="67" t="s">
        <v>114</v>
      </c>
      <c r="B14" s="124"/>
      <c r="C14" s="124">
        <v>0</v>
      </c>
      <c r="D14" s="639"/>
      <c r="I14" s="38">
        <f t="shared" si="1"/>
        <v>0</v>
      </c>
    </row>
    <row r="15" spans="1:9" x14ac:dyDescent="0.2">
      <c r="A15" s="67" t="s">
        <v>115</v>
      </c>
      <c r="B15" s="124"/>
      <c r="C15" s="203">
        <v>2.45600883768642</v>
      </c>
      <c r="D15" s="639"/>
      <c r="I15" s="38">
        <f t="shared" si="1"/>
        <v>2.45600883768642</v>
      </c>
    </row>
    <row r="16" spans="1:9" x14ac:dyDescent="0.2">
      <c r="A16" s="67" t="s">
        <v>116</v>
      </c>
      <c r="B16" s="124"/>
      <c r="C16" s="203">
        <v>13.455696240948352</v>
      </c>
      <c r="D16" s="639"/>
      <c r="I16" s="38">
        <f t="shared" si="1"/>
        <v>13.455696240948352</v>
      </c>
    </row>
    <row r="17" spans="1:9" x14ac:dyDescent="0.2">
      <c r="A17" s="67" t="s">
        <v>117</v>
      </c>
      <c r="B17" s="125"/>
      <c r="C17" s="204">
        <v>0</v>
      </c>
      <c r="D17" s="639"/>
      <c r="I17" s="38">
        <f t="shared" si="1"/>
        <v>0</v>
      </c>
    </row>
    <row r="18" spans="1:9" x14ac:dyDescent="0.2">
      <c r="A18" s="67" t="s">
        <v>118</v>
      </c>
      <c r="B18" s="124"/>
      <c r="C18" s="124">
        <v>33.206249999999997</v>
      </c>
      <c r="D18" s="639"/>
      <c r="I18" s="38">
        <f t="shared" si="1"/>
        <v>33.206249999999997</v>
      </c>
    </row>
    <row r="19" spans="1:9" x14ac:dyDescent="0.2">
      <c r="A19" s="67" t="s">
        <v>119</v>
      </c>
      <c r="B19" s="124"/>
      <c r="C19" s="124">
        <v>0</v>
      </c>
      <c r="D19" s="639"/>
      <c r="I19" s="38">
        <f t="shared" si="1"/>
        <v>0</v>
      </c>
    </row>
    <row r="20" spans="1:9" x14ac:dyDescent="0.2">
      <c r="A20" s="67" t="s">
        <v>120</v>
      </c>
      <c r="B20" s="124"/>
      <c r="C20" s="124">
        <v>0</v>
      </c>
      <c r="D20" s="639"/>
      <c r="I20" s="38">
        <f t="shared" si="1"/>
        <v>0</v>
      </c>
    </row>
    <row r="21" spans="1:9" x14ac:dyDescent="0.2">
      <c r="A21" s="67" t="s">
        <v>121</v>
      </c>
      <c r="B21" s="125"/>
      <c r="C21" s="125">
        <v>20.077246358333333</v>
      </c>
      <c r="D21" s="639"/>
      <c r="I21" s="38">
        <f t="shared" si="1"/>
        <v>20.077246358333333</v>
      </c>
    </row>
    <row r="22" spans="1:9" x14ac:dyDescent="0.2">
      <c r="A22" s="67" t="s">
        <v>122</v>
      </c>
      <c r="B22" s="124"/>
      <c r="C22" s="124">
        <v>11.56328841689489</v>
      </c>
      <c r="D22" s="639"/>
      <c r="I22" s="38">
        <f t="shared" si="1"/>
        <v>11.56328841689489</v>
      </c>
    </row>
    <row r="23" spans="1:9" x14ac:dyDescent="0.2">
      <c r="A23" s="67" t="s">
        <v>123</v>
      </c>
      <c r="B23" s="124"/>
      <c r="C23" s="124">
        <v>21</v>
      </c>
      <c r="D23" s="639"/>
      <c r="I23" s="38">
        <f t="shared" si="1"/>
        <v>21</v>
      </c>
    </row>
    <row r="24" spans="1:9" x14ac:dyDescent="0.2">
      <c r="A24" s="67" t="s">
        <v>124</v>
      </c>
      <c r="B24" s="126"/>
      <c r="C24" s="126">
        <v>0</v>
      </c>
      <c r="D24" s="639"/>
      <c r="I24" s="38">
        <f t="shared" si="1"/>
        <v>0</v>
      </c>
    </row>
    <row r="25" spans="1:9" x14ac:dyDescent="0.2">
      <c r="A25" s="67" t="s">
        <v>125</v>
      </c>
      <c r="B25" s="126"/>
      <c r="C25" s="126">
        <v>14.000000000000002</v>
      </c>
      <c r="D25" s="639"/>
      <c r="I25" s="38">
        <f t="shared" si="1"/>
        <v>14.000000000000002</v>
      </c>
    </row>
    <row r="26" spans="1:9" x14ac:dyDescent="0.2">
      <c r="A26" s="67" t="s">
        <v>126</v>
      </c>
      <c r="B26" s="125"/>
      <c r="C26" s="125">
        <v>4.3999791049550963</v>
      </c>
      <c r="D26" s="639"/>
      <c r="I26" s="38">
        <f t="shared" si="1"/>
        <v>4.3999791049550963</v>
      </c>
    </row>
    <row r="27" spans="1:9" ht="13.5" thickBot="1" x14ac:dyDescent="0.25">
      <c r="A27" s="67" t="s">
        <v>127</v>
      </c>
      <c r="B27" s="124"/>
      <c r="C27" s="124">
        <v>5.118000691240578</v>
      </c>
      <c r="D27" s="639"/>
      <c r="I27" s="38">
        <f t="shared" si="1"/>
        <v>5.118000691240578</v>
      </c>
    </row>
    <row r="28" spans="1:9" ht="13.5" thickBot="1" x14ac:dyDescent="0.25">
      <c r="A28" s="70" t="s">
        <v>128</v>
      </c>
      <c r="B28" s="133">
        <f t="shared" ref="B28" si="2">SUM(B13:B27)</f>
        <v>0</v>
      </c>
      <c r="C28" s="133">
        <f t="shared" ref="C28" si="3">SUM(C13:C27)</f>
        <v>140.27646965005866</v>
      </c>
      <c r="D28" s="639"/>
      <c r="I28" s="43">
        <f t="shared" ref="I28" si="4">SUM(I13:I27)</f>
        <v>140.27646965005866</v>
      </c>
    </row>
    <row r="29" spans="1:9" x14ac:dyDescent="0.2">
      <c r="A29" s="67"/>
      <c r="B29" s="119"/>
      <c r="C29" s="362"/>
      <c r="D29" s="639"/>
      <c r="I29" s="31"/>
    </row>
    <row r="30" spans="1:9" x14ac:dyDescent="0.2">
      <c r="A30" s="73" t="s">
        <v>129</v>
      </c>
      <c r="B30" s="119"/>
      <c r="C30" s="362"/>
      <c r="D30" s="639"/>
      <c r="I30" s="31"/>
    </row>
    <row r="31" spans="1:9" x14ac:dyDescent="0.2">
      <c r="A31" s="67" t="s">
        <v>130</v>
      </c>
      <c r="B31" s="129"/>
      <c r="C31" s="257">
        <v>0.74456845619080969</v>
      </c>
      <c r="D31" s="639"/>
      <c r="I31" s="44">
        <f t="shared" ref="I31:I38" si="5">C31</f>
        <v>0.74456845619080969</v>
      </c>
    </row>
    <row r="32" spans="1:9" x14ac:dyDescent="0.2">
      <c r="A32" s="67" t="s">
        <v>131</v>
      </c>
      <c r="B32" s="130"/>
      <c r="C32" s="256">
        <v>5.076533574707355</v>
      </c>
      <c r="D32" s="639"/>
      <c r="I32" s="44">
        <f t="shared" si="5"/>
        <v>5.076533574707355</v>
      </c>
    </row>
    <row r="33" spans="1:9" x14ac:dyDescent="0.2">
      <c r="A33" s="67" t="s">
        <v>132</v>
      </c>
      <c r="B33" s="131"/>
      <c r="C33" s="257">
        <v>2.6074747116237811</v>
      </c>
      <c r="D33" s="639"/>
      <c r="I33" s="44">
        <f t="shared" si="5"/>
        <v>2.6074747116237811</v>
      </c>
    </row>
    <row r="34" spans="1:9" x14ac:dyDescent="0.2">
      <c r="A34" s="67" t="s">
        <v>133</v>
      </c>
      <c r="B34" s="132"/>
      <c r="C34" s="256">
        <v>47.587379254144359</v>
      </c>
      <c r="D34" s="639"/>
      <c r="I34" s="44">
        <f t="shared" si="5"/>
        <v>47.587379254144359</v>
      </c>
    </row>
    <row r="35" spans="1:9" x14ac:dyDescent="0.2">
      <c r="A35" s="67" t="s">
        <v>134</v>
      </c>
      <c r="B35" s="129"/>
      <c r="C35" s="257">
        <v>1.4500000000000002</v>
      </c>
      <c r="D35" s="639"/>
      <c r="I35" s="44">
        <f t="shared" si="5"/>
        <v>1.4500000000000002</v>
      </c>
    </row>
    <row r="36" spans="1:9" x14ac:dyDescent="0.2">
      <c r="A36" s="67" t="s">
        <v>135</v>
      </c>
      <c r="B36" s="132"/>
      <c r="C36" s="256">
        <v>30.020075697707892</v>
      </c>
      <c r="D36" s="639"/>
      <c r="I36" s="44">
        <f t="shared" si="5"/>
        <v>30.020075697707892</v>
      </c>
    </row>
    <row r="37" spans="1:9" x14ac:dyDescent="0.2">
      <c r="A37" s="67" t="s">
        <v>136</v>
      </c>
      <c r="B37" s="129"/>
      <c r="C37" s="257">
        <v>1.3262666666666665</v>
      </c>
      <c r="D37" s="639"/>
      <c r="I37" s="44">
        <f t="shared" si="5"/>
        <v>1.3262666666666665</v>
      </c>
    </row>
    <row r="38" spans="1:9" ht="13.5" thickBot="1" x14ac:dyDescent="0.25">
      <c r="A38" s="67" t="s">
        <v>137</v>
      </c>
      <c r="B38" s="130"/>
      <c r="C38" s="256">
        <v>70.103999999999985</v>
      </c>
      <c r="D38" s="639"/>
      <c r="I38" s="44">
        <f t="shared" si="5"/>
        <v>70.103999999999985</v>
      </c>
    </row>
    <row r="39" spans="1:9" ht="13.5" thickBot="1" x14ac:dyDescent="0.25">
      <c r="A39" s="70" t="s">
        <v>138</v>
      </c>
      <c r="B39" s="133">
        <f t="shared" ref="B39:C39" si="6">SUM(B31:B38)</f>
        <v>0</v>
      </c>
      <c r="C39" s="133">
        <f t="shared" si="6"/>
        <v>158.91629836104084</v>
      </c>
      <c r="D39" s="639"/>
      <c r="I39" s="43">
        <f t="shared" ref="I39" si="7">SUM(I31:I38)</f>
        <v>158.91629836104084</v>
      </c>
    </row>
    <row r="40" spans="1:9" ht="13.5" thickBot="1" x14ac:dyDescent="0.25">
      <c r="A40" s="36" t="s">
        <v>139</v>
      </c>
      <c r="B40" s="125"/>
      <c r="C40" s="134"/>
      <c r="D40" s="639"/>
      <c r="I40" s="31"/>
    </row>
    <row r="41" spans="1:9" ht="13.5" thickBot="1" x14ac:dyDescent="0.25">
      <c r="A41" s="89" t="s">
        <v>140</v>
      </c>
      <c r="B41" s="133">
        <f t="shared" ref="B41:C41" si="8">B28+B39+B40</f>
        <v>0</v>
      </c>
      <c r="C41" s="106">
        <f t="shared" si="8"/>
        <v>299.19276801109947</v>
      </c>
      <c r="D41" s="639"/>
      <c r="I41" s="43">
        <f t="shared" ref="I41" si="9">I28+I39+I40</f>
        <v>299.19276801109947</v>
      </c>
    </row>
    <row r="42" spans="1:9" ht="13.5" thickBot="1" x14ac:dyDescent="0.25">
      <c r="A42" s="90"/>
      <c r="B42" s="159"/>
      <c r="C42" s="135"/>
      <c r="D42" s="639"/>
      <c r="I42" s="31"/>
    </row>
    <row r="43" spans="1:9" x14ac:dyDescent="0.2">
      <c r="A43" s="93" t="s">
        <v>141</v>
      </c>
      <c r="B43" s="123"/>
      <c r="C43" s="136"/>
      <c r="D43" s="639"/>
      <c r="I43" s="29"/>
    </row>
    <row r="44" spans="1:9" x14ac:dyDescent="0.2">
      <c r="A44" s="49" t="s">
        <v>142</v>
      </c>
      <c r="B44" s="105">
        <f t="shared" ref="B44:C44" si="10">B9-B28</f>
        <v>0</v>
      </c>
      <c r="C44" s="99">
        <f t="shared" si="10"/>
        <v>247.47353034994134</v>
      </c>
      <c r="D44" s="639"/>
      <c r="I44" s="99">
        <f>I9-I28</f>
        <v>104.02353034994135</v>
      </c>
    </row>
    <row r="45" spans="1:9" ht="13.5" thickBot="1" x14ac:dyDescent="0.25">
      <c r="A45" s="50" t="s">
        <v>143</v>
      </c>
      <c r="B45" s="160">
        <f t="shared" ref="B45:C45" si="11">B9-B41</f>
        <v>0</v>
      </c>
      <c r="C45" s="100">
        <f t="shared" si="11"/>
        <v>88.557231988900526</v>
      </c>
      <c r="D45" s="639"/>
      <c r="I45" s="100">
        <f>I9-I41</f>
        <v>-54.892768011099463</v>
      </c>
    </row>
    <row r="46" spans="1:9" ht="13.5" thickBot="1" x14ac:dyDescent="0.25">
      <c r="A46" s="73"/>
      <c r="B46" s="159"/>
      <c r="C46" s="135"/>
      <c r="D46" s="639"/>
      <c r="I46" s="31"/>
    </row>
    <row r="47" spans="1:9" x14ac:dyDescent="0.2">
      <c r="A47" s="96" t="s">
        <v>185</v>
      </c>
      <c r="B47" s="161"/>
      <c r="C47" s="137"/>
      <c r="D47" s="639"/>
      <c r="I47" s="29"/>
    </row>
    <row r="48" spans="1:9" x14ac:dyDescent="0.2">
      <c r="A48" s="73" t="s">
        <v>145</v>
      </c>
      <c r="B48" s="99" t="e">
        <f t="shared" ref="B48:C48" si="12">ROUND((B28)/B8,2)</f>
        <v>#DIV/0!</v>
      </c>
      <c r="C48" s="99">
        <f t="shared" si="12"/>
        <v>425.08</v>
      </c>
      <c r="D48" s="639"/>
      <c r="I48" s="99">
        <f>ROUND((I28)/I8,2)</f>
        <v>425.08</v>
      </c>
    </row>
    <row r="49" spans="1:9" ht="13.5" thickBot="1" x14ac:dyDescent="0.25">
      <c r="A49" s="164" t="s">
        <v>146</v>
      </c>
      <c r="B49" s="100" t="e">
        <f t="shared" ref="B49:C49" si="13">ROUND(B41/B8,2)</f>
        <v>#DIV/0!</v>
      </c>
      <c r="C49" s="100">
        <f t="shared" si="13"/>
        <v>906.64</v>
      </c>
      <c r="D49" s="639"/>
      <c r="I49" s="100">
        <f>ROUND(I41/I8,2)</f>
        <v>906.64</v>
      </c>
    </row>
    <row r="50" spans="1:9" ht="13.5" thickBot="1" x14ac:dyDescent="0.25">
      <c r="A50" s="73"/>
      <c r="B50" s="167"/>
      <c r="C50" s="138"/>
      <c r="D50" s="639"/>
      <c r="I50" s="31"/>
    </row>
    <row r="51" spans="1:9" x14ac:dyDescent="0.2">
      <c r="A51" s="96" t="s">
        <v>186</v>
      </c>
      <c r="B51" s="161"/>
      <c r="C51" s="137"/>
      <c r="D51" s="639"/>
      <c r="I51" s="29"/>
    </row>
    <row r="52" spans="1:9" x14ac:dyDescent="0.2">
      <c r="A52" s="73" t="s">
        <v>145</v>
      </c>
      <c r="B52" s="99" t="e">
        <f t="shared" ref="B52:C52" si="14">ROUND((B28)/B7,2)</f>
        <v>#DIV/0!</v>
      </c>
      <c r="C52" s="99">
        <f t="shared" si="14"/>
        <v>0.12</v>
      </c>
      <c r="D52" s="639"/>
      <c r="I52" s="99">
        <f>ROUND((I28)/I7,2)</f>
        <v>0.19</v>
      </c>
    </row>
    <row r="53" spans="1:9" ht="13.5" thickBot="1" x14ac:dyDescent="0.25">
      <c r="A53" s="164" t="s">
        <v>146</v>
      </c>
      <c r="B53" s="100" t="e">
        <f t="shared" ref="B53:C53" si="15">ROUND(B41/B7,2)</f>
        <v>#DIV/0!</v>
      </c>
      <c r="C53" s="100">
        <f t="shared" si="15"/>
        <v>0.25</v>
      </c>
      <c r="D53" s="639"/>
      <c r="I53" s="100">
        <f t="shared" ref="I53" si="16">ROUND(I41/I7,2)</f>
        <v>0.4</v>
      </c>
    </row>
    <row r="54" spans="1:9" ht="16.5" thickBot="1" x14ac:dyDescent="0.3">
      <c r="A54" s="168"/>
      <c r="B54" s="17"/>
      <c r="C54" s="17"/>
      <c r="D54" s="639"/>
    </row>
    <row r="55" spans="1:9" x14ac:dyDescent="0.2">
      <c r="A55" s="47" t="s">
        <v>148</v>
      </c>
      <c r="B55" s="169"/>
      <c r="C55" s="107"/>
      <c r="D55" s="639"/>
    </row>
    <row r="56" spans="1:9" x14ac:dyDescent="0.2">
      <c r="A56" s="170" t="s">
        <v>187</v>
      </c>
      <c r="B56" s="171"/>
      <c r="C56" s="92">
        <f>I7</f>
        <v>740.3</v>
      </c>
      <c r="D56" s="639"/>
    </row>
    <row r="57" spans="1:9" x14ac:dyDescent="0.2">
      <c r="A57" s="170" t="s">
        <v>150</v>
      </c>
      <c r="B57" s="171"/>
      <c r="C57" s="92">
        <f>I44</f>
        <v>104.02353034994135</v>
      </c>
      <c r="D57" s="639"/>
    </row>
    <row r="58" spans="1:9" ht="13.5" thickBot="1" x14ac:dyDescent="0.25">
      <c r="A58" s="172" t="s">
        <v>151</v>
      </c>
      <c r="B58" s="173"/>
      <c r="C58" s="102">
        <f>I45</f>
        <v>-54.892768011099463</v>
      </c>
      <c r="D58" s="640"/>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24"/>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C66"/>
  <sheetViews>
    <sheetView showGridLines="0" topLeftCell="A39" workbookViewId="0">
      <selection activeCell="D4" sqref="D4:D58"/>
    </sheetView>
  </sheetViews>
  <sheetFormatPr defaultRowHeight="12.75" x14ac:dyDescent="0.2"/>
  <cols>
    <col min="1" max="1" width="55.7109375" customWidth="1"/>
    <col min="2" max="3" width="10" bestFit="1" customWidth="1"/>
    <col min="4" max="4" width="48" customWidth="1"/>
    <col min="9" max="9" width="12.28515625" customWidth="1"/>
  </cols>
  <sheetData>
    <row r="1" spans="1:263" x14ac:dyDescent="0.2">
      <c r="A1" s="150" t="s">
        <v>255</v>
      </c>
      <c r="B1" s="150"/>
      <c r="C1" s="150"/>
    </row>
    <row r="2" spans="1:263" ht="13.5" thickBot="1" x14ac:dyDescent="0.25">
      <c r="A2" s="151"/>
      <c r="B2" s="151" t="s">
        <v>95</v>
      </c>
      <c r="C2" s="151"/>
      <c r="D2" s="152" t="s">
        <v>96</v>
      </c>
    </row>
    <row r="3" spans="1:263" ht="16.5" thickBot="1" x14ac:dyDescent="0.25">
      <c r="A3" s="153" t="s">
        <v>97</v>
      </c>
      <c r="B3" s="641" t="s">
        <v>256</v>
      </c>
      <c r="C3" s="643"/>
      <c r="D3" s="642"/>
    </row>
    <row r="4" spans="1:263" ht="13.5" thickBot="1" x14ac:dyDescent="0.25">
      <c r="B4" s="275" t="s">
        <v>197</v>
      </c>
      <c r="C4" s="275" t="s">
        <v>101</v>
      </c>
      <c r="D4" s="636" t="s">
        <v>257</v>
      </c>
      <c r="I4" s="271" t="s">
        <v>182</v>
      </c>
    </row>
    <row r="5" spans="1:263" ht="13.5" thickBot="1" x14ac:dyDescent="0.25">
      <c r="A5" s="155" t="s">
        <v>103</v>
      </c>
      <c r="B5" s="156"/>
      <c r="C5" s="191" t="s">
        <v>106</v>
      </c>
      <c r="D5" s="639"/>
      <c r="I5" s="251" t="s">
        <v>106</v>
      </c>
    </row>
    <row r="6" spans="1:263" x14ac:dyDescent="0.2">
      <c r="A6" s="96" t="s">
        <v>107</v>
      </c>
      <c r="B6" s="123"/>
      <c r="C6" s="88"/>
      <c r="D6" s="639"/>
      <c r="I6" s="31"/>
    </row>
    <row r="7" spans="1:263" s="196" customFormat="1" ht="15.75" customHeight="1" x14ac:dyDescent="0.2">
      <c r="A7" s="67" t="s">
        <v>183</v>
      </c>
      <c r="B7" s="120"/>
      <c r="C7" s="374">
        <v>1000</v>
      </c>
      <c r="D7" s="639"/>
      <c r="E7"/>
      <c r="F7"/>
      <c r="G7"/>
      <c r="H7"/>
      <c r="I7" s="290">
        <v>630</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row>
    <row r="8" spans="1:263" s="196" customFormat="1" ht="13.5" thickBot="1" x14ac:dyDescent="0.25">
      <c r="A8" s="67" t="s">
        <v>184</v>
      </c>
      <c r="B8" s="121"/>
      <c r="C8" s="434">
        <v>0.8</v>
      </c>
      <c r="D8" s="639"/>
      <c r="E8"/>
      <c r="F8"/>
      <c r="G8"/>
      <c r="H8"/>
      <c r="I8" s="197">
        <f>C8</f>
        <v>0.8</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row>
    <row r="9" spans="1:263" s="196" customFormat="1" ht="13.5" thickBot="1" x14ac:dyDescent="0.25">
      <c r="A9" s="164" t="s">
        <v>110</v>
      </c>
      <c r="B9" s="160">
        <f t="shared" ref="B9:C9" si="0">ROUND((B8*B7),2)</f>
        <v>0</v>
      </c>
      <c r="C9" s="500">
        <f t="shared" si="0"/>
        <v>800</v>
      </c>
      <c r="D9" s="639"/>
      <c r="E9"/>
      <c r="F9"/>
      <c r="G9"/>
      <c r="H9"/>
      <c r="I9" s="199">
        <f>ROUND((I8*I7),2)</f>
        <v>504</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row>
    <row r="10" spans="1:263" s="196" customFormat="1" x14ac:dyDescent="0.2">
      <c r="A10" s="67"/>
      <c r="B10" s="119"/>
      <c r="C10" s="362"/>
      <c r="D10" s="639"/>
      <c r="E10"/>
      <c r="F10"/>
      <c r="G10"/>
      <c r="H10"/>
      <c r="I10" s="198"/>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row>
    <row r="11" spans="1:263" s="196" customFormat="1" x14ac:dyDescent="0.2">
      <c r="A11" s="73" t="s">
        <v>111</v>
      </c>
      <c r="B11" s="119"/>
      <c r="C11" s="362"/>
      <c r="D11" s="639"/>
      <c r="E11"/>
      <c r="F11"/>
      <c r="G11"/>
      <c r="H11"/>
      <c r="I11" s="198"/>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row>
    <row r="12" spans="1:263" s="196" customFormat="1" x14ac:dyDescent="0.2">
      <c r="A12" s="73" t="s">
        <v>112</v>
      </c>
      <c r="B12" s="119"/>
      <c r="C12" s="362"/>
      <c r="D12" s="639"/>
      <c r="E12"/>
      <c r="F12"/>
      <c r="G12"/>
      <c r="H12"/>
      <c r="I12" s="198"/>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row>
    <row r="13" spans="1:263" s="196" customFormat="1" x14ac:dyDescent="0.2">
      <c r="A13" s="67" t="s">
        <v>113</v>
      </c>
      <c r="B13" s="124"/>
      <c r="C13" s="589">
        <v>65</v>
      </c>
      <c r="D13" s="639"/>
      <c r="E13"/>
      <c r="F13"/>
      <c r="G13"/>
      <c r="H13"/>
      <c r="I13" s="197">
        <f t="shared" ref="I13:I27" si="1">C13</f>
        <v>65</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row>
    <row r="14" spans="1:263" s="196" customFormat="1" x14ac:dyDescent="0.2">
      <c r="A14" s="67" t="s">
        <v>114</v>
      </c>
      <c r="B14" s="124"/>
      <c r="C14" s="589">
        <v>0</v>
      </c>
      <c r="D14" s="639"/>
      <c r="E14"/>
      <c r="F14"/>
      <c r="G14"/>
      <c r="H14"/>
      <c r="I14" s="197">
        <f t="shared" si="1"/>
        <v>0</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row>
    <row r="15" spans="1:263" s="196" customFormat="1" x14ac:dyDescent="0.2">
      <c r="A15" s="67" t="s">
        <v>115</v>
      </c>
      <c r="B15" s="124"/>
      <c r="C15" s="590">
        <v>34.384123727609882</v>
      </c>
      <c r="D15" s="639"/>
      <c r="E15"/>
      <c r="F15"/>
      <c r="G15"/>
      <c r="H15"/>
      <c r="I15" s="197">
        <f t="shared" si="1"/>
        <v>34.384123727609882</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row>
    <row r="16" spans="1:263" s="196" customFormat="1" x14ac:dyDescent="0.2">
      <c r="A16" s="67" t="s">
        <v>116</v>
      </c>
      <c r="B16" s="124"/>
      <c r="C16" s="590">
        <v>17.300180881219308</v>
      </c>
      <c r="D16" s="639"/>
      <c r="E16"/>
      <c r="F16"/>
      <c r="G16"/>
      <c r="H16"/>
      <c r="I16" s="197">
        <f t="shared" si="1"/>
        <v>17.300180881219308</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row>
    <row r="17" spans="1:263" s="196" customFormat="1" x14ac:dyDescent="0.2">
      <c r="A17" s="67" t="s">
        <v>117</v>
      </c>
      <c r="B17" s="125"/>
      <c r="C17" s="591">
        <v>9.2799999999999994</v>
      </c>
      <c r="D17" s="639"/>
      <c r="E17"/>
      <c r="F17"/>
      <c r="G17"/>
      <c r="H17"/>
      <c r="I17" s="197">
        <f t="shared" si="1"/>
        <v>9.2799999999999994</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row>
    <row r="18" spans="1:263" s="196" customFormat="1" x14ac:dyDescent="0.2">
      <c r="A18" s="67" t="s">
        <v>118</v>
      </c>
      <c r="B18" s="124"/>
      <c r="C18" s="589">
        <v>9.6</v>
      </c>
      <c r="D18" s="639"/>
      <c r="E18"/>
      <c r="F18"/>
      <c r="G18"/>
      <c r="H18"/>
      <c r="I18" s="197">
        <f t="shared" si="1"/>
        <v>9.6</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row>
    <row r="19" spans="1:263" s="196" customFormat="1" x14ac:dyDescent="0.2">
      <c r="A19" s="67" t="s">
        <v>119</v>
      </c>
      <c r="B19" s="124"/>
      <c r="C19" s="589">
        <v>40.400000000000006</v>
      </c>
      <c r="D19" s="639"/>
      <c r="E19"/>
      <c r="F19"/>
      <c r="G19"/>
      <c r="H19"/>
      <c r="I19" s="197">
        <f t="shared" si="1"/>
        <v>40.400000000000006</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row>
    <row r="20" spans="1:263" s="196" customFormat="1" x14ac:dyDescent="0.2">
      <c r="A20" s="67" t="s">
        <v>120</v>
      </c>
      <c r="B20" s="124"/>
      <c r="C20" s="589">
        <v>0</v>
      </c>
      <c r="D20" s="639"/>
      <c r="E20"/>
      <c r="F20"/>
      <c r="G20"/>
      <c r="H20"/>
      <c r="I20" s="197">
        <f t="shared" si="1"/>
        <v>0</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row>
    <row r="21" spans="1:263" s="196" customFormat="1" x14ac:dyDescent="0.2">
      <c r="A21" s="67" t="s">
        <v>121</v>
      </c>
      <c r="B21" s="125"/>
      <c r="C21" s="592">
        <v>20.077246358333333</v>
      </c>
      <c r="D21" s="639"/>
      <c r="E21"/>
      <c r="F21"/>
      <c r="G21"/>
      <c r="H21"/>
      <c r="I21" s="197">
        <f t="shared" si="1"/>
        <v>20.077246358333333</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row>
    <row r="22" spans="1:263" s="196" customFormat="1" x14ac:dyDescent="0.2">
      <c r="A22" s="67" t="s">
        <v>122</v>
      </c>
      <c r="B22" s="124"/>
      <c r="C22" s="589">
        <v>14.75790247400408</v>
      </c>
      <c r="D22" s="639"/>
      <c r="E22"/>
      <c r="F22"/>
      <c r="G22"/>
      <c r="H22"/>
      <c r="I22" s="197">
        <f t="shared" si="1"/>
        <v>14.75790247400408</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row>
    <row r="23" spans="1:263" s="196" customFormat="1" x14ac:dyDescent="0.2">
      <c r="A23" s="67" t="s">
        <v>123</v>
      </c>
      <c r="B23" s="124"/>
      <c r="C23" s="589">
        <v>21</v>
      </c>
      <c r="D23" s="639"/>
      <c r="E23"/>
      <c r="F23"/>
      <c r="G23"/>
      <c r="H23"/>
      <c r="I23" s="197">
        <f t="shared" si="1"/>
        <v>21</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row>
    <row r="24" spans="1:263" s="196" customFormat="1" x14ac:dyDescent="0.2">
      <c r="A24" s="67" t="s">
        <v>124</v>
      </c>
      <c r="B24" s="126"/>
      <c r="C24" s="593">
        <v>0</v>
      </c>
      <c r="D24" s="639"/>
      <c r="E24"/>
      <c r="F24"/>
      <c r="G24"/>
      <c r="H24"/>
      <c r="I24" s="197">
        <f t="shared" si="1"/>
        <v>0</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row>
    <row r="25" spans="1:263" s="196" customFormat="1" x14ac:dyDescent="0.2">
      <c r="A25" s="67" t="s">
        <v>125</v>
      </c>
      <c r="B25" s="126"/>
      <c r="C25" s="593">
        <v>14.000000000000002</v>
      </c>
      <c r="D25" s="639"/>
      <c r="E25"/>
      <c r="F25"/>
      <c r="G25"/>
      <c r="H25"/>
      <c r="I25" s="197">
        <f t="shared" si="1"/>
        <v>14.000000000000002</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row>
    <row r="26" spans="1:263" s="196" customFormat="1" x14ac:dyDescent="0.2">
      <c r="A26" s="67" t="s">
        <v>126</v>
      </c>
      <c r="B26" s="125"/>
      <c r="C26" s="592">
        <v>6.6563646744435241</v>
      </c>
      <c r="D26" s="639"/>
      <c r="E26"/>
      <c r="F26"/>
      <c r="G26"/>
      <c r="H26"/>
      <c r="I26" s="197">
        <f t="shared" si="1"/>
        <v>6.6563646744435241</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row>
    <row r="27" spans="1:263" s="196" customFormat="1" ht="13.5" thickBot="1" x14ac:dyDescent="0.25">
      <c r="A27" s="67" t="s">
        <v>127</v>
      </c>
      <c r="B27" s="124"/>
      <c r="C27" s="589">
        <v>9.5596603126444357</v>
      </c>
      <c r="D27" s="639"/>
      <c r="E27"/>
      <c r="F27"/>
      <c r="G27"/>
      <c r="H27"/>
      <c r="I27" s="197">
        <f t="shared" si="1"/>
        <v>9.5596603126444357</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row>
    <row r="28" spans="1:263" s="196" customFormat="1" ht="13.5" thickBot="1" x14ac:dyDescent="0.25">
      <c r="A28" s="70" t="s">
        <v>128</v>
      </c>
      <c r="B28" s="133">
        <f t="shared" ref="B28" si="2">SUM(B13:B27)</f>
        <v>0</v>
      </c>
      <c r="C28" s="595">
        <f t="shared" ref="C28" si="3">SUM(C13:C27)</f>
        <v>262.01547842825454</v>
      </c>
      <c r="D28" s="639"/>
      <c r="E28"/>
      <c r="F28"/>
      <c r="G28"/>
      <c r="H28"/>
      <c r="I28" s="199">
        <f>SUM(I13:I27)</f>
        <v>262.01547842825454</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row>
    <row r="29" spans="1:263" s="196" customFormat="1" x14ac:dyDescent="0.2">
      <c r="A29" s="67"/>
      <c r="B29" s="119"/>
      <c r="C29" s="362"/>
      <c r="D29" s="639"/>
      <c r="E29"/>
      <c r="F29"/>
      <c r="G29"/>
      <c r="H29"/>
      <c r="I29" s="198"/>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row>
    <row r="30" spans="1:263" s="196" customFormat="1" x14ac:dyDescent="0.2">
      <c r="A30" s="73" t="s">
        <v>129</v>
      </c>
      <c r="B30" s="119"/>
      <c r="C30" s="362"/>
      <c r="D30" s="639"/>
      <c r="E30"/>
      <c r="F30"/>
      <c r="G30"/>
      <c r="H30"/>
      <c r="I30" s="198"/>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row>
    <row r="31" spans="1:263" s="196" customFormat="1" x14ac:dyDescent="0.2">
      <c r="A31" s="67" t="s">
        <v>130</v>
      </c>
      <c r="B31" s="129"/>
      <c r="C31" s="598">
        <v>1.335088266273176</v>
      </c>
      <c r="D31" s="639"/>
      <c r="E31"/>
      <c r="F31"/>
      <c r="G31"/>
      <c r="H31"/>
      <c r="I31" s="200">
        <f t="shared" ref="I31:I38" si="4">C31</f>
        <v>1.335088266273176</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row>
    <row r="32" spans="1:263" s="196" customFormat="1" x14ac:dyDescent="0.2">
      <c r="A32" s="67" t="s">
        <v>131</v>
      </c>
      <c r="B32" s="130"/>
      <c r="C32" s="597">
        <v>10.072058634924703</v>
      </c>
      <c r="D32" s="639"/>
      <c r="E32"/>
      <c r="F32"/>
      <c r="G32"/>
      <c r="H32"/>
      <c r="I32" s="200">
        <f t="shared" si="4"/>
        <v>10.072058634924703</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row>
    <row r="33" spans="1:263" s="196" customFormat="1" x14ac:dyDescent="0.2">
      <c r="A33" s="67" t="s">
        <v>132</v>
      </c>
      <c r="B33" s="131"/>
      <c r="C33" s="598">
        <v>4.6759041703637987</v>
      </c>
      <c r="D33" s="639"/>
      <c r="E33"/>
      <c r="F33"/>
      <c r="G33"/>
      <c r="H33"/>
      <c r="I33" s="200">
        <f t="shared" si="4"/>
        <v>4.6759041703637987</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row>
    <row r="34" spans="1:263" s="196" customFormat="1" x14ac:dyDescent="0.2">
      <c r="A34" s="67" t="s">
        <v>133</v>
      </c>
      <c r="B34" s="132"/>
      <c r="C34" s="597">
        <v>60.734444796862945</v>
      </c>
      <c r="D34" s="639"/>
      <c r="E34"/>
      <c r="F34"/>
      <c r="G34"/>
      <c r="H34"/>
      <c r="I34" s="200">
        <f t="shared" si="4"/>
        <v>60.734444796862945</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row>
    <row r="35" spans="1:263" s="196" customFormat="1" x14ac:dyDescent="0.2">
      <c r="A35" s="67" t="s">
        <v>134</v>
      </c>
      <c r="B35" s="129"/>
      <c r="C35" s="598">
        <v>2.6</v>
      </c>
      <c r="D35" s="639"/>
      <c r="E35"/>
      <c r="F35"/>
      <c r="G35"/>
      <c r="H35"/>
      <c r="I35" s="200">
        <f t="shared" si="4"/>
        <v>2.6</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row>
    <row r="36" spans="1:263" s="196" customFormat="1" x14ac:dyDescent="0.2">
      <c r="A36" s="67" t="s">
        <v>135</v>
      </c>
      <c r="B36" s="132"/>
      <c r="C36" s="597">
        <v>38.313785269049063</v>
      </c>
      <c r="D36" s="639"/>
      <c r="E36"/>
      <c r="F36"/>
      <c r="G36"/>
      <c r="H36"/>
      <c r="I36" s="200">
        <f t="shared" si="4"/>
        <v>38.313785269049063</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row>
    <row r="37" spans="1:263" s="196" customFormat="1" x14ac:dyDescent="0.2">
      <c r="A37" s="67" t="s">
        <v>136</v>
      </c>
      <c r="B37" s="129"/>
      <c r="C37" s="598">
        <v>2.378133333333333</v>
      </c>
      <c r="D37" s="639"/>
      <c r="E37"/>
      <c r="F37"/>
      <c r="G37"/>
      <c r="H37"/>
      <c r="I37" s="200">
        <f t="shared" si="4"/>
        <v>2.378133333333333</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row>
    <row r="38" spans="1:263" s="196" customFormat="1" ht="13.5" thickBot="1" x14ac:dyDescent="0.25">
      <c r="A38" s="67" t="s">
        <v>137</v>
      </c>
      <c r="B38" s="130"/>
      <c r="C38" s="597">
        <v>75.380250000000004</v>
      </c>
      <c r="D38" s="639"/>
      <c r="E38"/>
      <c r="F38"/>
      <c r="G38"/>
      <c r="H38"/>
      <c r="I38" s="200">
        <f t="shared" si="4"/>
        <v>75.380250000000004</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row>
    <row r="39" spans="1:263" ht="13.5" thickBot="1" x14ac:dyDescent="0.25">
      <c r="A39" s="70" t="s">
        <v>138</v>
      </c>
      <c r="B39" s="133">
        <f t="shared" ref="B39:C39" si="5">SUM(B31:B38)</f>
        <v>0</v>
      </c>
      <c r="C39" s="582">
        <f t="shared" si="5"/>
        <v>195.48966447080704</v>
      </c>
      <c r="D39" s="639"/>
      <c r="I39" s="43">
        <f t="shared" ref="I39" si="6">SUM(I31:I38)</f>
        <v>195.48966447080704</v>
      </c>
    </row>
    <row r="40" spans="1:263" ht="13.5" thickBot="1" x14ac:dyDescent="0.25">
      <c r="A40" s="36" t="s">
        <v>139</v>
      </c>
      <c r="B40" s="125"/>
      <c r="C40" s="607"/>
      <c r="D40" s="639"/>
      <c r="I40" s="31"/>
    </row>
    <row r="41" spans="1:263" ht="13.5" thickBot="1" x14ac:dyDescent="0.25">
      <c r="A41" s="89" t="s">
        <v>140</v>
      </c>
      <c r="B41" s="133">
        <f t="shared" ref="B41:C41" si="7">B28+B39+B40</f>
        <v>0</v>
      </c>
      <c r="C41" s="582">
        <f t="shared" si="7"/>
        <v>457.50514289906158</v>
      </c>
      <c r="D41" s="639"/>
      <c r="I41" s="43">
        <f t="shared" ref="I41" si="8">I28+I39+I40</f>
        <v>457.50514289906158</v>
      </c>
    </row>
    <row r="42" spans="1:263" ht="13.5" thickBot="1" x14ac:dyDescent="0.25">
      <c r="A42" s="90"/>
      <c r="B42" s="159"/>
      <c r="C42" s="600"/>
      <c r="D42" s="639"/>
      <c r="I42" s="31"/>
    </row>
    <row r="43" spans="1:263" x14ac:dyDescent="0.2">
      <c r="A43" s="93" t="s">
        <v>141</v>
      </c>
      <c r="B43" s="123"/>
      <c r="C43" s="601"/>
      <c r="D43" s="639"/>
      <c r="I43" s="29"/>
    </row>
    <row r="44" spans="1:263" x14ac:dyDescent="0.2">
      <c r="A44" s="49" t="s">
        <v>142</v>
      </c>
      <c r="B44" s="105">
        <f t="shared" ref="B44:C44" si="9">B9-B28</f>
        <v>0</v>
      </c>
      <c r="C44" s="467">
        <f t="shared" si="9"/>
        <v>537.98452157174552</v>
      </c>
      <c r="D44" s="639"/>
      <c r="I44" s="99">
        <f>I9-I28</f>
        <v>241.98452157174546</v>
      </c>
    </row>
    <row r="45" spans="1:263" ht="13.5" thickBot="1" x14ac:dyDescent="0.25">
      <c r="A45" s="50" t="s">
        <v>143</v>
      </c>
      <c r="B45" s="160">
        <f t="shared" ref="B45:C45" si="10">B9-B41</f>
        <v>0</v>
      </c>
      <c r="C45" s="468">
        <f t="shared" si="10"/>
        <v>342.49485710093842</v>
      </c>
      <c r="D45" s="639"/>
      <c r="I45" s="100">
        <f>I9-I41</f>
        <v>46.494857100938418</v>
      </c>
    </row>
    <row r="46" spans="1:263" ht="13.5" thickBot="1" x14ac:dyDescent="0.25">
      <c r="A46" s="73"/>
      <c r="B46" s="159"/>
      <c r="C46" s="600"/>
      <c r="D46" s="639"/>
      <c r="I46" s="31"/>
    </row>
    <row r="47" spans="1:263" x14ac:dyDescent="0.2">
      <c r="A47" s="96" t="s">
        <v>185</v>
      </c>
      <c r="B47" s="161"/>
      <c r="C47" s="602"/>
      <c r="D47" s="639"/>
      <c r="I47" s="29"/>
    </row>
    <row r="48" spans="1:263" x14ac:dyDescent="0.2">
      <c r="A48" s="73" t="s">
        <v>145</v>
      </c>
      <c r="B48" s="99" t="e">
        <f t="shared" ref="B48:C48" si="11">ROUND((B28)/B8,2)</f>
        <v>#DIV/0!</v>
      </c>
      <c r="C48" s="467">
        <f t="shared" si="11"/>
        <v>327.52</v>
      </c>
      <c r="D48" s="639"/>
      <c r="I48" s="99">
        <f>ROUND((I28)/I8,2)</f>
        <v>327.52</v>
      </c>
    </row>
    <row r="49" spans="1:9" ht="13.5" thickBot="1" x14ac:dyDescent="0.25">
      <c r="A49" s="164" t="s">
        <v>146</v>
      </c>
      <c r="B49" s="100" t="e">
        <f t="shared" ref="B49:C49" si="12">ROUND(B41/B8,2)</f>
        <v>#DIV/0!</v>
      </c>
      <c r="C49" s="468">
        <f t="shared" si="12"/>
        <v>571.88</v>
      </c>
      <c r="D49" s="639"/>
      <c r="I49" s="100">
        <f>ROUND(I41/I8,2)</f>
        <v>571.88</v>
      </c>
    </row>
    <row r="50" spans="1:9" ht="13.5" thickBot="1" x14ac:dyDescent="0.25">
      <c r="A50" s="73"/>
      <c r="B50" s="167"/>
      <c r="C50" s="603"/>
      <c r="D50" s="639"/>
      <c r="I50" s="31"/>
    </row>
    <row r="51" spans="1:9" x14ac:dyDescent="0.2">
      <c r="A51" s="96" t="s">
        <v>186</v>
      </c>
      <c r="B51" s="161"/>
      <c r="C51" s="602"/>
      <c r="D51" s="639"/>
      <c r="I51" s="29"/>
    </row>
    <row r="52" spans="1:9" x14ac:dyDescent="0.2">
      <c r="A52" s="73" t="s">
        <v>145</v>
      </c>
      <c r="B52" s="99" t="e">
        <f t="shared" ref="B52:C52" si="13">ROUND((B28)/B7,2)</f>
        <v>#DIV/0!</v>
      </c>
      <c r="C52" s="467">
        <f t="shared" si="13"/>
        <v>0.26</v>
      </c>
      <c r="D52" s="639"/>
      <c r="I52" s="99">
        <f>ROUND((I28)/I7,2)</f>
        <v>0.42</v>
      </c>
    </row>
    <row r="53" spans="1:9" ht="13.5" thickBot="1" x14ac:dyDescent="0.25">
      <c r="A53" s="164" t="s">
        <v>146</v>
      </c>
      <c r="B53" s="100" t="e">
        <f t="shared" ref="B53:C53" si="14">ROUND(B41/B7,2)</f>
        <v>#DIV/0!</v>
      </c>
      <c r="C53" s="468">
        <f t="shared" si="14"/>
        <v>0.46</v>
      </c>
      <c r="D53" s="639"/>
      <c r="I53" s="100">
        <f>ROUND(I41/I7,2)</f>
        <v>0.73</v>
      </c>
    </row>
    <row r="54" spans="1:9" ht="16.5" thickBot="1" x14ac:dyDescent="0.3">
      <c r="A54" s="168"/>
      <c r="B54" s="17"/>
      <c r="C54" s="446"/>
      <c r="D54" s="639"/>
    </row>
    <row r="55" spans="1:9" x14ac:dyDescent="0.2">
      <c r="A55" s="47" t="s">
        <v>148</v>
      </c>
      <c r="B55" s="169"/>
      <c r="C55" s="604"/>
      <c r="D55" s="639"/>
    </row>
    <row r="56" spans="1:9" x14ac:dyDescent="0.2">
      <c r="A56" s="170" t="s">
        <v>187</v>
      </c>
      <c r="B56" s="171"/>
      <c r="C56" s="472">
        <f>I7</f>
        <v>630</v>
      </c>
      <c r="D56" s="639"/>
    </row>
    <row r="57" spans="1:9" x14ac:dyDescent="0.2">
      <c r="A57" s="170" t="s">
        <v>150</v>
      </c>
      <c r="B57" s="171"/>
      <c r="C57" s="472">
        <f>I44</f>
        <v>241.98452157174546</v>
      </c>
      <c r="D57" s="639"/>
    </row>
    <row r="58" spans="1:9" ht="13.5" thickBot="1" x14ac:dyDescent="0.25">
      <c r="A58" s="172" t="s">
        <v>151</v>
      </c>
      <c r="B58" s="173"/>
      <c r="C58" s="430">
        <f>I45</f>
        <v>46.494857100938418</v>
      </c>
      <c r="D58" s="640"/>
    </row>
    <row r="59" spans="1:9" x14ac:dyDescent="0.2">
      <c r="A59" s="22" t="s">
        <v>152</v>
      </c>
      <c r="B59" s="17"/>
      <c r="C59" s="17"/>
    </row>
    <row r="60" spans="1:9" x14ac:dyDescent="0.2">
      <c r="A60" s="174"/>
      <c r="B60" s="17"/>
      <c r="C60" s="17"/>
    </row>
    <row r="61" spans="1:9" x14ac:dyDescent="0.2">
      <c r="A61" s="22"/>
      <c r="B61" s="175"/>
      <c r="C61" s="532"/>
    </row>
    <row r="62" spans="1:9" x14ac:dyDescent="0.2">
      <c r="A62" s="22"/>
      <c r="B62" s="24"/>
      <c r="C62" s="24"/>
    </row>
    <row r="63" spans="1:9" x14ac:dyDescent="0.2">
      <c r="A63" s="24"/>
      <c r="B63" s="24"/>
      <c r="C63" s="24"/>
    </row>
    <row r="64" spans="1:9" x14ac:dyDescent="0.2">
      <c r="A64" s="24"/>
      <c r="B64" s="24"/>
      <c r="C64" s="24"/>
    </row>
    <row r="65" spans="1:3" x14ac:dyDescent="0.2">
      <c r="A65" s="176"/>
      <c r="B65" s="177"/>
      <c r="C65" s="177"/>
    </row>
    <row r="66" spans="1:3" x14ac:dyDescent="0.2">
      <c r="A66" s="176"/>
      <c r="B66" s="178"/>
      <c r="C66" s="178"/>
    </row>
  </sheetData>
  <mergeCells count="2">
    <mergeCell ref="B3:D3"/>
    <mergeCell ref="D4:D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W51"/>
  <sheetViews>
    <sheetView zoomScale="73" zoomScaleNormal="73" workbookViewId="0">
      <selection activeCell="S33" sqref="S33"/>
    </sheetView>
  </sheetViews>
  <sheetFormatPr defaultRowHeight="12.75" x14ac:dyDescent="0.2"/>
  <cols>
    <col min="1" max="1" width="4.85546875" customWidth="1"/>
    <col min="2" max="2" width="34.28515625" customWidth="1"/>
    <col min="3" max="3" width="10.140625" customWidth="1"/>
    <col min="4" max="4" width="10.85546875" customWidth="1"/>
    <col min="5" max="5" width="10.140625" customWidth="1"/>
    <col min="6" max="6" width="10.85546875" customWidth="1"/>
    <col min="7" max="7" width="10.140625" customWidth="1"/>
    <col min="8" max="8" width="11.85546875" customWidth="1"/>
    <col min="9" max="11" width="10.140625" customWidth="1"/>
    <col min="12" max="12" width="11.42578125" customWidth="1"/>
    <col min="13" max="13" width="10.140625" customWidth="1"/>
    <col min="14" max="14" width="11.140625" customWidth="1"/>
    <col min="15" max="15" width="10.140625" customWidth="1"/>
    <col min="16" max="16" width="11.28515625" customWidth="1"/>
    <col min="17" max="19" width="10.140625" customWidth="1"/>
    <col min="20" max="20" width="11.140625" customWidth="1"/>
    <col min="21" max="23" width="10.140625" customWidth="1"/>
    <col min="24" max="24" width="10.85546875" bestFit="1" customWidth="1"/>
    <col min="25" max="25" width="6.140625" bestFit="1" customWidth="1"/>
    <col min="26" max="26" width="8.85546875" customWidth="1"/>
    <col min="27" max="27" width="6.140625" bestFit="1" customWidth="1"/>
    <col min="29" max="29" width="6.140625" bestFit="1" customWidth="1"/>
    <col min="30" max="30" width="6.42578125" bestFit="1" customWidth="1"/>
    <col min="31" max="31" width="6.140625" bestFit="1" customWidth="1"/>
    <col min="32" max="32" width="9.28515625" customWidth="1"/>
    <col min="33" max="33" width="6.140625" bestFit="1" customWidth="1"/>
    <col min="34" max="34" width="6.140625" customWidth="1"/>
    <col min="35" max="35" width="6.140625" bestFit="1" customWidth="1"/>
  </cols>
  <sheetData>
    <row r="1" spans="1:22" ht="18.75" x14ac:dyDescent="0.3">
      <c r="A1" s="148" t="s">
        <v>40</v>
      </c>
    </row>
    <row r="2" spans="1:22" ht="15" x14ac:dyDescent="0.2">
      <c r="B2" s="149" t="s">
        <v>41</v>
      </c>
      <c r="C2" s="149"/>
      <c r="D2" s="149"/>
      <c r="E2" s="149"/>
      <c r="F2" s="149"/>
      <c r="G2" s="149"/>
    </row>
    <row r="3" spans="1:22" ht="15" x14ac:dyDescent="0.2">
      <c r="A3">
        <v>1</v>
      </c>
      <c r="B3" s="149" t="s">
        <v>42</v>
      </c>
      <c r="C3" s="149"/>
      <c r="D3" s="149"/>
      <c r="E3" s="149"/>
      <c r="F3" s="149"/>
      <c r="G3" s="149"/>
    </row>
    <row r="4" spans="1:22" ht="15" x14ac:dyDescent="0.2">
      <c r="A4">
        <v>2</v>
      </c>
      <c r="B4" s="149" t="s">
        <v>43</v>
      </c>
      <c r="C4" s="149"/>
      <c r="D4" s="149"/>
      <c r="E4" s="149"/>
      <c r="F4" s="149"/>
      <c r="G4" s="149"/>
    </row>
    <row r="5" spans="1:22" ht="15" x14ac:dyDescent="0.2">
      <c r="A5">
        <v>3</v>
      </c>
      <c r="B5" s="149" t="s">
        <v>44</v>
      </c>
      <c r="C5" s="149"/>
      <c r="D5" s="149"/>
      <c r="E5" s="149"/>
      <c r="F5" s="149"/>
      <c r="G5" s="149"/>
    </row>
    <row r="6" spans="1:22" ht="15" x14ac:dyDescent="0.2">
      <c r="A6">
        <v>4</v>
      </c>
      <c r="B6" s="149" t="s">
        <v>45</v>
      </c>
      <c r="C6" s="149"/>
      <c r="D6" s="149"/>
      <c r="E6" s="149"/>
      <c r="F6" s="149"/>
      <c r="G6" s="149"/>
    </row>
    <row r="7" spans="1:22" ht="15" x14ac:dyDescent="0.2">
      <c r="B7" s="149"/>
      <c r="C7" s="149"/>
      <c r="D7" s="149"/>
      <c r="E7" s="149"/>
      <c r="F7" s="149"/>
      <c r="G7" s="149"/>
    </row>
    <row r="9" spans="1:22" ht="19.5" thickBot="1" x14ac:dyDescent="0.35">
      <c r="B9" s="217" t="s">
        <v>46</v>
      </c>
      <c r="C9" s="218"/>
      <c r="D9" s="218"/>
      <c r="E9" s="218"/>
      <c r="F9" s="218"/>
      <c r="G9" s="218"/>
      <c r="H9" s="218"/>
      <c r="I9" s="218"/>
      <c r="J9" s="218"/>
      <c r="K9" s="218"/>
      <c r="L9" s="218"/>
      <c r="M9" s="218"/>
      <c r="N9" s="218"/>
      <c r="O9" s="218"/>
      <c r="P9" s="218"/>
      <c r="Q9" s="218"/>
      <c r="R9" s="218"/>
      <c r="S9" s="218"/>
      <c r="T9" s="218"/>
      <c r="U9" s="218"/>
      <c r="V9" s="218"/>
    </row>
    <row r="10" spans="1:22" ht="32.25" thickBot="1" x14ac:dyDescent="0.3">
      <c r="B10" s="219"/>
      <c r="C10" s="237" t="s">
        <v>47</v>
      </c>
      <c r="D10" s="244" t="s">
        <v>48</v>
      </c>
      <c r="E10" s="245" t="s">
        <v>49</v>
      </c>
      <c r="F10" s="246" t="s">
        <v>50</v>
      </c>
      <c r="G10" s="245" t="s">
        <v>49</v>
      </c>
      <c r="H10" s="246" t="s">
        <v>51</v>
      </c>
      <c r="I10" s="245" t="s">
        <v>49</v>
      </c>
      <c r="J10" s="246" t="s">
        <v>52</v>
      </c>
      <c r="K10" s="245" t="s">
        <v>49</v>
      </c>
      <c r="L10" s="246" t="s">
        <v>53</v>
      </c>
      <c r="M10" s="245" t="s">
        <v>49</v>
      </c>
      <c r="N10" s="246" t="s">
        <v>54</v>
      </c>
      <c r="O10" s="245" t="s">
        <v>49</v>
      </c>
      <c r="P10" s="246" t="s">
        <v>55</v>
      </c>
      <c r="Q10" s="245" t="s">
        <v>49</v>
      </c>
      <c r="R10" s="246" t="s">
        <v>56</v>
      </c>
      <c r="S10" s="247" t="s">
        <v>49</v>
      </c>
      <c r="T10" s="220"/>
      <c r="U10" s="220"/>
      <c r="V10" s="220"/>
    </row>
    <row r="11" spans="1:22" ht="15.75" x14ac:dyDescent="0.25">
      <c r="B11" s="221" t="s">
        <v>57</v>
      </c>
      <c r="C11" s="238">
        <f>D11*E11+F11*G11+H11*I11+J11*K11++L11*M11++N11*O11+P11*Q11+R11*S11</f>
        <v>0</v>
      </c>
      <c r="D11" s="241">
        <f>FBarley!$B$9</f>
        <v>0</v>
      </c>
      <c r="E11" s="242"/>
      <c r="F11" s="243">
        <f>MBarley!$B$9</f>
        <v>0</v>
      </c>
      <c r="G11" s="242"/>
      <c r="H11" s="243">
        <f>Corn!$B$9</f>
        <v>0</v>
      </c>
      <c r="I11" s="242"/>
      <c r="J11" s="243">
        <f>HFallRye!$B$9</f>
        <v>0</v>
      </c>
      <c r="K11" s="242"/>
      <c r="L11" s="243">
        <f>Oats!$B$9</f>
        <v>0</v>
      </c>
      <c r="M11" s="242"/>
      <c r="N11" s="243">
        <f>Durum!$B$9</f>
        <v>0</v>
      </c>
      <c r="O11" s="242"/>
      <c r="P11" s="243">
        <f>SWheat!$B$9</f>
        <v>0</v>
      </c>
      <c r="Q11" s="248"/>
      <c r="R11" s="243">
        <f>WWheat!$B$9</f>
        <v>0</v>
      </c>
      <c r="S11" s="249"/>
      <c r="T11" s="220"/>
      <c r="U11" s="220"/>
      <c r="V11" s="220"/>
    </row>
    <row r="12" spans="1:22" ht="15.75" x14ac:dyDescent="0.25">
      <c r="B12" s="221" t="s">
        <v>58</v>
      </c>
      <c r="C12" s="238">
        <f>D12*E11+F12*G11+H12*I11+J12*K11+L12*M11++N12*O11+P12*Q11+R12*S11</f>
        <v>0</v>
      </c>
      <c r="D12" s="236">
        <f>FBarley!$B$28</f>
        <v>0</v>
      </c>
      <c r="E12" s="228"/>
      <c r="F12" s="227">
        <f>MBarley!$B$28</f>
        <v>0</v>
      </c>
      <c r="G12" s="228"/>
      <c r="H12" s="227">
        <f>Corn!$B$28</f>
        <v>0</v>
      </c>
      <c r="I12" s="228"/>
      <c r="J12" s="227">
        <f>HFallRye!$B$28</f>
        <v>0</v>
      </c>
      <c r="K12" s="228"/>
      <c r="L12" s="227">
        <f>Oats!$B$28</f>
        <v>0</v>
      </c>
      <c r="M12" s="228"/>
      <c r="N12" s="227">
        <f>Durum!$B$28</f>
        <v>0</v>
      </c>
      <c r="O12" s="228"/>
      <c r="P12" s="227">
        <f>SWheat!$B$28</f>
        <v>0</v>
      </c>
      <c r="Q12" s="228"/>
      <c r="R12" s="227">
        <f>WWheat!$B$28</f>
        <v>0</v>
      </c>
      <c r="S12" s="15"/>
      <c r="T12" s="220"/>
      <c r="U12" s="220"/>
      <c r="V12" s="220"/>
    </row>
    <row r="13" spans="1:22" ht="15.75" x14ac:dyDescent="0.25">
      <c r="B13" s="221" t="s">
        <v>59</v>
      </c>
      <c r="C13" s="238">
        <f>D13*E11+F13*G11+H13*I11+J13*K11+L13*M11++N13*O11+P13*Q11+R13*S11</f>
        <v>0</v>
      </c>
      <c r="D13" s="236">
        <f>FBarley!$B$39</f>
        <v>0</v>
      </c>
      <c r="E13" s="228"/>
      <c r="F13" s="227">
        <f>MBarley!$B$39</f>
        <v>0</v>
      </c>
      <c r="G13" s="228"/>
      <c r="H13" s="227">
        <f>Corn!$B$39</f>
        <v>0</v>
      </c>
      <c r="I13" s="228"/>
      <c r="J13" s="227">
        <f>HFallRye!$B$39</f>
        <v>0</v>
      </c>
      <c r="K13" s="228"/>
      <c r="L13" s="227">
        <f>Oats!$B$39</f>
        <v>0</v>
      </c>
      <c r="M13" s="228"/>
      <c r="N13" s="227">
        <f>Durum!$B$39</f>
        <v>0</v>
      </c>
      <c r="O13" s="228"/>
      <c r="P13" s="227">
        <f>SWheat!$B$39</f>
        <v>0</v>
      </c>
      <c r="Q13" s="228"/>
      <c r="R13" s="227">
        <f>WWheat!$B$39</f>
        <v>0</v>
      </c>
      <c r="S13" s="15"/>
      <c r="T13" s="220"/>
      <c r="U13" s="220"/>
      <c r="V13" s="220"/>
    </row>
    <row r="14" spans="1:22" ht="15.75" x14ac:dyDescent="0.25">
      <c r="B14" s="221" t="s">
        <v>60</v>
      </c>
      <c r="C14" s="233">
        <f>SUM(C12:C13)</f>
        <v>0</v>
      </c>
      <c r="D14" s="229"/>
      <c r="E14" s="228"/>
      <c r="F14" s="229"/>
      <c r="G14" s="228"/>
      <c r="H14" s="230"/>
      <c r="I14" s="231"/>
      <c r="J14" s="230"/>
      <c r="K14" s="231"/>
      <c r="L14" s="230"/>
      <c r="M14" s="231"/>
      <c r="N14" s="230"/>
      <c r="O14" s="231"/>
      <c r="P14" s="230"/>
      <c r="Q14" s="231"/>
      <c r="R14" s="230"/>
      <c r="S14" s="222"/>
      <c r="T14" s="220"/>
      <c r="U14" s="222"/>
      <c r="V14" s="220"/>
    </row>
    <row r="15" spans="1:22" ht="16.5" thickBot="1" x14ac:dyDescent="0.3">
      <c r="B15" s="239" t="s">
        <v>61</v>
      </c>
      <c r="C15" s="240">
        <f>E11+G11+I11+K11+M11+O11+Q11+S11</f>
        <v>0</v>
      </c>
      <c r="D15" s="229"/>
      <c r="E15" s="228"/>
      <c r="F15" s="229"/>
      <c r="G15" s="228"/>
      <c r="H15" s="230"/>
      <c r="I15" s="231"/>
      <c r="J15" s="230"/>
      <c r="K15" s="231"/>
      <c r="L15" s="230"/>
      <c r="M15" s="231"/>
      <c r="N15" s="230"/>
      <c r="O15" s="231"/>
      <c r="P15" s="230"/>
      <c r="Q15" s="231"/>
      <c r="R15" s="230"/>
      <c r="S15" s="222"/>
      <c r="T15" s="220"/>
      <c r="U15" s="222"/>
      <c r="V15" s="220"/>
    </row>
    <row r="16" spans="1:22" ht="15.75" x14ac:dyDescent="0.25">
      <c r="B16" s="220"/>
      <c r="C16" s="230"/>
      <c r="D16" s="220"/>
      <c r="E16" s="222"/>
      <c r="F16" s="220"/>
      <c r="G16" s="222"/>
      <c r="H16" s="220"/>
      <c r="I16" s="222"/>
      <c r="J16" s="220"/>
      <c r="K16" s="222"/>
      <c r="L16" s="220"/>
      <c r="M16" s="222"/>
      <c r="N16" s="220"/>
      <c r="O16" s="222"/>
      <c r="P16" s="220"/>
      <c r="Q16" s="222"/>
      <c r="R16" s="220"/>
      <c r="S16" s="222"/>
      <c r="T16" s="220"/>
      <c r="U16" s="222"/>
      <c r="V16" s="220"/>
    </row>
    <row r="17" spans="2:23" ht="19.5" thickBot="1" x14ac:dyDescent="0.35">
      <c r="B17" s="217" t="s">
        <v>62</v>
      </c>
      <c r="C17" s="235"/>
      <c r="D17" s="220"/>
      <c r="E17" s="222"/>
      <c r="F17" s="220"/>
      <c r="G17" s="222"/>
      <c r="H17" s="220"/>
      <c r="I17" s="222"/>
      <c r="J17" s="220"/>
      <c r="K17" s="222"/>
      <c r="L17" s="220"/>
      <c r="M17" s="222"/>
      <c r="N17" s="220"/>
      <c r="O17" s="222"/>
      <c r="P17" s="220"/>
      <c r="Q17" s="222"/>
      <c r="R17" s="220"/>
      <c r="S17" s="222"/>
      <c r="T17" s="220"/>
      <c r="U17" s="222"/>
      <c r="V17" s="220"/>
    </row>
    <row r="18" spans="2:23" ht="32.25" thickBot="1" x14ac:dyDescent="0.3">
      <c r="B18" s="219"/>
      <c r="C18" s="237" t="s">
        <v>47</v>
      </c>
      <c r="D18" s="244" t="s">
        <v>63</v>
      </c>
      <c r="E18" s="245" t="s">
        <v>49</v>
      </c>
      <c r="F18" s="246" t="s">
        <v>64</v>
      </c>
      <c r="G18" s="245" t="s">
        <v>49</v>
      </c>
      <c r="H18" s="246" t="s">
        <v>65</v>
      </c>
      <c r="I18" s="245" t="s">
        <v>49</v>
      </c>
      <c r="J18" s="246" t="s">
        <v>66</v>
      </c>
      <c r="K18" s="245" t="s">
        <v>49</v>
      </c>
      <c r="L18" s="246" t="s">
        <v>67</v>
      </c>
      <c r="M18" s="245" t="s">
        <v>49</v>
      </c>
      <c r="N18" s="246" t="s">
        <v>68</v>
      </c>
      <c r="O18" s="245" t="s">
        <v>49</v>
      </c>
      <c r="P18" s="246" t="s">
        <v>69</v>
      </c>
      <c r="Q18" s="247" t="s">
        <v>49</v>
      </c>
      <c r="T18" s="220"/>
      <c r="U18" s="222"/>
      <c r="V18" s="220"/>
    </row>
    <row r="19" spans="2:23" ht="15.75" x14ac:dyDescent="0.25">
      <c r="B19" s="221" t="s">
        <v>57</v>
      </c>
      <c r="C19" s="238">
        <f>D19*E19+F19*G19+V27*W27+H19*I19+J19*K19++L19*M19+N19*O19+P19*Q19</f>
        <v>0</v>
      </c>
      <c r="D19" s="241">
        <f>Canola!$B$9</f>
        <v>0</v>
      </c>
      <c r="E19" s="242"/>
      <c r="F19" s="243">
        <v>0</v>
      </c>
      <c r="G19" s="242"/>
      <c r="H19" s="243">
        <f>BMustard!$B$9</f>
        <v>0</v>
      </c>
      <c r="I19" s="242"/>
      <c r="J19" s="243">
        <f>OMustard!$B$9</f>
        <v>0</v>
      </c>
      <c r="K19" s="242"/>
      <c r="L19" s="243">
        <f>YMustard!$B$9</f>
        <v>0</v>
      </c>
      <c r="M19" s="242"/>
      <c r="N19" s="243">
        <f>'Hybrid Brown Mustard'!$B$9</f>
        <v>0</v>
      </c>
      <c r="O19" s="242"/>
      <c r="P19" s="243">
        <f>Sunflower!$B$9</f>
        <v>0</v>
      </c>
      <c r="Q19" s="242"/>
      <c r="T19" s="220"/>
      <c r="U19" s="222"/>
      <c r="V19" s="220"/>
    </row>
    <row r="20" spans="2:23" ht="15.75" x14ac:dyDescent="0.25">
      <c r="B20" s="221" t="s">
        <v>58</v>
      </c>
      <c r="C20" s="238">
        <f>D20*E19+F20*G19+V28*W27+H20*I19+J20*K19+L20*M19+N20*O19+P20*Q19</f>
        <v>0</v>
      </c>
      <c r="D20" s="236">
        <f>Canola!$B$28</f>
        <v>0</v>
      </c>
      <c r="E20" s="228"/>
      <c r="F20" s="227">
        <f>Flax!$B$28</f>
        <v>0</v>
      </c>
      <c r="G20" s="228"/>
      <c r="H20" s="227">
        <f>BMustard!$B$28</f>
        <v>0</v>
      </c>
      <c r="I20" s="228"/>
      <c r="J20" s="227">
        <f>OMustard!$B$28</f>
        <v>0</v>
      </c>
      <c r="K20" s="228"/>
      <c r="L20" s="227">
        <f>YMustard!$B$28</f>
        <v>0</v>
      </c>
      <c r="M20" s="228"/>
      <c r="N20" s="227">
        <f>'Hybrid Brown Mustard'!$B$28</f>
        <v>0</v>
      </c>
      <c r="O20" s="228"/>
      <c r="P20" s="227">
        <f>Sunflower!$B$28</f>
        <v>0</v>
      </c>
      <c r="Q20" s="228"/>
      <c r="T20" s="220"/>
      <c r="U20" s="222"/>
      <c r="V20" s="220"/>
    </row>
    <row r="21" spans="2:23" ht="15.75" x14ac:dyDescent="0.25">
      <c r="B21" s="221" t="s">
        <v>59</v>
      </c>
      <c r="C21" s="238">
        <f>D21*E19+F21*G19+V29*W27+H21*I19+J21*K19+L21*M19+N21*O19+P21*Q19</f>
        <v>0</v>
      </c>
      <c r="D21" s="236">
        <f>Canola!$B$39</f>
        <v>0</v>
      </c>
      <c r="E21" s="228"/>
      <c r="F21" s="227">
        <f>Flax!$B$39</f>
        <v>0</v>
      </c>
      <c r="G21" s="228"/>
      <c r="H21" s="227">
        <f>BMustard!$B$39</f>
        <v>0</v>
      </c>
      <c r="I21" s="228"/>
      <c r="J21" s="227">
        <f>OMustard!$B$39</f>
        <v>0</v>
      </c>
      <c r="K21" s="228"/>
      <c r="L21" s="227">
        <f>YMustard!$B$39</f>
        <v>0</v>
      </c>
      <c r="M21" s="228"/>
      <c r="N21" s="227">
        <f>'Hybrid Brown Mustard'!$B$39</f>
        <v>0</v>
      </c>
      <c r="O21" s="228"/>
      <c r="P21" s="227">
        <f>Sunflower!$B$39</f>
        <v>0</v>
      </c>
      <c r="Q21" s="228"/>
      <c r="T21" s="220"/>
      <c r="U21" s="222"/>
      <c r="V21" s="220"/>
    </row>
    <row r="22" spans="2:23" ht="15.75" x14ac:dyDescent="0.25">
      <c r="B22" s="221" t="s">
        <v>60</v>
      </c>
      <c r="C22" s="233">
        <f>SUM(C20:C21)</f>
        <v>0</v>
      </c>
      <c r="D22" s="230"/>
      <c r="E22" s="231"/>
      <c r="F22" s="230"/>
      <c r="G22" s="231"/>
      <c r="H22" s="230"/>
      <c r="I22" s="231"/>
      <c r="J22" s="230"/>
      <c r="K22" s="231"/>
      <c r="L22" s="230"/>
      <c r="M22" s="231"/>
      <c r="N22" s="230"/>
      <c r="O22" s="231"/>
      <c r="P22" s="220"/>
      <c r="Q22" s="222"/>
      <c r="R22" s="220"/>
      <c r="S22" s="222"/>
      <c r="T22" s="220"/>
      <c r="U22" s="222"/>
      <c r="V22" s="220"/>
    </row>
    <row r="23" spans="2:23" ht="16.5" thickBot="1" x14ac:dyDescent="0.3">
      <c r="B23" s="239" t="s">
        <v>61</v>
      </c>
      <c r="C23" s="240">
        <f>E19+G19+W27+I19+K19+M19+O19+Q19</f>
        <v>0</v>
      </c>
      <c r="D23" s="230"/>
      <c r="E23" s="231"/>
      <c r="F23" s="230"/>
      <c r="G23" s="231"/>
      <c r="H23" s="230"/>
      <c r="I23" s="231"/>
      <c r="J23" s="230"/>
      <c r="K23" s="231"/>
      <c r="L23" s="230"/>
      <c r="M23" s="231"/>
      <c r="N23" s="230"/>
      <c r="O23" s="231"/>
      <c r="P23" s="220"/>
      <c r="Q23" s="222"/>
      <c r="R23" s="220"/>
      <c r="S23" s="222"/>
      <c r="T23" s="220"/>
      <c r="U23" s="222"/>
      <c r="V23" s="220"/>
    </row>
    <row r="24" spans="2:23" ht="15.75" x14ac:dyDescent="0.25">
      <c r="B24" s="220"/>
      <c r="C24" s="230"/>
      <c r="D24" s="220"/>
      <c r="E24" s="222"/>
      <c r="F24" s="220"/>
      <c r="G24" s="222"/>
      <c r="H24" s="220"/>
      <c r="I24" s="222"/>
      <c r="J24" s="220"/>
      <c r="K24" s="222"/>
      <c r="L24" s="220"/>
      <c r="M24" s="222"/>
      <c r="N24" s="220"/>
      <c r="O24" s="222"/>
      <c r="P24" s="220"/>
      <c r="Q24" s="222"/>
      <c r="R24" s="220"/>
      <c r="S24" s="222"/>
      <c r="T24" s="220"/>
      <c r="U24" s="222"/>
      <c r="V24" s="220"/>
    </row>
    <row r="25" spans="2:23" ht="19.5" thickBot="1" x14ac:dyDescent="0.35">
      <c r="B25" s="148" t="s">
        <v>70</v>
      </c>
      <c r="C25" s="230"/>
      <c r="D25" s="220"/>
      <c r="E25" s="222"/>
      <c r="F25" s="220"/>
      <c r="G25" s="222"/>
      <c r="H25" s="220"/>
      <c r="I25" s="222"/>
      <c r="J25" s="220"/>
      <c r="K25" s="222"/>
      <c r="L25" s="220"/>
      <c r="M25" s="222"/>
      <c r="N25" s="220"/>
      <c r="O25" s="222"/>
      <c r="P25" s="220"/>
      <c r="Q25" s="222"/>
      <c r="R25" s="220"/>
      <c r="S25" s="222"/>
      <c r="T25" s="220"/>
      <c r="U25" s="222"/>
      <c r="V25" s="220"/>
    </row>
    <row r="26" spans="2:23" ht="48" thickBot="1" x14ac:dyDescent="0.3">
      <c r="B26" s="219"/>
      <c r="C26" s="237" t="s">
        <v>47</v>
      </c>
      <c r="D26" s="244" t="s">
        <v>71</v>
      </c>
      <c r="E26" s="245" t="s">
        <v>49</v>
      </c>
      <c r="F26" s="246" t="s">
        <v>72</v>
      </c>
      <c r="G26" s="245" t="s">
        <v>49</v>
      </c>
      <c r="H26" s="246" t="s">
        <v>73</v>
      </c>
      <c r="I26" s="245" t="s">
        <v>49</v>
      </c>
      <c r="J26" s="246" t="s">
        <v>74</v>
      </c>
      <c r="K26" s="245" t="s">
        <v>49</v>
      </c>
      <c r="L26" s="246" t="s">
        <v>75</v>
      </c>
      <c r="M26" s="245" t="s">
        <v>49</v>
      </c>
      <c r="N26" s="246" t="s">
        <v>76</v>
      </c>
      <c r="O26" s="245" t="s">
        <v>49</v>
      </c>
      <c r="P26" s="246" t="s">
        <v>77</v>
      </c>
      <c r="Q26" s="245" t="s">
        <v>49</v>
      </c>
      <c r="R26" s="246" t="s">
        <v>78</v>
      </c>
      <c r="S26" s="245" t="s">
        <v>49</v>
      </c>
      <c r="T26" s="246" t="s">
        <v>79</v>
      </c>
      <c r="U26" s="245" t="s">
        <v>49</v>
      </c>
      <c r="V26" s="246" t="s">
        <v>80</v>
      </c>
      <c r="W26" s="247" t="s">
        <v>49</v>
      </c>
    </row>
    <row r="27" spans="2:23" ht="15.75" x14ac:dyDescent="0.25">
      <c r="B27" s="221" t="s">
        <v>57</v>
      </c>
      <c r="C27" s="238">
        <f>T27*U27+J27*K27+L27*M27+N27*O27+P27*Q27+D27*E27+F27*G27+H27*I27+R27*S27+V27*W27</f>
        <v>0</v>
      </c>
      <c r="D27" s="241">
        <f>DesiChickpeas!$B$9</f>
        <v>0</v>
      </c>
      <c r="E27" s="242"/>
      <c r="F27" s="243">
        <f>'Chickpeas, large'!$B$9</f>
        <v>0</v>
      </c>
      <c r="G27" s="242"/>
      <c r="H27" s="243">
        <f>'Chickpeas, small'!B$9</f>
        <v>0</v>
      </c>
      <c r="I27" s="242"/>
      <c r="J27" s="243">
        <f>LGLentil!$B$9</f>
        <v>0</v>
      </c>
      <c r="K27" s="242"/>
      <c r="L27" s="243">
        <f>RLentil!$B$9</f>
        <v>0</v>
      </c>
      <c r="M27" s="242"/>
      <c r="N27" s="243">
        <f>GPeas!$B$9</f>
        <v>0</v>
      </c>
      <c r="O27" s="242"/>
      <c r="P27" s="243">
        <f>Ypeas!$B$9</f>
        <v>0</v>
      </c>
      <c r="Q27" s="242"/>
      <c r="R27" s="243">
        <f>'Black Bean'!$B$9</f>
        <v>0</v>
      </c>
      <c r="S27" s="242"/>
      <c r="T27" s="243">
        <f>Fbean!$B$9</f>
        <v>0</v>
      </c>
      <c r="U27" s="242"/>
      <c r="V27" s="243">
        <f>Soybean!$B$9</f>
        <v>0</v>
      </c>
      <c r="W27" s="242"/>
    </row>
    <row r="28" spans="2:23" ht="15.75" x14ac:dyDescent="0.25">
      <c r="B28" s="221" t="s">
        <v>58</v>
      </c>
      <c r="C28" s="238">
        <f>T28*U27+J28*K27+L28*M27+N28*O27+P28*Q27+D28*E27+F28*G27+H28*I27+R28*S27+V28*W27</f>
        <v>0</v>
      </c>
      <c r="D28" s="236">
        <f>DesiChickpeas!$B$28</f>
        <v>0</v>
      </c>
      <c r="E28" s="228"/>
      <c r="F28" s="227">
        <f>'Chickpeas, large'!$B$28</f>
        <v>0</v>
      </c>
      <c r="G28" s="228"/>
      <c r="H28" s="227">
        <f>'Chickpeas, small'!B$28</f>
        <v>0</v>
      </c>
      <c r="I28" s="228"/>
      <c r="J28" s="227">
        <f>LGLentil!$B$28</f>
        <v>0</v>
      </c>
      <c r="K28" s="228"/>
      <c r="L28" s="227">
        <f>RLentil!$B$28</f>
        <v>0</v>
      </c>
      <c r="M28" s="228"/>
      <c r="N28" s="227">
        <f>GPeas!$B$28</f>
        <v>0</v>
      </c>
      <c r="O28" s="228"/>
      <c r="P28" s="227">
        <f>Ypeas!$B$28</f>
        <v>0</v>
      </c>
      <c r="Q28" s="229"/>
      <c r="R28" s="227">
        <f>'Black Bean'!$B$28</f>
        <v>0</v>
      </c>
      <c r="S28" s="228"/>
      <c r="T28" s="227">
        <f>Fbean!$B$28</f>
        <v>0</v>
      </c>
      <c r="U28" s="228"/>
      <c r="V28" s="227">
        <f>Soybean!$B$28</f>
        <v>0</v>
      </c>
      <c r="W28" s="228"/>
    </row>
    <row r="29" spans="2:23" ht="15.75" x14ac:dyDescent="0.25">
      <c r="B29" s="221" t="s">
        <v>59</v>
      </c>
      <c r="C29" s="238">
        <f>T29*U27+J29*K27+L29*M27+N29*O27+P29*Q27+D29*E27+F29*G27+H29*I27+R29*S27+V29*W27</f>
        <v>0</v>
      </c>
      <c r="D29" s="236">
        <f>DesiChickpeas!$B$39</f>
        <v>0</v>
      </c>
      <c r="E29" s="228"/>
      <c r="F29" s="227">
        <f>'Chickpeas, large'!$B$39</f>
        <v>0</v>
      </c>
      <c r="G29" s="228"/>
      <c r="H29" s="227">
        <f>'Chickpeas, small'!B$39</f>
        <v>0</v>
      </c>
      <c r="I29" s="228"/>
      <c r="J29" s="227">
        <f>LGLentil!$B$39</f>
        <v>0</v>
      </c>
      <c r="K29" s="228"/>
      <c r="L29" s="227">
        <f>RLentil!$B$39</f>
        <v>0</v>
      </c>
      <c r="M29" s="228"/>
      <c r="N29" s="227">
        <f>GPeas!$B$39</f>
        <v>0</v>
      </c>
      <c r="O29" s="228"/>
      <c r="P29" s="227">
        <f>Ypeas!$B$39</f>
        <v>0</v>
      </c>
      <c r="Q29" s="229"/>
      <c r="R29" s="227">
        <f>'Black Bean'!$B$39</f>
        <v>0</v>
      </c>
      <c r="S29" s="228"/>
      <c r="T29" s="227">
        <f>Fbean!$B$39</f>
        <v>0</v>
      </c>
      <c r="U29" s="228"/>
      <c r="V29" s="227">
        <f>Soybean!$B$39</f>
        <v>0</v>
      </c>
      <c r="W29" s="228"/>
    </row>
    <row r="30" spans="2:23" ht="15.75" x14ac:dyDescent="0.25">
      <c r="B30" s="221" t="s">
        <v>81</v>
      </c>
      <c r="C30" s="233">
        <f>SUM(C28:C29)</f>
        <v>0</v>
      </c>
      <c r="D30" s="229"/>
      <c r="E30" s="229"/>
      <c r="F30" s="229"/>
      <c r="G30" s="229"/>
      <c r="H30" s="230"/>
      <c r="I30" s="230"/>
      <c r="J30" s="230"/>
      <c r="K30" s="230"/>
      <c r="L30" s="230"/>
      <c r="M30" s="231"/>
      <c r="N30" s="230"/>
      <c r="O30" s="230"/>
      <c r="P30" s="230"/>
      <c r="Q30" s="230"/>
      <c r="R30" s="230"/>
      <c r="S30" s="230"/>
      <c r="T30" s="230"/>
      <c r="U30" s="230"/>
      <c r="V30" s="230"/>
      <c r="W30" s="229"/>
    </row>
    <row r="31" spans="2:23" ht="16.5" thickBot="1" x14ac:dyDescent="0.3">
      <c r="B31" s="239" t="s">
        <v>61</v>
      </c>
      <c r="C31" s="240">
        <f>U27+K27+M27+O27+Q27+E27+G27+I27+S27+W27</f>
        <v>0</v>
      </c>
      <c r="D31" s="229"/>
      <c r="E31" s="229"/>
      <c r="F31" s="229"/>
      <c r="G31" s="229"/>
      <c r="H31" s="230"/>
      <c r="I31" s="230"/>
      <c r="J31" s="230"/>
      <c r="K31" s="230"/>
      <c r="L31" s="230"/>
      <c r="M31" s="231"/>
      <c r="N31" s="230"/>
      <c r="O31" s="230"/>
      <c r="P31" s="230"/>
      <c r="Q31" s="230"/>
      <c r="R31" s="230"/>
      <c r="S31" s="230"/>
      <c r="T31" s="230"/>
      <c r="U31" s="230"/>
      <c r="V31" s="230"/>
      <c r="W31" s="229"/>
    </row>
    <row r="32" spans="2:23" x14ac:dyDescent="0.2">
      <c r="C32" s="229"/>
    </row>
    <row r="33" spans="2:22" ht="19.5" thickBot="1" x14ac:dyDescent="0.35">
      <c r="B33" s="148" t="s">
        <v>82</v>
      </c>
      <c r="C33" s="230"/>
      <c r="D33" s="220"/>
      <c r="E33" s="222"/>
      <c r="F33" s="220"/>
      <c r="G33" s="222"/>
      <c r="H33" s="220"/>
      <c r="I33" s="222"/>
      <c r="J33" s="220"/>
      <c r="K33" s="222"/>
      <c r="L33" s="220"/>
      <c r="M33" s="222"/>
      <c r="N33" s="220"/>
      <c r="O33" s="222"/>
      <c r="P33" s="220"/>
      <c r="Q33" s="222"/>
      <c r="R33" s="220"/>
      <c r="S33" s="222"/>
      <c r="T33" s="220"/>
      <c r="U33" s="222"/>
      <c r="V33" s="220"/>
    </row>
    <row r="34" spans="2:22" ht="32.25" thickBot="1" x14ac:dyDescent="0.3">
      <c r="B34" s="219"/>
      <c r="C34" s="237" t="s">
        <v>47</v>
      </c>
      <c r="D34" s="244" t="s">
        <v>83</v>
      </c>
      <c r="E34" s="245" t="s">
        <v>49</v>
      </c>
      <c r="F34" s="246" t="s">
        <v>84</v>
      </c>
      <c r="G34" s="245" t="s">
        <v>49</v>
      </c>
      <c r="H34" s="246" t="s">
        <v>85</v>
      </c>
      <c r="I34" s="245" t="s">
        <v>49</v>
      </c>
      <c r="J34" s="246" t="s">
        <v>86</v>
      </c>
      <c r="K34" s="245" t="s">
        <v>49</v>
      </c>
      <c r="L34" s="246" t="s">
        <v>87</v>
      </c>
      <c r="M34" s="245" t="s">
        <v>49</v>
      </c>
      <c r="N34" s="246" t="s">
        <v>88</v>
      </c>
      <c r="O34" s="247" t="s">
        <v>49</v>
      </c>
      <c r="V34" s="220"/>
    </row>
    <row r="35" spans="2:22" ht="15.75" x14ac:dyDescent="0.25">
      <c r="B35" s="221" t="s">
        <v>57</v>
      </c>
      <c r="C35" s="238">
        <f>D35*E35+F35*G35+H35*I35+J35*K35+L35*M35+N35*O35+P19*Q19</f>
        <v>0</v>
      </c>
      <c r="D35" s="241">
        <f>Camelina!$B$9</f>
        <v>0</v>
      </c>
      <c r="E35" s="242"/>
      <c r="F35" s="243">
        <f>Canaryseed!$B$9</f>
        <v>0</v>
      </c>
      <c r="G35" s="242"/>
      <c r="H35" s="243">
        <f>Caraway!$B$9</f>
        <v>0</v>
      </c>
      <c r="I35" s="242"/>
      <c r="J35" s="243">
        <f>Coriander!$B$9</f>
        <v>0</v>
      </c>
      <c r="K35" s="242"/>
      <c r="L35" s="243">
        <f>Fenugreek!$B$9</f>
        <v>0</v>
      </c>
      <c r="M35" s="242"/>
      <c r="N35" s="243">
        <f>Quinoa!$B$9</f>
        <v>0</v>
      </c>
      <c r="O35" s="250"/>
      <c r="V35" s="220"/>
    </row>
    <row r="36" spans="2:22" ht="15.75" x14ac:dyDescent="0.25">
      <c r="B36" s="221" t="s">
        <v>58</v>
      </c>
      <c r="C36" s="238">
        <f>D36*E35+F36*G35+H36*I35+J36*K35+L36*M35+N36*O35+P20*Q19</f>
        <v>0</v>
      </c>
      <c r="D36" s="236">
        <f>Camelina!$B$28</f>
        <v>0</v>
      </c>
      <c r="E36" s="228"/>
      <c r="F36" s="227">
        <f>Canaryseed!$B$28</f>
        <v>0</v>
      </c>
      <c r="G36" s="228"/>
      <c r="H36" s="227">
        <f>Caraway!$B$28</f>
        <v>0</v>
      </c>
      <c r="I36" s="228"/>
      <c r="J36" s="227">
        <f>Coriander!$B$28</f>
        <v>0</v>
      </c>
      <c r="K36" s="228"/>
      <c r="L36" s="227">
        <f>Fenugreek!$B$28</f>
        <v>0</v>
      </c>
      <c r="M36" s="228"/>
      <c r="N36" s="227">
        <f>Quinoa!$B$28</f>
        <v>0</v>
      </c>
      <c r="O36" s="15"/>
      <c r="V36" s="220"/>
    </row>
    <row r="37" spans="2:22" ht="15.75" x14ac:dyDescent="0.25">
      <c r="B37" s="221" t="s">
        <v>59</v>
      </c>
      <c r="C37" s="238">
        <f>D37*E35+F37*G35+H37*I35+J37*K35+L37*M35+N37*O35+P21*Q19</f>
        <v>0</v>
      </c>
      <c r="D37" s="236">
        <f>Camelina!$B$39</f>
        <v>0</v>
      </c>
      <c r="E37" s="228"/>
      <c r="F37" s="227">
        <f>Canaryseed!$B$39</f>
        <v>0</v>
      </c>
      <c r="G37" s="228"/>
      <c r="H37" s="227">
        <f>Caraway!$B$39</f>
        <v>0</v>
      </c>
      <c r="I37" s="228"/>
      <c r="J37" s="227">
        <f>Coriander!$B$39</f>
        <v>0</v>
      </c>
      <c r="K37" s="228"/>
      <c r="L37" s="227">
        <f>Fenugreek!$B$39</f>
        <v>0</v>
      </c>
      <c r="M37" s="228"/>
      <c r="N37" s="227">
        <f>Quinoa!$B$39</f>
        <v>0</v>
      </c>
      <c r="O37" s="15"/>
      <c r="V37" s="220"/>
    </row>
    <row r="38" spans="2:22" ht="15.75" x14ac:dyDescent="0.25">
      <c r="B38" s="221" t="s">
        <v>81</v>
      </c>
      <c r="C38" s="233">
        <f>SUM(C36:C37)</f>
        <v>0</v>
      </c>
      <c r="D38" s="229"/>
      <c r="E38" s="229"/>
      <c r="F38" s="229"/>
      <c r="G38" s="229"/>
      <c r="H38" s="230"/>
      <c r="I38" s="230"/>
      <c r="J38" s="230"/>
      <c r="K38" s="230"/>
      <c r="L38" s="230"/>
      <c r="M38" s="231"/>
      <c r="N38" s="230"/>
      <c r="O38" s="220"/>
      <c r="P38" s="220"/>
      <c r="Q38" s="220"/>
      <c r="R38" s="220"/>
      <c r="S38" s="220"/>
      <c r="T38" s="220"/>
      <c r="U38" s="220"/>
      <c r="V38" s="220"/>
    </row>
    <row r="39" spans="2:22" ht="16.5" thickBot="1" x14ac:dyDescent="0.3">
      <c r="B39" s="239" t="s">
        <v>61</v>
      </c>
      <c r="C39" s="240">
        <f>E35+G35+I35+K35+M35+O35+Q19</f>
        <v>0</v>
      </c>
      <c r="D39" s="229"/>
      <c r="E39" s="229"/>
      <c r="F39" s="229"/>
      <c r="G39" s="229"/>
      <c r="H39" s="230"/>
      <c r="I39" s="230"/>
      <c r="J39" s="230"/>
      <c r="K39" s="230"/>
      <c r="L39" s="230"/>
      <c r="M39" s="231"/>
      <c r="N39" s="230"/>
      <c r="O39" s="220"/>
      <c r="P39" s="220"/>
      <c r="Q39" s="220"/>
      <c r="R39" s="220"/>
      <c r="S39" s="220"/>
      <c r="T39" s="220"/>
      <c r="U39" s="220"/>
      <c r="V39" s="220"/>
    </row>
    <row r="41" spans="2:22" ht="21.75" thickBot="1" x14ac:dyDescent="0.4">
      <c r="B41" s="223" t="s">
        <v>89</v>
      </c>
    </row>
    <row r="42" spans="2:22" ht="15.75" x14ac:dyDescent="0.25">
      <c r="B42" s="224" t="s">
        <v>57</v>
      </c>
      <c r="C42" s="232">
        <f>SUM(C11,C19,C27,C35)</f>
        <v>0</v>
      </c>
    </row>
    <row r="43" spans="2:22" ht="15.75" x14ac:dyDescent="0.25">
      <c r="B43" s="221" t="s">
        <v>58</v>
      </c>
      <c r="C43" s="233">
        <f>SUM(C12,C20,C28,C36)</f>
        <v>0</v>
      </c>
    </row>
    <row r="44" spans="2:22" ht="15.75" x14ac:dyDescent="0.25">
      <c r="B44" s="221" t="s">
        <v>59</v>
      </c>
      <c r="C44" s="233">
        <f>SUM(C13,C21,C29,C37)</f>
        <v>0</v>
      </c>
    </row>
    <row r="45" spans="2:22" ht="15.75" x14ac:dyDescent="0.25">
      <c r="B45" s="221" t="s">
        <v>60</v>
      </c>
      <c r="C45" s="233">
        <f>SUM(C14,C22,C30,C38)</f>
        <v>0</v>
      </c>
    </row>
    <row r="46" spans="2:22" ht="15.75" x14ac:dyDescent="0.25">
      <c r="B46" s="221" t="s">
        <v>90</v>
      </c>
      <c r="C46" s="233">
        <f>C42-C43</f>
        <v>0</v>
      </c>
    </row>
    <row r="47" spans="2:22" ht="15.75" x14ac:dyDescent="0.25">
      <c r="B47" s="221" t="s">
        <v>91</v>
      </c>
      <c r="C47" s="233">
        <f>C42-C45</f>
        <v>0</v>
      </c>
    </row>
    <row r="48" spans="2:22" ht="16.5" thickBot="1" x14ac:dyDescent="0.3">
      <c r="B48" s="225" t="s">
        <v>61</v>
      </c>
      <c r="C48" s="234">
        <f>C15+C23+C31+C39</f>
        <v>0</v>
      </c>
    </row>
    <row r="50" spans="2:2" x14ac:dyDescent="0.2">
      <c r="B50" s="152" t="s">
        <v>92</v>
      </c>
    </row>
    <row r="51" spans="2:2" x14ac:dyDescent="0.2">
      <c r="B51" s="152" t="s">
        <v>93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3"/>
  <sheetViews>
    <sheetView showGridLines="0"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 customWidth="1"/>
    <col min="9" max="11" width="13.42578125" customWidth="1"/>
  </cols>
  <sheetData>
    <row r="1" spans="1:11" x14ac:dyDescent="0.2">
      <c r="A1" s="23" t="s">
        <v>94</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98</v>
      </c>
      <c r="E3" s="282"/>
      <c r="F3" s="624" t="s">
        <v>99</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x14ac:dyDescent="0.2">
      <c r="A6" s="32" t="s">
        <v>107</v>
      </c>
      <c r="B6" s="202"/>
      <c r="C6" s="336"/>
      <c r="D6" s="336"/>
      <c r="E6" s="337"/>
      <c r="F6" s="625"/>
      <c r="I6" s="31"/>
      <c r="J6" s="31"/>
      <c r="K6" s="31"/>
    </row>
    <row r="7" spans="1:11" s="63" customFormat="1" ht="17.25" customHeight="1" x14ac:dyDescent="0.2">
      <c r="A7" s="67" t="s">
        <v>108</v>
      </c>
      <c r="B7" s="120"/>
      <c r="C7" s="344">
        <v>46.625288340000004</v>
      </c>
      <c r="D7" s="330">
        <v>61.698019042640169</v>
      </c>
      <c r="E7" s="331">
        <v>73.471465200000011</v>
      </c>
      <c r="F7" s="625"/>
      <c r="G7" s="62"/>
      <c r="I7" s="335">
        <v>29.297008973118583</v>
      </c>
      <c r="J7" s="335">
        <v>44.442236305442137</v>
      </c>
      <c r="K7" s="335">
        <v>59.028588373209395</v>
      </c>
    </row>
    <row r="8" spans="1:11" ht="17.25" customHeight="1" thickBot="1" x14ac:dyDescent="0.25">
      <c r="A8" s="67" t="s">
        <v>109</v>
      </c>
      <c r="B8" s="192"/>
      <c r="C8" s="376">
        <v>5.787793018361274</v>
      </c>
      <c r="D8" s="376">
        <v>5.787793018361274</v>
      </c>
      <c r="E8" s="377">
        <v>5.787793018361274</v>
      </c>
      <c r="F8" s="625"/>
      <c r="G8" s="37"/>
      <c r="I8" s="378">
        <f>C8</f>
        <v>5.787793018361274</v>
      </c>
      <c r="J8" s="378">
        <f t="shared" ref="J8:K8" si="0">D8</f>
        <v>5.787793018361274</v>
      </c>
      <c r="K8" s="378">
        <f t="shared" si="0"/>
        <v>5.787793018361274</v>
      </c>
    </row>
    <row r="9" spans="1:11" ht="13.5" thickBot="1" x14ac:dyDescent="0.25">
      <c r="A9" s="70" t="s">
        <v>110</v>
      </c>
      <c r="B9" s="71">
        <f t="shared" ref="B9:D9" si="1">ROUND((B8*B7),2)</f>
        <v>0</v>
      </c>
      <c r="C9" s="95">
        <f>ROUND((C8*C7),2)</f>
        <v>269.86</v>
      </c>
      <c r="D9" s="92">
        <f t="shared" si="1"/>
        <v>357.1</v>
      </c>
      <c r="E9" s="412">
        <f>ROUND((E8*E7),2)</f>
        <v>425.24</v>
      </c>
      <c r="F9" s="625"/>
      <c r="G9" s="37"/>
      <c r="I9" s="40">
        <f>ROUND((I8*I7),2)</f>
        <v>169.57</v>
      </c>
      <c r="J9" s="40">
        <f t="shared" ref="J9:K9" si="2">ROUND((J8*J7),2)</f>
        <v>257.22000000000003</v>
      </c>
      <c r="K9" s="40">
        <f t="shared" si="2"/>
        <v>341.65</v>
      </c>
    </row>
    <row r="10" spans="1:11" x14ac:dyDescent="0.2">
      <c r="A10" s="67"/>
      <c r="B10" s="72"/>
      <c r="C10" s="340"/>
      <c r="D10" s="341"/>
      <c r="E10" s="306"/>
      <c r="F10" s="625"/>
      <c r="G10" s="37"/>
      <c r="I10" s="332"/>
      <c r="J10" s="332"/>
      <c r="K10" s="332"/>
    </row>
    <row r="11" spans="1:11" x14ac:dyDescent="0.2">
      <c r="A11" s="73" t="s">
        <v>111</v>
      </c>
      <c r="B11" s="72"/>
      <c r="C11" s="296"/>
      <c r="D11" s="297"/>
      <c r="E11" s="298"/>
      <c r="F11" s="625"/>
      <c r="G11" s="37"/>
      <c r="I11" s="332"/>
      <c r="J11" s="332"/>
      <c r="K11" s="332"/>
    </row>
    <row r="12" spans="1:11" x14ac:dyDescent="0.2">
      <c r="A12" s="73" t="s">
        <v>112</v>
      </c>
      <c r="B12" s="72"/>
      <c r="C12" s="296"/>
      <c r="D12" s="297"/>
      <c r="E12" s="299"/>
      <c r="F12" s="625"/>
      <c r="G12" s="37"/>
      <c r="I12" s="332"/>
      <c r="J12" s="332"/>
      <c r="K12" s="332"/>
    </row>
    <row r="13" spans="1:11" x14ac:dyDescent="0.2">
      <c r="A13" s="67" t="s">
        <v>113</v>
      </c>
      <c r="B13" s="74"/>
      <c r="C13" s="74">
        <v>21.311</v>
      </c>
      <c r="D13" s="382">
        <v>23.631999999999998</v>
      </c>
      <c r="E13" s="383">
        <v>26.797000000000001</v>
      </c>
      <c r="F13" s="625"/>
      <c r="G13" s="37"/>
      <c r="I13" s="378">
        <f t="shared" ref="I13:K27" si="3">C13</f>
        <v>21.311</v>
      </c>
      <c r="J13" s="378">
        <f t="shared" si="3"/>
        <v>23.631999999999998</v>
      </c>
      <c r="K13" s="378">
        <f t="shared" si="3"/>
        <v>26.797000000000001</v>
      </c>
    </row>
    <row r="14" spans="1:11" x14ac:dyDescent="0.2">
      <c r="A14" s="67" t="s">
        <v>114</v>
      </c>
      <c r="B14" s="74"/>
      <c r="C14" s="74">
        <v>7.5145728061978945</v>
      </c>
      <c r="D14" s="382">
        <v>8.3329916266748931</v>
      </c>
      <c r="E14" s="383">
        <v>9.4490172909617094</v>
      </c>
      <c r="F14" s="625"/>
      <c r="G14" s="37"/>
      <c r="I14" s="378">
        <f t="shared" si="3"/>
        <v>7.5145728061978945</v>
      </c>
      <c r="J14" s="378">
        <f t="shared" si="3"/>
        <v>8.3329916266748931</v>
      </c>
      <c r="K14" s="378">
        <f t="shared" si="3"/>
        <v>9.4490172909617094</v>
      </c>
    </row>
    <row r="15" spans="1:11" x14ac:dyDescent="0.2">
      <c r="A15" s="67" t="s">
        <v>115</v>
      </c>
      <c r="B15" s="74"/>
      <c r="C15" s="386">
        <v>40.933480628106999</v>
      </c>
      <c r="D15" s="385">
        <v>54.032194429101239</v>
      </c>
      <c r="E15" s="384">
        <v>63.85622977984692</v>
      </c>
      <c r="F15" s="625"/>
      <c r="G15" s="37"/>
      <c r="I15" s="378">
        <f t="shared" si="3"/>
        <v>40.933480628106999</v>
      </c>
      <c r="J15" s="378">
        <f t="shared" si="3"/>
        <v>54.032194429101239</v>
      </c>
      <c r="K15" s="378">
        <f t="shared" si="3"/>
        <v>63.85622977984692</v>
      </c>
    </row>
    <row r="16" spans="1:11" x14ac:dyDescent="0.2">
      <c r="A16" s="67" t="s">
        <v>116</v>
      </c>
      <c r="B16" s="74"/>
      <c r="C16" s="386">
        <v>21.144665521490268</v>
      </c>
      <c r="D16" s="385">
        <v>27.872513641964442</v>
      </c>
      <c r="E16" s="384">
        <v>32.678119442303142</v>
      </c>
      <c r="F16" s="625"/>
      <c r="G16" s="37"/>
      <c r="I16" s="378">
        <f t="shared" si="3"/>
        <v>21.144665521490268</v>
      </c>
      <c r="J16" s="378">
        <f t="shared" si="3"/>
        <v>27.872513641964442</v>
      </c>
      <c r="K16" s="378">
        <f t="shared" si="3"/>
        <v>32.678119442303142</v>
      </c>
    </row>
    <row r="17" spans="1:11" x14ac:dyDescent="0.2">
      <c r="A17" s="67" t="s">
        <v>117</v>
      </c>
      <c r="B17" s="75"/>
      <c r="C17" s="387">
        <v>0</v>
      </c>
      <c r="D17" s="388">
        <v>0</v>
      </c>
      <c r="E17" s="389">
        <v>0</v>
      </c>
      <c r="F17" s="625"/>
      <c r="G17" s="37"/>
      <c r="I17" s="378">
        <f t="shared" si="3"/>
        <v>0</v>
      </c>
      <c r="J17" s="378">
        <f t="shared" si="3"/>
        <v>0</v>
      </c>
      <c r="K17" s="378">
        <f t="shared" si="3"/>
        <v>0</v>
      </c>
    </row>
    <row r="18" spans="1:11" x14ac:dyDescent="0.2">
      <c r="A18" s="67" t="s">
        <v>118</v>
      </c>
      <c r="B18" s="74"/>
      <c r="C18" s="74">
        <v>78.98</v>
      </c>
      <c r="D18" s="382">
        <v>78.98</v>
      </c>
      <c r="E18" s="383">
        <v>83.31</v>
      </c>
      <c r="F18" s="625"/>
      <c r="G18" s="37"/>
      <c r="I18" s="378">
        <f t="shared" si="3"/>
        <v>78.98</v>
      </c>
      <c r="J18" s="378">
        <f t="shared" si="3"/>
        <v>78.98</v>
      </c>
      <c r="K18" s="378">
        <f t="shared" si="3"/>
        <v>83.31</v>
      </c>
    </row>
    <row r="19" spans="1:11" x14ac:dyDescent="0.2">
      <c r="A19" s="67" t="s">
        <v>119</v>
      </c>
      <c r="B19" s="74"/>
      <c r="C19" s="74">
        <v>19.412990476190476</v>
      </c>
      <c r="D19" s="382">
        <v>19.412990476190476</v>
      </c>
      <c r="E19" s="383">
        <v>19.412990476190476</v>
      </c>
      <c r="F19" s="625"/>
      <c r="G19" s="37"/>
      <c r="I19" s="378">
        <f t="shared" si="3"/>
        <v>19.412990476190476</v>
      </c>
      <c r="J19" s="378">
        <f t="shared" si="3"/>
        <v>19.412990476190476</v>
      </c>
      <c r="K19" s="378">
        <f t="shared" si="3"/>
        <v>19.412990476190476</v>
      </c>
    </row>
    <row r="20" spans="1:11" x14ac:dyDescent="0.2">
      <c r="A20" s="67" t="s">
        <v>120</v>
      </c>
      <c r="B20" s="74"/>
      <c r="C20" s="74">
        <v>15.99</v>
      </c>
      <c r="D20" s="382">
        <v>15.99</v>
      </c>
      <c r="E20" s="383">
        <v>15.99</v>
      </c>
      <c r="F20" s="625"/>
      <c r="G20" s="37"/>
      <c r="I20" s="378">
        <f t="shared" si="3"/>
        <v>15.99</v>
      </c>
      <c r="J20" s="378">
        <f t="shared" si="3"/>
        <v>15.99</v>
      </c>
      <c r="K20" s="378">
        <f t="shared" si="3"/>
        <v>15.99</v>
      </c>
    </row>
    <row r="21" spans="1:11" x14ac:dyDescent="0.2">
      <c r="A21" s="67" t="s">
        <v>121</v>
      </c>
      <c r="B21" s="75"/>
      <c r="C21" s="75">
        <v>16.061797086666669</v>
      </c>
      <c r="D21" s="390">
        <v>20.077246358333333</v>
      </c>
      <c r="E21" s="76">
        <v>25.096557947916668</v>
      </c>
      <c r="F21" s="625"/>
      <c r="G21" s="37"/>
      <c r="I21" s="378">
        <f t="shared" si="3"/>
        <v>16.061797086666669</v>
      </c>
      <c r="J21" s="378">
        <f t="shared" si="3"/>
        <v>20.077246358333333</v>
      </c>
      <c r="K21" s="378">
        <f t="shared" si="3"/>
        <v>25.096557947916668</v>
      </c>
    </row>
    <row r="22" spans="1:11" x14ac:dyDescent="0.2">
      <c r="A22" s="67" t="s">
        <v>122</v>
      </c>
      <c r="B22" s="74"/>
      <c r="C22" s="74">
        <v>11.56328841689489</v>
      </c>
      <c r="D22" s="382">
        <v>13.039497446998874</v>
      </c>
      <c r="E22" s="383">
        <v>14.75790247400408</v>
      </c>
      <c r="F22" s="625"/>
      <c r="G22" s="37"/>
      <c r="I22" s="378">
        <f t="shared" si="3"/>
        <v>11.56328841689489</v>
      </c>
      <c r="J22" s="378">
        <f t="shared" si="3"/>
        <v>13.039497446998874</v>
      </c>
      <c r="K22" s="378">
        <f t="shared" si="3"/>
        <v>14.75790247400408</v>
      </c>
    </row>
    <row r="23" spans="1:11" x14ac:dyDescent="0.2">
      <c r="A23" s="67" t="s">
        <v>123</v>
      </c>
      <c r="B23" s="74"/>
      <c r="C23" s="74">
        <v>22</v>
      </c>
      <c r="D23" s="382">
        <v>22.25</v>
      </c>
      <c r="E23" s="383">
        <v>22.25</v>
      </c>
      <c r="F23" s="625"/>
      <c r="G23" s="37"/>
      <c r="I23" s="378">
        <f t="shared" si="3"/>
        <v>22</v>
      </c>
      <c r="J23" s="378">
        <f t="shared" si="3"/>
        <v>22.25</v>
      </c>
      <c r="K23" s="378">
        <f t="shared" si="3"/>
        <v>22.25</v>
      </c>
    </row>
    <row r="24" spans="1:11" x14ac:dyDescent="0.2">
      <c r="A24" s="67" t="s">
        <v>124</v>
      </c>
      <c r="B24" s="77"/>
      <c r="C24" s="74">
        <v>8.7816740468632499</v>
      </c>
      <c r="D24" s="382">
        <v>6.848361023075701</v>
      </c>
      <c r="E24" s="383">
        <v>5.2278619998655946</v>
      </c>
      <c r="F24" s="625"/>
      <c r="G24" s="37"/>
      <c r="I24" s="378">
        <f t="shared" si="3"/>
        <v>8.7816740468632499</v>
      </c>
      <c r="J24" s="378">
        <f t="shared" si="3"/>
        <v>6.848361023075701</v>
      </c>
      <c r="K24" s="378">
        <f t="shared" si="3"/>
        <v>5.2278619998655946</v>
      </c>
    </row>
    <row r="25" spans="1:11" x14ac:dyDescent="0.2">
      <c r="A25" s="67" t="s">
        <v>125</v>
      </c>
      <c r="B25" s="77"/>
      <c r="C25" s="74">
        <v>14.000000000000002</v>
      </c>
      <c r="D25" s="382">
        <v>14.000000000000002</v>
      </c>
      <c r="E25" s="383">
        <v>14.000000000000002</v>
      </c>
      <c r="F25" s="625"/>
      <c r="G25" s="37"/>
      <c r="I25" s="378">
        <f t="shared" si="3"/>
        <v>14.000000000000002</v>
      </c>
      <c r="J25" s="378">
        <f t="shared" si="3"/>
        <v>14.000000000000002</v>
      </c>
      <c r="K25" s="378">
        <f t="shared" si="3"/>
        <v>14.000000000000002</v>
      </c>
    </row>
    <row r="26" spans="1:11" x14ac:dyDescent="0.2">
      <c r="A26" s="67" t="s">
        <v>126</v>
      </c>
      <c r="B26" s="75"/>
      <c r="C26" s="416">
        <v>4.3959741704137434</v>
      </c>
      <c r="D26" s="417">
        <v>5.7688493845177211</v>
      </c>
      <c r="E26" s="418">
        <v>6.6563646744435241</v>
      </c>
      <c r="F26" s="625"/>
      <c r="G26" s="37"/>
      <c r="I26" s="427">
        <f t="shared" si="3"/>
        <v>4.3959741704137434</v>
      </c>
      <c r="J26" s="427">
        <f t="shared" si="3"/>
        <v>5.7688493845177211</v>
      </c>
      <c r="K26" s="427">
        <f t="shared" si="3"/>
        <v>6.6563646744435241</v>
      </c>
    </row>
    <row r="27" spans="1:11" ht="13.5" thickBot="1" x14ac:dyDescent="0.25">
      <c r="A27" s="67" t="s">
        <v>127</v>
      </c>
      <c r="B27" s="74"/>
      <c r="C27" s="420">
        <v>10.68178691405361</v>
      </c>
      <c r="D27" s="421">
        <v>11.747627600782304</v>
      </c>
      <c r="E27" s="422">
        <v>12.855053402705483</v>
      </c>
      <c r="F27" s="625"/>
      <c r="G27" s="37"/>
      <c r="I27" s="427">
        <f t="shared" si="3"/>
        <v>10.68178691405361</v>
      </c>
      <c r="J27" s="427">
        <f t="shared" si="3"/>
        <v>11.747627600782304</v>
      </c>
      <c r="K27" s="427">
        <f t="shared" si="3"/>
        <v>12.855053402705483</v>
      </c>
    </row>
    <row r="28" spans="1:11" ht="13.5" thickBot="1" x14ac:dyDescent="0.25">
      <c r="A28" s="70" t="s">
        <v>128</v>
      </c>
      <c r="B28" s="78">
        <f t="shared" ref="B28:C28" si="4">SUM(B13:B27)</f>
        <v>0</v>
      </c>
      <c r="C28" s="423">
        <f t="shared" si="4"/>
        <v>292.77123006687782</v>
      </c>
      <c r="D28" s="430">
        <f t="shared" ref="D28" si="5">SUM(D13:D27)</f>
        <v>321.98427198763898</v>
      </c>
      <c r="E28" s="431">
        <f t="shared" ref="E28" si="6">SUM(E13:E27)</f>
        <v>352.33709748823765</v>
      </c>
      <c r="F28" s="625"/>
      <c r="G28" s="37"/>
      <c r="I28" s="428">
        <f t="shared" ref="I28:K28" si="7">SUM(I13:I27)</f>
        <v>292.77123006687782</v>
      </c>
      <c r="J28" s="428">
        <f t="shared" si="7"/>
        <v>321.98427198763898</v>
      </c>
      <c r="K28" s="428">
        <f t="shared" si="7"/>
        <v>352.33709748823765</v>
      </c>
    </row>
    <row r="29" spans="1:11" x14ac:dyDescent="0.2">
      <c r="A29" s="67"/>
      <c r="B29" s="72"/>
      <c r="C29" s="307"/>
      <c r="D29" s="297"/>
      <c r="E29" s="298"/>
      <c r="F29" s="625"/>
      <c r="G29" s="37"/>
      <c r="I29" s="332"/>
      <c r="J29" s="332"/>
      <c r="K29" s="332"/>
    </row>
    <row r="30" spans="1:11" x14ac:dyDescent="0.2">
      <c r="A30" s="73" t="s">
        <v>129</v>
      </c>
      <c r="B30" s="72"/>
      <c r="C30" s="307"/>
      <c r="D30" s="297"/>
      <c r="E30" s="298"/>
      <c r="F30" s="625"/>
      <c r="G30" s="37"/>
      <c r="I30" s="332"/>
      <c r="J30" s="332"/>
      <c r="K30" s="332"/>
    </row>
    <row r="31" spans="1:11" x14ac:dyDescent="0.2">
      <c r="A31" s="67" t="s">
        <v>130</v>
      </c>
      <c r="B31" s="79"/>
      <c r="C31" s="393">
        <v>0.74456845619080969</v>
      </c>
      <c r="D31" s="392">
        <v>0.97564142535347476</v>
      </c>
      <c r="E31" s="391">
        <v>1.335088266273176</v>
      </c>
      <c r="F31" s="625"/>
      <c r="G31" s="37"/>
      <c r="I31" s="394">
        <f t="shared" ref="I31:K38" si="8">C31</f>
        <v>0.74456845619080969</v>
      </c>
      <c r="J31" s="394">
        <f t="shared" si="8"/>
        <v>0.97564142535347476</v>
      </c>
      <c r="K31" s="394">
        <f t="shared" si="8"/>
        <v>1.335088266273176</v>
      </c>
    </row>
    <row r="32" spans="1:11" x14ac:dyDescent="0.2">
      <c r="A32" s="67" t="s">
        <v>131</v>
      </c>
      <c r="B32" s="80"/>
      <c r="C32" s="395">
        <v>5.076533574707355</v>
      </c>
      <c r="D32" s="396">
        <v>6.6426981881809022</v>
      </c>
      <c r="E32" s="397">
        <v>10.072058634924703</v>
      </c>
      <c r="F32" s="625"/>
      <c r="G32" s="37"/>
      <c r="I32" s="394">
        <f t="shared" si="8"/>
        <v>5.076533574707355</v>
      </c>
      <c r="J32" s="394">
        <f t="shared" si="8"/>
        <v>6.6426981881809022</v>
      </c>
      <c r="K32" s="394">
        <f t="shared" si="8"/>
        <v>10.072058634924703</v>
      </c>
    </row>
    <row r="33" spans="1:11" x14ac:dyDescent="0.2">
      <c r="A33" s="67" t="s">
        <v>132</v>
      </c>
      <c r="B33" s="81"/>
      <c r="C33" s="393">
        <v>2.6074747116237811</v>
      </c>
      <c r="D33" s="392">
        <v>3.9864276841171269</v>
      </c>
      <c r="E33" s="391">
        <v>4.6759041703637987</v>
      </c>
      <c r="F33" s="625"/>
      <c r="G33" s="37"/>
      <c r="I33" s="394">
        <f t="shared" si="8"/>
        <v>2.6074747116237811</v>
      </c>
      <c r="J33" s="394">
        <f t="shared" si="8"/>
        <v>3.9864276841171269</v>
      </c>
      <c r="K33" s="394">
        <f t="shared" si="8"/>
        <v>4.6759041703637987</v>
      </c>
    </row>
    <row r="34" spans="1:11" x14ac:dyDescent="0.2">
      <c r="A34" s="67" t="s">
        <v>133</v>
      </c>
      <c r="B34" s="82"/>
      <c r="C34" s="395">
        <v>47.587379254144359</v>
      </c>
      <c r="D34" s="396">
        <v>53.66254718572614</v>
      </c>
      <c r="E34" s="397">
        <v>60.734444796862945</v>
      </c>
      <c r="F34" s="625"/>
      <c r="G34" s="37"/>
      <c r="I34" s="394">
        <f t="shared" si="8"/>
        <v>47.587379254144359</v>
      </c>
      <c r="J34" s="394">
        <f t="shared" si="8"/>
        <v>53.66254718572614</v>
      </c>
      <c r="K34" s="394">
        <f t="shared" si="8"/>
        <v>60.734444796862945</v>
      </c>
    </row>
    <row r="35" spans="1:11" x14ac:dyDescent="0.2">
      <c r="A35" s="67" t="s">
        <v>134</v>
      </c>
      <c r="B35" s="79"/>
      <c r="C35" s="393">
        <v>1.4500000000000002</v>
      </c>
      <c r="D35" s="392">
        <v>1.9000000000000001</v>
      </c>
      <c r="E35" s="391">
        <v>2.6</v>
      </c>
      <c r="F35" s="625"/>
      <c r="G35" s="37"/>
      <c r="I35" s="394">
        <f t="shared" si="8"/>
        <v>1.4500000000000002</v>
      </c>
      <c r="J35" s="394">
        <f t="shared" si="8"/>
        <v>1.9000000000000001</v>
      </c>
      <c r="K35" s="394">
        <f t="shared" si="8"/>
        <v>2.6</v>
      </c>
    </row>
    <row r="36" spans="1:11" x14ac:dyDescent="0.2">
      <c r="A36" s="67" t="s">
        <v>135</v>
      </c>
      <c r="B36" s="82"/>
      <c r="C36" s="395">
        <v>30.020075697707892</v>
      </c>
      <c r="D36" s="396">
        <v>33.852541448939391</v>
      </c>
      <c r="E36" s="397">
        <v>38.313785269049063</v>
      </c>
      <c r="F36" s="625"/>
      <c r="G36" s="37"/>
      <c r="I36" s="394">
        <f t="shared" si="8"/>
        <v>30.020075697707892</v>
      </c>
      <c r="J36" s="394">
        <f t="shared" si="8"/>
        <v>33.852541448939391</v>
      </c>
      <c r="K36" s="394">
        <f t="shared" si="8"/>
        <v>38.313785269049063</v>
      </c>
    </row>
    <row r="37" spans="1:11" x14ac:dyDescent="0.2">
      <c r="A37" s="67" t="s">
        <v>136</v>
      </c>
      <c r="B37" s="79"/>
      <c r="C37" s="393">
        <v>1.3262666666666665</v>
      </c>
      <c r="D37" s="392">
        <v>1.7378666666666664</v>
      </c>
      <c r="E37" s="391">
        <v>2.378133333333333</v>
      </c>
      <c r="F37" s="625"/>
      <c r="G37" s="37"/>
      <c r="I37" s="394">
        <f t="shared" si="8"/>
        <v>1.3262666666666665</v>
      </c>
      <c r="J37" s="394">
        <f t="shared" si="8"/>
        <v>1.7378666666666664</v>
      </c>
      <c r="K37" s="394">
        <f t="shared" si="8"/>
        <v>2.378133333333333</v>
      </c>
    </row>
    <row r="38" spans="1:11" ht="13.5" thickBot="1" x14ac:dyDescent="0.25">
      <c r="A38" s="67" t="s">
        <v>137</v>
      </c>
      <c r="B38" s="80"/>
      <c r="C38" s="395">
        <v>70.103999999999985</v>
      </c>
      <c r="D38" s="396">
        <v>80.656499999999994</v>
      </c>
      <c r="E38" s="397">
        <v>75.380250000000004</v>
      </c>
      <c r="F38" s="625"/>
      <c r="G38" s="37"/>
      <c r="I38" s="394">
        <f t="shared" si="8"/>
        <v>70.103999999999985</v>
      </c>
      <c r="J38" s="394">
        <f t="shared" si="8"/>
        <v>80.656499999999994</v>
      </c>
      <c r="K38" s="394">
        <f t="shared" si="8"/>
        <v>75.380250000000004</v>
      </c>
    </row>
    <row r="39" spans="1:11" ht="13.5" thickBot="1" x14ac:dyDescent="0.25">
      <c r="A39" s="70" t="s">
        <v>138</v>
      </c>
      <c r="B39" s="78">
        <f t="shared" ref="B39" si="9">SUM(B31:B38)</f>
        <v>0</v>
      </c>
      <c r="C39" s="78">
        <f>SUM(C31:C38)</f>
        <v>158.91629836104084</v>
      </c>
      <c r="D39" s="380">
        <f t="shared" ref="D39" si="10">SUM(D31:D38)</f>
        <v>183.41422259898371</v>
      </c>
      <c r="E39" s="381">
        <f t="shared" ref="E39" si="11">SUM(E31:E38)</f>
        <v>195.48966447080704</v>
      </c>
      <c r="F39" s="625"/>
      <c r="G39" s="37"/>
      <c r="I39" s="43">
        <f t="shared" ref="I39:K39" si="12">SUM(I31:I38)</f>
        <v>158.91629836104084</v>
      </c>
      <c r="J39" s="43">
        <f t="shared" si="12"/>
        <v>183.41422259898371</v>
      </c>
      <c r="K39" s="43">
        <f t="shared" si="12"/>
        <v>195.48966447080704</v>
      </c>
    </row>
    <row r="40" spans="1:11" ht="13.5" thickBot="1" x14ac:dyDescent="0.25">
      <c r="A40" s="67" t="s">
        <v>139</v>
      </c>
      <c r="B40" s="75"/>
      <c r="C40" s="342"/>
      <c r="D40" s="297"/>
      <c r="E40" s="298"/>
      <c r="F40" s="625"/>
      <c r="G40" s="37"/>
      <c r="I40" s="332"/>
      <c r="J40" s="332"/>
      <c r="K40" s="332"/>
    </row>
    <row r="41" spans="1:11" ht="13.5" thickBot="1" x14ac:dyDescent="0.25">
      <c r="A41" s="89" t="s">
        <v>140</v>
      </c>
      <c r="B41" s="78">
        <f t="shared" ref="B41:E41" si="13">B28+B39+B40</f>
        <v>0</v>
      </c>
      <c r="C41" s="78">
        <f t="shared" si="13"/>
        <v>451.68752842791866</v>
      </c>
      <c r="D41" s="380">
        <f>D28+D39+D40</f>
        <v>505.39849458662269</v>
      </c>
      <c r="E41" s="381">
        <f t="shared" si="13"/>
        <v>547.82676195904469</v>
      </c>
      <c r="F41" s="625"/>
      <c r="G41" s="37"/>
      <c r="I41" s="43">
        <f t="shared" ref="I41:K41" si="14">I28+I39+I40</f>
        <v>451.68752842791866</v>
      </c>
      <c r="J41" s="43">
        <f t="shared" si="14"/>
        <v>505.39849458662269</v>
      </c>
      <c r="K41" s="43">
        <f t="shared" si="14"/>
        <v>547.82676195904469</v>
      </c>
    </row>
    <row r="42" spans="1:11" ht="13.5" thickBot="1" x14ac:dyDescent="0.25">
      <c r="A42" s="90"/>
      <c r="B42" s="91"/>
      <c r="C42" s="343"/>
      <c r="D42" s="338"/>
      <c r="E42" s="339"/>
      <c r="F42" s="625"/>
      <c r="G42" s="37"/>
      <c r="I42" s="332"/>
      <c r="J42" s="332"/>
      <c r="K42" s="332"/>
    </row>
    <row r="43" spans="1:11" x14ac:dyDescent="0.2">
      <c r="A43" s="47" t="s">
        <v>141</v>
      </c>
      <c r="B43" s="48"/>
      <c r="C43" s="318"/>
      <c r="D43" s="319"/>
      <c r="E43" s="320"/>
      <c r="F43" s="625"/>
      <c r="G43" s="37"/>
      <c r="I43" s="411"/>
      <c r="J43" s="411"/>
      <c r="K43" s="413"/>
    </row>
    <row r="44" spans="1:11" x14ac:dyDescent="0.2">
      <c r="A44" s="49" t="s">
        <v>142</v>
      </c>
      <c r="B44" s="20">
        <f t="shared" ref="B44:E44" si="15">B9-B28</f>
        <v>0</v>
      </c>
      <c r="C44" s="20">
        <f>C9-C28</f>
        <v>-22.911230066877806</v>
      </c>
      <c r="D44" s="400">
        <f t="shared" si="15"/>
        <v>35.115728012361046</v>
      </c>
      <c r="E44" s="16">
        <f t="shared" si="15"/>
        <v>72.902902511762363</v>
      </c>
      <c r="F44" s="625"/>
      <c r="G44" s="37"/>
      <c r="I44" s="99">
        <f>I9-I28</f>
        <v>-123.20123006687783</v>
      </c>
      <c r="J44" s="99">
        <f t="shared" ref="J44:K44" si="16">J9-J28</f>
        <v>-64.764271987638949</v>
      </c>
      <c r="K44" s="16">
        <f t="shared" si="16"/>
        <v>-10.687097488237669</v>
      </c>
    </row>
    <row r="45" spans="1:11" ht="13.5" thickBot="1" x14ac:dyDescent="0.25">
      <c r="A45" s="50" t="s">
        <v>143</v>
      </c>
      <c r="B45" s="21">
        <f t="shared" ref="B45:E45" si="17">B9-B41</f>
        <v>0</v>
      </c>
      <c r="C45" s="21">
        <f t="shared" si="17"/>
        <v>-181.82752842791865</v>
      </c>
      <c r="D45" s="401">
        <f t="shared" si="17"/>
        <v>-148.29849458662267</v>
      </c>
      <c r="E45" s="18">
        <f t="shared" si="17"/>
        <v>-122.58676195904468</v>
      </c>
      <c r="F45" s="625"/>
      <c r="G45" s="37"/>
      <c r="I45" s="100">
        <f t="shared" ref="I45:K45" si="18">I9-I41</f>
        <v>-282.11752842791867</v>
      </c>
      <c r="J45" s="100">
        <f t="shared" si="18"/>
        <v>-248.17849458662266</v>
      </c>
      <c r="K45" s="18">
        <f t="shared" si="18"/>
        <v>-206.17676195904471</v>
      </c>
    </row>
    <row r="46" spans="1:11" ht="13.5" thickBot="1" x14ac:dyDescent="0.25">
      <c r="A46" s="32"/>
      <c r="B46" s="19"/>
      <c r="C46" s="405"/>
      <c r="D46" s="406"/>
      <c r="E46" s="407"/>
      <c r="F46" s="625"/>
      <c r="G46" s="37"/>
      <c r="I46" s="410"/>
      <c r="J46" s="410"/>
      <c r="K46" s="410"/>
    </row>
    <row r="47" spans="1:11" x14ac:dyDescent="0.2">
      <c r="A47" s="51" t="s">
        <v>144</v>
      </c>
      <c r="B47" s="52"/>
      <c r="C47" s="402"/>
      <c r="D47" s="403"/>
      <c r="E47" s="404"/>
      <c r="F47" s="625"/>
      <c r="G47" s="37"/>
      <c r="I47" s="411"/>
      <c r="J47" s="411"/>
      <c r="K47" s="413"/>
    </row>
    <row r="48" spans="1:11" x14ac:dyDescent="0.2">
      <c r="A48" s="32" t="s">
        <v>145</v>
      </c>
      <c r="B48" s="20" t="e">
        <f>ROUND((B28)/B8,2)</f>
        <v>#DIV/0!</v>
      </c>
      <c r="C48" s="20">
        <f>ROUND((C28)/C8,2)</f>
        <v>50.58</v>
      </c>
      <c r="D48" s="400">
        <f t="shared" ref="D48:E48" si="19">ROUND((D28)/D8,2)</f>
        <v>55.63</v>
      </c>
      <c r="E48" s="16">
        <f t="shared" si="19"/>
        <v>60.88</v>
      </c>
      <c r="F48" s="625"/>
      <c r="G48" s="37"/>
      <c r="I48" s="99">
        <f t="shared" ref="I48:K48" si="20">ROUND((I28)/I8,2)</f>
        <v>50.58</v>
      </c>
      <c r="J48" s="99">
        <f t="shared" si="20"/>
        <v>55.63</v>
      </c>
      <c r="K48" s="16">
        <f t="shared" si="20"/>
        <v>60.88</v>
      </c>
    </row>
    <row r="49" spans="1:11" ht="13.5" thickBot="1" x14ac:dyDescent="0.25">
      <c r="A49" s="53" t="s">
        <v>146</v>
      </c>
      <c r="B49" s="21" t="e">
        <f>ROUND(B41/B8,2)</f>
        <v>#DIV/0!</v>
      </c>
      <c r="C49" s="21">
        <f>ROUND(C41/C8,2)</f>
        <v>78.040000000000006</v>
      </c>
      <c r="D49" s="401">
        <f t="shared" ref="D49:E49" si="21">ROUND(D41/D8,2)</f>
        <v>87.32</v>
      </c>
      <c r="E49" s="18">
        <f t="shared" si="21"/>
        <v>94.65</v>
      </c>
      <c r="F49" s="625"/>
      <c r="G49" s="37"/>
      <c r="I49" s="100">
        <f t="shared" ref="I49:K49" si="22">ROUND(I41/I8,2)</f>
        <v>78.040000000000006</v>
      </c>
      <c r="J49" s="100">
        <f t="shared" si="22"/>
        <v>87.32</v>
      </c>
      <c r="K49" s="18">
        <f t="shared" si="22"/>
        <v>94.65</v>
      </c>
    </row>
    <row r="50" spans="1:11" ht="13.5" thickBot="1" x14ac:dyDescent="0.25">
      <c r="A50" s="32"/>
      <c r="B50" s="54"/>
      <c r="C50" s="321"/>
      <c r="D50" s="322"/>
      <c r="E50" s="323"/>
      <c r="F50" s="625"/>
      <c r="G50" s="37"/>
      <c r="I50" s="410"/>
      <c r="J50" s="410"/>
      <c r="K50" s="410"/>
    </row>
    <row r="51" spans="1:11" x14ac:dyDescent="0.2">
      <c r="A51" s="51" t="s">
        <v>147</v>
      </c>
      <c r="B51" s="52"/>
      <c r="C51" s="324"/>
      <c r="D51" s="319"/>
      <c r="E51" s="325"/>
      <c r="F51" s="625"/>
      <c r="G51" s="37"/>
      <c r="I51" s="411"/>
      <c r="J51" s="411"/>
      <c r="K51" s="413"/>
    </row>
    <row r="52" spans="1:11" x14ac:dyDescent="0.2">
      <c r="A52" s="32" t="s">
        <v>145</v>
      </c>
      <c r="B52" s="20" t="e">
        <f>ROUND((B28)/B7,2)</f>
        <v>#DIV/0!</v>
      </c>
      <c r="C52" s="20">
        <f>ROUND((C28)/C7,2)</f>
        <v>6.28</v>
      </c>
      <c r="D52" s="400">
        <f t="shared" ref="D52:E52" si="23">ROUND((D28)/D7,2)</f>
        <v>5.22</v>
      </c>
      <c r="E52" s="16">
        <f t="shared" si="23"/>
        <v>4.8</v>
      </c>
      <c r="F52" s="625"/>
      <c r="G52" s="37"/>
      <c r="I52" s="99">
        <f t="shared" ref="I52:K52" si="24">ROUND((I28)/I7,2)</f>
        <v>9.99</v>
      </c>
      <c r="J52" s="99">
        <f t="shared" si="24"/>
        <v>7.25</v>
      </c>
      <c r="K52" s="16">
        <f t="shared" si="24"/>
        <v>5.97</v>
      </c>
    </row>
    <row r="53" spans="1:11" ht="13.5" thickBot="1" x14ac:dyDescent="0.25">
      <c r="A53" s="53" t="s">
        <v>146</v>
      </c>
      <c r="B53" s="21" t="e">
        <f>ROUND(B41/B7,2)</f>
        <v>#DIV/0!</v>
      </c>
      <c r="C53" s="21">
        <f>ROUND(C41/C7,2)</f>
        <v>9.69</v>
      </c>
      <c r="D53" s="401">
        <f t="shared" ref="D53:E53" si="25">ROUND(D41/D7,2)</f>
        <v>8.19</v>
      </c>
      <c r="E53" s="18">
        <f t="shared" si="25"/>
        <v>7.46</v>
      </c>
      <c r="F53" s="625"/>
      <c r="G53" s="37"/>
      <c r="I53" s="100">
        <f t="shared" ref="I53:K53" si="26">ROUND(I41/I7,2)</f>
        <v>15.42</v>
      </c>
      <c r="J53" s="100">
        <f t="shared" si="26"/>
        <v>11.37</v>
      </c>
      <c r="K53" s="18">
        <f t="shared" si="26"/>
        <v>9.2799999999999994</v>
      </c>
    </row>
    <row r="54" spans="1:11" ht="16.5" thickBot="1" x14ac:dyDescent="0.3">
      <c r="A54" s="55"/>
      <c r="B54" s="17"/>
      <c r="C54" s="17"/>
      <c r="D54" s="17"/>
      <c r="E54" s="17"/>
      <c r="F54" s="625"/>
    </row>
    <row r="55" spans="1:11" x14ac:dyDescent="0.2">
      <c r="A55" s="47" t="s">
        <v>148</v>
      </c>
      <c r="B55" s="64"/>
      <c r="C55" s="408"/>
      <c r="D55" s="408"/>
      <c r="E55" s="408"/>
      <c r="F55" s="625"/>
    </row>
    <row r="56" spans="1:11" x14ac:dyDescent="0.2">
      <c r="A56" s="49" t="s">
        <v>149</v>
      </c>
      <c r="B56" s="65"/>
      <c r="C56" s="17">
        <f>I7</f>
        <v>29.297008973118583</v>
      </c>
      <c r="D56" s="17">
        <f t="shared" ref="D56:E56" si="27">J7</f>
        <v>44.442236305442137</v>
      </c>
      <c r="E56" s="17">
        <f t="shared" si="27"/>
        <v>59.028588373209395</v>
      </c>
      <c r="F56" s="625"/>
    </row>
    <row r="57" spans="1:11" x14ac:dyDescent="0.2">
      <c r="A57" s="49" t="s">
        <v>150</v>
      </c>
      <c r="B57" s="65"/>
      <c r="C57" s="17">
        <f>I44</f>
        <v>-123.20123006687783</v>
      </c>
      <c r="D57" s="17">
        <f t="shared" ref="D57:E58" si="28">J44</f>
        <v>-64.764271987638949</v>
      </c>
      <c r="E57" s="17">
        <f t="shared" si="28"/>
        <v>-10.687097488237669</v>
      </c>
      <c r="F57" s="625"/>
    </row>
    <row r="58" spans="1:11" ht="13.5" thickBot="1" x14ac:dyDescent="0.25">
      <c r="A58" s="50" t="s">
        <v>151</v>
      </c>
      <c r="B58" s="66"/>
      <c r="C58" s="409">
        <f>I45</f>
        <v>-282.11752842791867</v>
      </c>
      <c r="D58" s="409">
        <f t="shared" si="28"/>
        <v>-248.17849458662266</v>
      </c>
      <c r="E58" s="409">
        <f t="shared" si="28"/>
        <v>-206.17676195904471</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4"/>
  <sheetViews>
    <sheetView showGridLines="0" topLeftCell="A23" workbookViewId="0">
      <selection activeCell="N21" sqref="N21"/>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2" customWidth="1"/>
    <col min="9" max="11" width="13.42578125" customWidth="1"/>
  </cols>
  <sheetData>
    <row r="1" spans="1:11" x14ac:dyDescent="0.2">
      <c r="A1" s="23" t="s">
        <v>153</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154</v>
      </c>
      <c r="E3" s="282"/>
      <c r="F3" s="627" t="s">
        <v>155</v>
      </c>
    </row>
    <row r="4" spans="1:11" ht="13.5" thickBot="1" x14ac:dyDescent="0.25">
      <c r="A4" s="26"/>
      <c r="B4" s="277" t="s">
        <v>100</v>
      </c>
      <c r="C4" s="211"/>
      <c r="D4" s="208" t="s">
        <v>101</v>
      </c>
      <c r="E4" s="212"/>
      <c r="F4" s="628"/>
      <c r="I4" s="621" t="s">
        <v>102</v>
      </c>
      <c r="J4" s="622"/>
      <c r="K4" s="623"/>
    </row>
    <row r="5" spans="1:11" ht="17.25" customHeight="1" thickBot="1" x14ac:dyDescent="0.25">
      <c r="A5" s="30" t="s">
        <v>103</v>
      </c>
      <c r="B5" s="264"/>
      <c r="C5" s="264" t="s">
        <v>104</v>
      </c>
      <c r="D5" s="265" t="s">
        <v>105</v>
      </c>
      <c r="E5" s="266" t="s">
        <v>106</v>
      </c>
      <c r="F5" s="628"/>
      <c r="I5" s="267" t="s">
        <v>104</v>
      </c>
      <c r="J5" s="263" t="s">
        <v>105</v>
      </c>
      <c r="K5" s="268" t="s">
        <v>106</v>
      </c>
    </row>
    <row r="6" spans="1:11" x14ac:dyDescent="0.2">
      <c r="A6" s="32" t="s">
        <v>107</v>
      </c>
      <c r="B6" s="33"/>
      <c r="C6" s="33"/>
      <c r="D6" s="34"/>
      <c r="E6" s="35"/>
      <c r="F6" s="628"/>
      <c r="I6" s="31"/>
      <c r="J6" s="31"/>
      <c r="K6" s="31"/>
    </row>
    <row r="7" spans="1:11" ht="17.25" customHeight="1" x14ac:dyDescent="0.2">
      <c r="A7" s="67" t="s">
        <v>108</v>
      </c>
      <c r="B7" s="68"/>
      <c r="C7" s="329">
        <v>56.999130000000001</v>
      </c>
      <c r="D7" s="330">
        <v>75.33335658442023</v>
      </c>
      <c r="E7" s="331">
        <v>90.482100000000003</v>
      </c>
      <c r="F7" s="628"/>
      <c r="G7" s="37"/>
      <c r="I7" s="335">
        <v>35.815414392565501</v>
      </c>
      <c r="J7" s="335">
        <v>54.26402479296965</v>
      </c>
      <c r="K7" s="335">
        <v>72.695305878336697</v>
      </c>
    </row>
    <row r="8" spans="1:11" ht="17.25" customHeight="1" thickBot="1" x14ac:dyDescent="0.25">
      <c r="A8" s="67" t="s">
        <v>109</v>
      </c>
      <c r="B8" s="69"/>
      <c r="C8" s="375">
        <v>5.0257638435300098</v>
      </c>
      <c r="D8" s="376">
        <v>5.0257638435300098</v>
      </c>
      <c r="E8" s="377">
        <v>5.0257638435300098</v>
      </c>
      <c r="F8" s="628"/>
      <c r="G8" s="37"/>
      <c r="I8" s="378">
        <v>5.0257638435300098</v>
      </c>
      <c r="J8" s="378">
        <v>5.0257638435300098</v>
      </c>
      <c r="K8" s="378">
        <f t="shared" ref="K8" si="0">E8</f>
        <v>5.0257638435300098</v>
      </c>
    </row>
    <row r="9" spans="1:11" ht="13.5" thickBot="1" x14ac:dyDescent="0.25">
      <c r="A9" s="70" t="s">
        <v>110</v>
      </c>
      <c r="B9" s="379">
        <f>ROUND((B8*B7),2)</f>
        <v>0</v>
      </c>
      <c r="C9" s="71">
        <f t="shared" ref="C9:E9" si="1">ROUND((C8*C7),2)</f>
        <v>286.45999999999998</v>
      </c>
      <c r="D9" s="380">
        <f t="shared" si="1"/>
        <v>378.61</v>
      </c>
      <c r="E9" s="381">
        <f t="shared" si="1"/>
        <v>454.74</v>
      </c>
      <c r="F9" s="628"/>
      <c r="G9" s="37"/>
      <c r="I9" s="40">
        <f>ROUND((I8*I7),2)</f>
        <v>180</v>
      </c>
      <c r="J9" s="40">
        <f t="shared" ref="J9:K9" si="2">ROUND((J8*J7),2)</f>
        <v>272.72000000000003</v>
      </c>
      <c r="K9" s="40">
        <f t="shared" si="2"/>
        <v>365.35</v>
      </c>
    </row>
    <row r="10" spans="1:11" x14ac:dyDescent="0.2">
      <c r="A10" s="67"/>
      <c r="B10" s="86"/>
      <c r="C10" s="103"/>
      <c r="D10" s="104"/>
      <c r="E10" s="94"/>
      <c r="F10" s="628"/>
      <c r="G10" s="37"/>
      <c r="I10" s="332"/>
      <c r="J10" s="332"/>
      <c r="K10" s="332"/>
    </row>
    <row r="11" spans="1:11" x14ac:dyDescent="0.2">
      <c r="A11" s="73" t="s">
        <v>111</v>
      </c>
      <c r="B11" s="295"/>
      <c r="C11" s="296"/>
      <c r="D11" s="297"/>
      <c r="E11" s="298"/>
      <c r="F11" s="628"/>
      <c r="G11" s="37"/>
      <c r="I11" s="332"/>
      <c r="J11" s="332"/>
      <c r="K11" s="332"/>
    </row>
    <row r="12" spans="1:11" x14ac:dyDescent="0.2">
      <c r="A12" s="73" t="s">
        <v>112</v>
      </c>
      <c r="B12" s="295"/>
      <c r="C12" s="296"/>
      <c r="D12" s="297"/>
      <c r="E12" s="299"/>
      <c r="F12" s="628"/>
      <c r="G12" s="37"/>
      <c r="I12" s="332"/>
      <c r="J12" s="332"/>
      <c r="K12" s="332"/>
    </row>
    <row r="13" spans="1:11" x14ac:dyDescent="0.2">
      <c r="A13" s="67" t="s">
        <v>113</v>
      </c>
      <c r="B13" s="300"/>
      <c r="C13" s="74">
        <v>21.411999999999999</v>
      </c>
      <c r="D13" s="382">
        <v>23.744</v>
      </c>
      <c r="E13" s="383">
        <v>26.923999999999999</v>
      </c>
      <c r="F13" s="628"/>
      <c r="G13" s="37"/>
      <c r="I13" s="378">
        <f t="shared" ref="I13:K27" si="3">C13</f>
        <v>21.411999999999999</v>
      </c>
      <c r="J13" s="378">
        <f t="shared" si="3"/>
        <v>23.744</v>
      </c>
      <c r="K13" s="378">
        <f t="shared" si="3"/>
        <v>26.923999999999999</v>
      </c>
    </row>
    <row r="14" spans="1:11" x14ac:dyDescent="0.2">
      <c r="A14" s="67" t="s">
        <v>114</v>
      </c>
      <c r="B14" s="300"/>
      <c r="C14" s="74">
        <v>7.5145728061978945</v>
      </c>
      <c r="D14" s="382">
        <v>8.3329916266748931</v>
      </c>
      <c r="E14" s="383">
        <v>9.4490172909617094</v>
      </c>
      <c r="F14" s="628"/>
      <c r="G14" s="37"/>
      <c r="I14" s="378">
        <f t="shared" si="3"/>
        <v>7.5145728061978945</v>
      </c>
      <c r="J14" s="378">
        <f t="shared" si="3"/>
        <v>8.3329916266748931</v>
      </c>
      <c r="K14" s="378">
        <f t="shared" si="3"/>
        <v>9.4490172909617094</v>
      </c>
    </row>
    <row r="15" spans="1:11" x14ac:dyDescent="0.2">
      <c r="A15" s="67" t="s">
        <v>115</v>
      </c>
      <c r="B15" s="300"/>
      <c r="C15" s="386">
        <v>49.938846366290541</v>
      </c>
      <c r="D15" s="385">
        <v>65.493569004971192</v>
      </c>
      <c r="E15" s="384">
        <v>78.592282805965439</v>
      </c>
      <c r="F15" s="628"/>
      <c r="G15" s="37"/>
      <c r="I15" s="378">
        <f t="shared" si="3"/>
        <v>49.938846366290541</v>
      </c>
      <c r="J15" s="378">
        <f t="shared" si="3"/>
        <v>65.493569004971192</v>
      </c>
      <c r="K15" s="378">
        <f t="shared" si="3"/>
        <v>78.592282805965439</v>
      </c>
    </row>
    <row r="16" spans="1:11" x14ac:dyDescent="0.2">
      <c r="A16" s="67" t="s">
        <v>116</v>
      </c>
      <c r="B16" s="300"/>
      <c r="C16" s="386">
        <v>24.989150161761224</v>
      </c>
      <c r="D16" s="385">
        <v>33.639240602370876</v>
      </c>
      <c r="E16" s="384">
        <v>40.367088722845054</v>
      </c>
      <c r="F16" s="628"/>
      <c r="G16" s="37"/>
      <c r="I16" s="378">
        <f t="shared" si="3"/>
        <v>24.989150161761224</v>
      </c>
      <c r="J16" s="378">
        <f t="shared" si="3"/>
        <v>33.639240602370876</v>
      </c>
      <c r="K16" s="378">
        <f t="shared" si="3"/>
        <v>40.367088722845054</v>
      </c>
    </row>
    <row r="17" spans="1:11" x14ac:dyDescent="0.2">
      <c r="A17" s="67" t="s">
        <v>117</v>
      </c>
      <c r="B17" s="301"/>
      <c r="C17" s="387">
        <v>0</v>
      </c>
      <c r="D17" s="388">
        <v>0</v>
      </c>
      <c r="E17" s="389">
        <v>0</v>
      </c>
      <c r="F17" s="628"/>
      <c r="G17" s="37"/>
      <c r="I17" s="378">
        <f t="shared" si="3"/>
        <v>0</v>
      </c>
      <c r="J17" s="378">
        <f t="shared" si="3"/>
        <v>0</v>
      </c>
      <c r="K17" s="378">
        <f t="shared" si="3"/>
        <v>0</v>
      </c>
    </row>
    <row r="18" spans="1:11" x14ac:dyDescent="0.2">
      <c r="A18" s="67" t="s">
        <v>118</v>
      </c>
      <c r="B18" s="300"/>
      <c r="C18" s="74">
        <v>28.374580358467242</v>
      </c>
      <c r="D18" s="382">
        <v>28.374580358467242</v>
      </c>
      <c r="E18" s="383">
        <v>28.374580358467242</v>
      </c>
      <c r="F18" s="628"/>
      <c r="G18" s="37"/>
      <c r="I18" s="378">
        <f t="shared" si="3"/>
        <v>28.374580358467242</v>
      </c>
      <c r="J18" s="378">
        <f t="shared" si="3"/>
        <v>28.374580358467242</v>
      </c>
      <c r="K18" s="378">
        <f t="shared" si="3"/>
        <v>28.374580358467242</v>
      </c>
    </row>
    <row r="19" spans="1:11" x14ac:dyDescent="0.2">
      <c r="A19" s="67" t="s">
        <v>119</v>
      </c>
      <c r="B19" s="300"/>
      <c r="C19" s="75">
        <v>18.7118</v>
      </c>
      <c r="D19" s="75">
        <v>18.7118</v>
      </c>
      <c r="E19" s="75">
        <v>18.7118</v>
      </c>
      <c r="F19" s="628"/>
      <c r="G19" s="37"/>
      <c r="I19" s="378">
        <f t="shared" si="3"/>
        <v>18.7118</v>
      </c>
      <c r="J19" s="378">
        <f t="shared" si="3"/>
        <v>18.7118</v>
      </c>
      <c r="K19" s="378">
        <f t="shared" si="3"/>
        <v>18.7118</v>
      </c>
    </row>
    <row r="20" spans="1:11" x14ac:dyDescent="0.2">
      <c r="A20" s="67" t="s">
        <v>120</v>
      </c>
      <c r="B20" s="300"/>
      <c r="C20" s="74">
        <v>0</v>
      </c>
      <c r="D20" s="382">
        <v>0</v>
      </c>
      <c r="E20" s="383">
        <v>15.99</v>
      </c>
      <c r="F20" s="628"/>
      <c r="G20" s="37"/>
      <c r="I20" s="378">
        <f t="shared" si="3"/>
        <v>0</v>
      </c>
      <c r="J20" s="378">
        <f t="shared" si="3"/>
        <v>0</v>
      </c>
      <c r="K20" s="378">
        <f t="shared" si="3"/>
        <v>15.99</v>
      </c>
    </row>
    <row r="21" spans="1:11" x14ac:dyDescent="0.2">
      <c r="A21" s="67" t="s">
        <v>121</v>
      </c>
      <c r="B21" s="301"/>
      <c r="C21" s="75">
        <v>16.061797086666669</v>
      </c>
      <c r="D21" s="390">
        <v>20.077246358333333</v>
      </c>
      <c r="E21" s="76">
        <v>25.096557947916668</v>
      </c>
      <c r="F21" s="628"/>
      <c r="G21" s="37"/>
      <c r="I21" s="378">
        <f t="shared" si="3"/>
        <v>16.061797086666669</v>
      </c>
      <c r="J21" s="378">
        <f t="shared" si="3"/>
        <v>20.077246358333333</v>
      </c>
      <c r="K21" s="378">
        <f t="shared" si="3"/>
        <v>25.096557947916668</v>
      </c>
    </row>
    <row r="22" spans="1:11" x14ac:dyDescent="0.2">
      <c r="A22" s="67" t="s">
        <v>122</v>
      </c>
      <c r="B22" s="300"/>
      <c r="C22" s="74">
        <v>11.56328841689489</v>
      </c>
      <c r="D22" s="382">
        <v>13.039497446998874</v>
      </c>
      <c r="E22" s="383">
        <v>14.75790247400408</v>
      </c>
      <c r="F22" s="628"/>
      <c r="G22" s="37"/>
      <c r="I22" s="378">
        <f t="shared" si="3"/>
        <v>11.56328841689489</v>
      </c>
      <c r="J22" s="378">
        <f t="shared" si="3"/>
        <v>13.039497446998874</v>
      </c>
      <c r="K22" s="378">
        <f t="shared" si="3"/>
        <v>14.75790247400408</v>
      </c>
    </row>
    <row r="23" spans="1:11" x14ac:dyDescent="0.2">
      <c r="A23" s="67" t="s">
        <v>123</v>
      </c>
      <c r="B23" s="300"/>
      <c r="C23" s="74">
        <v>22</v>
      </c>
      <c r="D23" s="382">
        <v>22.25</v>
      </c>
      <c r="E23" s="383">
        <v>22.25</v>
      </c>
      <c r="F23" s="628"/>
      <c r="G23" s="37"/>
      <c r="I23" s="378">
        <f t="shared" si="3"/>
        <v>22</v>
      </c>
      <c r="J23" s="378">
        <f t="shared" si="3"/>
        <v>22.25</v>
      </c>
      <c r="K23" s="378">
        <f t="shared" si="3"/>
        <v>22.25</v>
      </c>
    </row>
    <row r="24" spans="1:11" x14ac:dyDescent="0.2">
      <c r="A24" s="67" t="s">
        <v>124</v>
      </c>
      <c r="B24" s="302"/>
      <c r="C24" s="74">
        <v>8.7816740468632499</v>
      </c>
      <c r="D24" s="382">
        <v>6.848361023075701</v>
      </c>
      <c r="E24" s="383">
        <v>5.2278619998655946</v>
      </c>
      <c r="F24" s="628"/>
      <c r="G24" s="37"/>
      <c r="I24" s="378">
        <f t="shared" si="3"/>
        <v>8.7816740468632499</v>
      </c>
      <c r="J24" s="378">
        <f t="shared" si="3"/>
        <v>6.848361023075701</v>
      </c>
      <c r="K24" s="378">
        <f t="shared" si="3"/>
        <v>5.2278619998655946</v>
      </c>
    </row>
    <row r="25" spans="1:11" x14ac:dyDescent="0.2">
      <c r="A25" s="67" t="s">
        <v>125</v>
      </c>
      <c r="B25" s="302"/>
      <c r="C25" s="74">
        <v>14.000000000000002</v>
      </c>
      <c r="D25" s="382">
        <v>14.000000000000002</v>
      </c>
      <c r="E25" s="383">
        <v>14.000000000000002</v>
      </c>
      <c r="F25" s="628"/>
      <c r="G25" s="37"/>
      <c r="I25" s="378">
        <f t="shared" si="3"/>
        <v>14.000000000000002</v>
      </c>
      <c r="J25" s="378">
        <f t="shared" si="3"/>
        <v>14.000000000000002</v>
      </c>
      <c r="K25" s="378">
        <f t="shared" si="3"/>
        <v>14.000000000000002</v>
      </c>
    </row>
    <row r="26" spans="1:11" x14ac:dyDescent="0.2">
      <c r="A26" s="67" t="s">
        <v>126</v>
      </c>
      <c r="B26" s="301"/>
      <c r="C26" s="416">
        <v>4.3959741704137434</v>
      </c>
      <c r="D26" s="417">
        <v>5.7688493845177211</v>
      </c>
      <c r="E26" s="418">
        <v>6.6563646744435241</v>
      </c>
      <c r="F26" s="628"/>
      <c r="G26" s="37"/>
      <c r="I26" s="427">
        <f t="shared" si="3"/>
        <v>4.3959741704137434</v>
      </c>
      <c r="J26" s="427">
        <f t="shared" si="3"/>
        <v>5.7688493845177211</v>
      </c>
      <c r="K26" s="427">
        <f t="shared" si="3"/>
        <v>6.6563646744435241</v>
      </c>
    </row>
    <row r="27" spans="1:11" ht="13.5" thickBot="1" x14ac:dyDescent="0.25">
      <c r="A27" s="67" t="s">
        <v>127</v>
      </c>
      <c r="B27" s="303"/>
      <c r="C27" s="420">
        <v>8.6238941452599658</v>
      </c>
      <c r="D27" s="421">
        <v>9.8559411424981835</v>
      </c>
      <c r="E27" s="422">
        <v>11.602250344259902</v>
      </c>
      <c r="F27" s="628"/>
      <c r="G27" s="37"/>
      <c r="I27" s="427">
        <f t="shared" si="3"/>
        <v>8.6238941452599658</v>
      </c>
      <c r="J27" s="427">
        <f t="shared" si="3"/>
        <v>9.8559411424981835</v>
      </c>
      <c r="K27" s="427">
        <f t="shared" si="3"/>
        <v>11.602250344259902</v>
      </c>
    </row>
    <row r="28" spans="1:11" ht="13.5" thickBot="1" x14ac:dyDescent="0.25">
      <c r="A28" s="70" t="s">
        <v>128</v>
      </c>
      <c r="B28" s="423">
        <f>SUM(B13:B27)</f>
        <v>0</v>
      </c>
      <c r="C28" s="424">
        <f t="shared" ref="C28:D28" si="4">SUM(C13:C27)</f>
        <v>236.36757755881541</v>
      </c>
      <c r="D28" s="425">
        <f t="shared" si="4"/>
        <v>270.13607694790801</v>
      </c>
      <c r="E28" s="426">
        <f>SUM(E13:E27)</f>
        <v>317.99970661872919</v>
      </c>
      <c r="F28" s="628"/>
      <c r="G28" s="37"/>
      <c r="I28" s="428">
        <f t="shared" ref="I28:K28" si="5">SUM(I13:I27)</f>
        <v>236.36757755881541</v>
      </c>
      <c r="J28" s="428">
        <f>SUM(J13:J27)</f>
        <v>270.13607694790801</v>
      </c>
      <c r="K28" s="428">
        <f t="shared" si="5"/>
        <v>317.99970661872919</v>
      </c>
    </row>
    <row r="29" spans="1:11" x14ac:dyDescent="0.2">
      <c r="A29" s="67"/>
      <c r="B29" s="295"/>
      <c r="C29" s="304"/>
      <c r="D29" s="305"/>
      <c r="E29" s="306"/>
      <c r="F29" s="628"/>
      <c r="G29" s="37"/>
      <c r="I29" s="332"/>
      <c r="J29" s="332"/>
      <c r="K29" s="332"/>
    </row>
    <row r="30" spans="1:11" x14ac:dyDescent="0.2">
      <c r="A30" s="73" t="s">
        <v>129</v>
      </c>
      <c r="B30" s="295"/>
      <c r="C30" s="307"/>
      <c r="D30" s="297"/>
      <c r="E30" s="298"/>
      <c r="F30" s="628"/>
      <c r="G30" s="37"/>
      <c r="I30" s="332"/>
      <c r="J30" s="332"/>
      <c r="K30" s="332"/>
    </row>
    <row r="31" spans="1:11" x14ac:dyDescent="0.2">
      <c r="A31" s="67" t="s">
        <v>130</v>
      </c>
      <c r="B31" s="308"/>
      <c r="C31" s="393">
        <v>0.74456845619080969</v>
      </c>
      <c r="D31" s="392">
        <v>0.97564142535347476</v>
      </c>
      <c r="E31" s="391">
        <v>1.335088266273176</v>
      </c>
      <c r="F31" s="628"/>
      <c r="G31" s="37"/>
      <c r="I31" s="394">
        <f t="shared" ref="I31:K38" si="6">C31</f>
        <v>0.74456845619080969</v>
      </c>
      <c r="J31" s="394">
        <f t="shared" si="6"/>
        <v>0.97564142535347476</v>
      </c>
      <c r="K31" s="394">
        <f t="shared" si="6"/>
        <v>1.335088266273176</v>
      </c>
    </row>
    <row r="32" spans="1:11" x14ac:dyDescent="0.2">
      <c r="A32" s="67" t="s">
        <v>131</v>
      </c>
      <c r="B32" s="309"/>
      <c r="C32" s="395">
        <v>5.076533574707355</v>
      </c>
      <c r="D32" s="396">
        <v>6.6426981881809022</v>
      </c>
      <c r="E32" s="397">
        <v>10.072058634924703</v>
      </c>
      <c r="F32" s="628"/>
      <c r="G32" s="37"/>
      <c r="I32" s="394">
        <f t="shared" si="6"/>
        <v>5.076533574707355</v>
      </c>
      <c r="J32" s="394">
        <f t="shared" si="6"/>
        <v>6.6426981881809022</v>
      </c>
      <c r="K32" s="394">
        <f t="shared" si="6"/>
        <v>10.072058634924703</v>
      </c>
    </row>
    <row r="33" spans="1:11" x14ac:dyDescent="0.2">
      <c r="A33" s="67" t="s">
        <v>132</v>
      </c>
      <c r="B33" s="308"/>
      <c r="C33" s="393">
        <v>2.6074747116237811</v>
      </c>
      <c r="D33" s="392">
        <v>3.9864276841171269</v>
      </c>
      <c r="E33" s="391">
        <v>4.6759041703637987</v>
      </c>
      <c r="F33" s="628"/>
      <c r="G33" s="37"/>
      <c r="I33" s="394">
        <f t="shared" si="6"/>
        <v>2.6074747116237811</v>
      </c>
      <c r="J33" s="394">
        <f t="shared" si="6"/>
        <v>3.9864276841171269</v>
      </c>
      <c r="K33" s="394">
        <f t="shared" si="6"/>
        <v>4.6759041703637987</v>
      </c>
    </row>
    <row r="34" spans="1:11" x14ac:dyDescent="0.2">
      <c r="A34" s="67" t="s">
        <v>133</v>
      </c>
      <c r="B34" s="309"/>
      <c r="C34" s="395">
        <v>47.587379254144359</v>
      </c>
      <c r="D34" s="396">
        <v>53.66254718572614</v>
      </c>
      <c r="E34" s="397">
        <v>60.734444796862945</v>
      </c>
      <c r="F34" s="628"/>
      <c r="G34" s="37"/>
      <c r="I34" s="394">
        <f t="shared" si="6"/>
        <v>47.587379254144359</v>
      </c>
      <c r="J34" s="394">
        <f t="shared" si="6"/>
        <v>53.66254718572614</v>
      </c>
      <c r="K34" s="394">
        <f t="shared" si="6"/>
        <v>60.734444796862945</v>
      </c>
    </row>
    <row r="35" spans="1:11" x14ac:dyDescent="0.2">
      <c r="A35" s="67" t="s">
        <v>134</v>
      </c>
      <c r="B35" s="308"/>
      <c r="C35" s="393">
        <v>1.4500000000000002</v>
      </c>
      <c r="D35" s="392">
        <v>1.9000000000000001</v>
      </c>
      <c r="E35" s="391">
        <v>2.6</v>
      </c>
      <c r="F35" s="628"/>
      <c r="G35" s="37"/>
      <c r="I35" s="394">
        <f t="shared" si="6"/>
        <v>1.4500000000000002</v>
      </c>
      <c r="J35" s="394">
        <f t="shared" si="6"/>
        <v>1.9000000000000001</v>
      </c>
      <c r="K35" s="394">
        <f t="shared" si="6"/>
        <v>2.6</v>
      </c>
    </row>
    <row r="36" spans="1:11" x14ac:dyDescent="0.2">
      <c r="A36" s="67" t="s">
        <v>135</v>
      </c>
      <c r="B36" s="309"/>
      <c r="C36" s="395">
        <v>30.020075697707892</v>
      </c>
      <c r="D36" s="396">
        <v>33.852541448939391</v>
      </c>
      <c r="E36" s="397">
        <v>38.313785269049063</v>
      </c>
      <c r="F36" s="628"/>
      <c r="G36" s="37"/>
      <c r="I36" s="394">
        <f t="shared" si="6"/>
        <v>30.020075697707892</v>
      </c>
      <c r="J36" s="394">
        <f t="shared" si="6"/>
        <v>33.852541448939391</v>
      </c>
      <c r="K36" s="394">
        <f t="shared" si="6"/>
        <v>38.313785269049063</v>
      </c>
    </row>
    <row r="37" spans="1:11" x14ac:dyDescent="0.2">
      <c r="A37" s="67" t="s">
        <v>136</v>
      </c>
      <c r="B37" s="308"/>
      <c r="C37" s="393">
        <v>1.3262666666666665</v>
      </c>
      <c r="D37" s="392">
        <v>1.7378666666666664</v>
      </c>
      <c r="E37" s="391">
        <v>2.378133333333333</v>
      </c>
      <c r="F37" s="628"/>
      <c r="G37" s="37"/>
      <c r="I37" s="394">
        <f t="shared" si="6"/>
        <v>1.3262666666666665</v>
      </c>
      <c r="J37" s="394">
        <f t="shared" si="6"/>
        <v>1.7378666666666664</v>
      </c>
      <c r="K37" s="394">
        <f t="shared" si="6"/>
        <v>2.378133333333333</v>
      </c>
    </row>
    <row r="38" spans="1:11" ht="13.5" thickBot="1" x14ac:dyDescent="0.25">
      <c r="A38" s="67" t="s">
        <v>137</v>
      </c>
      <c r="B38" s="309"/>
      <c r="C38" s="395">
        <v>70.103999999999985</v>
      </c>
      <c r="D38" s="396">
        <v>80.656499999999994</v>
      </c>
      <c r="E38" s="397">
        <v>75.380250000000004</v>
      </c>
      <c r="F38" s="628"/>
      <c r="G38" s="37"/>
      <c r="I38" s="394">
        <f t="shared" si="6"/>
        <v>70.103999999999985</v>
      </c>
      <c r="J38" s="394">
        <f t="shared" si="6"/>
        <v>80.656499999999994</v>
      </c>
      <c r="K38" s="394">
        <f t="shared" si="6"/>
        <v>75.380250000000004</v>
      </c>
    </row>
    <row r="39" spans="1:11" ht="13.5" thickBot="1" x14ac:dyDescent="0.25">
      <c r="A39" s="39" t="s">
        <v>138</v>
      </c>
      <c r="B39" s="42">
        <f>SUM(B31:B38)</f>
        <v>0</v>
      </c>
      <c r="C39" s="42">
        <f>SUM(C31:C38)</f>
        <v>158.91629836104084</v>
      </c>
      <c r="D39" s="398">
        <f t="shared" ref="D39:E39" si="7">SUM(D31:D38)</f>
        <v>183.41422259898371</v>
      </c>
      <c r="E39" s="399">
        <f t="shared" si="7"/>
        <v>195.48966447080704</v>
      </c>
      <c r="F39" s="628"/>
      <c r="G39" s="37"/>
      <c r="I39" s="43">
        <f>SUM(I31:I38)</f>
        <v>158.91629836104084</v>
      </c>
      <c r="J39" s="43">
        <f>SUM(J31:J38)</f>
        <v>183.41422259898371</v>
      </c>
      <c r="K39" s="43">
        <f t="shared" ref="K39" si="8">SUM(K31:K38)</f>
        <v>195.48966447080704</v>
      </c>
    </row>
    <row r="40" spans="1:11" ht="13.5" thickBot="1" x14ac:dyDescent="0.25">
      <c r="A40" s="36" t="s">
        <v>139</v>
      </c>
      <c r="B40" s="310"/>
      <c r="C40" s="311"/>
      <c r="D40" s="312"/>
      <c r="E40" s="313"/>
      <c r="F40" s="628"/>
      <c r="G40" s="37"/>
      <c r="I40" s="332"/>
      <c r="J40" s="332"/>
      <c r="K40" s="332"/>
    </row>
    <row r="41" spans="1:11" ht="13.5" thickBot="1" x14ac:dyDescent="0.25">
      <c r="A41" s="45" t="s">
        <v>140</v>
      </c>
      <c r="B41" s="42">
        <f>B28+B39+B40</f>
        <v>0</v>
      </c>
      <c r="C41" s="42">
        <f>C28+C39+C40</f>
        <v>395.28387591985626</v>
      </c>
      <c r="D41" s="398">
        <f t="shared" ref="D41:E41" si="9">D28+D39+D40</f>
        <v>453.55029954689172</v>
      </c>
      <c r="E41" s="399">
        <f t="shared" si="9"/>
        <v>513.48937108953623</v>
      </c>
      <c r="F41" s="628"/>
      <c r="G41" s="37"/>
      <c r="I41" s="43">
        <f t="shared" ref="I41:K41" si="10">I28+I39+I40</f>
        <v>395.28387591985626</v>
      </c>
      <c r="J41" s="43">
        <f t="shared" si="10"/>
        <v>453.55029954689172</v>
      </c>
      <c r="K41" s="43">
        <f t="shared" si="10"/>
        <v>513.48937108953623</v>
      </c>
    </row>
    <row r="42" spans="1:11" ht="13.5" thickBot="1" x14ac:dyDescent="0.25">
      <c r="A42" s="46"/>
      <c r="B42" s="314"/>
      <c r="C42" s="314"/>
      <c r="D42" s="315"/>
      <c r="E42" s="316"/>
      <c r="F42" s="628"/>
      <c r="G42" s="37"/>
      <c r="I42" s="332"/>
      <c r="J42" s="332"/>
      <c r="K42" s="332"/>
    </row>
    <row r="43" spans="1:11" x14ac:dyDescent="0.2">
      <c r="A43" s="47" t="s">
        <v>141</v>
      </c>
      <c r="B43" s="48"/>
      <c r="C43" s="318"/>
      <c r="D43" s="319"/>
      <c r="E43" s="320"/>
      <c r="F43" s="628"/>
      <c r="G43" s="37"/>
      <c r="I43" s="333"/>
      <c r="J43" s="334"/>
      <c r="K43" s="333"/>
    </row>
    <row r="44" spans="1:11" x14ac:dyDescent="0.2">
      <c r="A44" s="49" t="s">
        <v>142</v>
      </c>
      <c r="B44" s="20">
        <f>B9-B28</f>
        <v>0</v>
      </c>
      <c r="C44" s="20">
        <f t="shared" ref="C44:E44" si="11">C9-C28</f>
        <v>50.092422441184567</v>
      </c>
      <c r="D44" s="400">
        <f t="shared" si="11"/>
        <v>108.473923052092</v>
      </c>
      <c r="E44" s="16">
        <f t="shared" si="11"/>
        <v>136.74029338127082</v>
      </c>
      <c r="F44" s="628"/>
      <c r="G44" s="37"/>
      <c r="I44" s="99">
        <f>I9-I28</f>
        <v>-56.367577558815412</v>
      </c>
      <c r="J44" s="20">
        <f>J9-J28</f>
        <v>2.5839230520920182</v>
      </c>
      <c r="K44" s="99">
        <f t="shared" ref="K44" si="12">K9-K28</f>
        <v>47.350293381270831</v>
      </c>
    </row>
    <row r="45" spans="1:11" ht="13.5" thickBot="1" x14ac:dyDescent="0.25">
      <c r="A45" s="50" t="s">
        <v>143</v>
      </c>
      <c r="B45" s="21">
        <f>B9-B41</f>
        <v>0</v>
      </c>
      <c r="C45" s="21">
        <f t="shared" ref="C45:E45" si="13">C9-C41</f>
        <v>-108.82387591985628</v>
      </c>
      <c r="D45" s="401">
        <f t="shared" si="13"/>
        <v>-74.940299546891708</v>
      </c>
      <c r="E45" s="18">
        <f t="shared" si="13"/>
        <v>-58.749371089536226</v>
      </c>
      <c r="F45" s="628"/>
      <c r="G45" s="37"/>
      <c r="I45" s="100">
        <f t="shared" ref="I45:K45" si="14">I9-I41</f>
        <v>-215.28387591985626</v>
      </c>
      <c r="J45" s="21">
        <f>J9-J41</f>
        <v>-180.83029954689169</v>
      </c>
      <c r="K45" s="100">
        <f t="shared" si="14"/>
        <v>-148.13937108953621</v>
      </c>
    </row>
    <row r="46" spans="1:11" ht="13.5" thickBot="1" x14ac:dyDescent="0.25">
      <c r="A46" s="32"/>
      <c r="B46" s="19"/>
      <c r="C46" s="321"/>
      <c r="D46" s="322"/>
      <c r="E46" s="323"/>
      <c r="F46" s="628"/>
      <c r="G46" s="37"/>
      <c r="I46" s="332"/>
      <c r="J46" s="332"/>
      <c r="K46" s="332"/>
    </row>
    <row r="47" spans="1:11" x14ac:dyDescent="0.2">
      <c r="A47" s="51" t="s">
        <v>144</v>
      </c>
      <c r="B47" s="52"/>
      <c r="C47" s="402"/>
      <c r="D47" s="403"/>
      <c r="E47" s="404"/>
      <c r="F47" s="628"/>
      <c r="G47" s="37"/>
      <c r="I47" s="333"/>
      <c r="J47" s="333"/>
      <c r="K47" s="333"/>
    </row>
    <row r="48" spans="1:11" x14ac:dyDescent="0.2">
      <c r="A48" s="32" t="s">
        <v>145</v>
      </c>
      <c r="B48" s="20" t="e">
        <f>ROUND((B28)/B8,2)</f>
        <v>#DIV/0!</v>
      </c>
      <c r="C48" s="20">
        <f t="shared" ref="C48:E48" si="15">ROUND((C28)/C8,2)</f>
        <v>47.03</v>
      </c>
      <c r="D48" s="400">
        <f t="shared" si="15"/>
        <v>53.75</v>
      </c>
      <c r="E48" s="16">
        <f t="shared" si="15"/>
        <v>63.27</v>
      </c>
      <c r="F48" s="628"/>
      <c r="G48" s="37"/>
      <c r="I48" s="99">
        <f t="shared" ref="I48:K48" si="16">ROUND((I28)/I8,2)</f>
        <v>47.03</v>
      </c>
      <c r="J48" s="99">
        <f t="shared" si="16"/>
        <v>53.75</v>
      </c>
      <c r="K48" s="99">
        <f t="shared" si="16"/>
        <v>63.27</v>
      </c>
    </row>
    <row r="49" spans="1:11" ht="13.5" thickBot="1" x14ac:dyDescent="0.25">
      <c r="A49" s="53" t="s">
        <v>146</v>
      </c>
      <c r="B49" s="21" t="e">
        <f>ROUND(B41/B8,2)</f>
        <v>#DIV/0!</v>
      </c>
      <c r="C49" s="21">
        <f t="shared" ref="C49:E49" si="17">ROUND(C41/C8,2)</f>
        <v>78.650000000000006</v>
      </c>
      <c r="D49" s="401">
        <f t="shared" si="17"/>
        <v>90.25</v>
      </c>
      <c r="E49" s="18">
        <f t="shared" si="17"/>
        <v>102.17</v>
      </c>
      <c r="F49" s="628"/>
      <c r="G49" s="37"/>
      <c r="I49" s="100">
        <f t="shared" ref="I49:K49" si="18">ROUND(I41/I8,2)</f>
        <v>78.650000000000006</v>
      </c>
      <c r="J49" s="100">
        <f t="shared" si="18"/>
        <v>90.25</v>
      </c>
      <c r="K49" s="100">
        <f t="shared" si="18"/>
        <v>102.17</v>
      </c>
    </row>
    <row r="50" spans="1:11" ht="13.5" thickBot="1" x14ac:dyDescent="0.25">
      <c r="A50" s="32"/>
      <c r="B50" s="54"/>
      <c r="C50" s="405"/>
      <c r="D50" s="406"/>
      <c r="E50" s="407"/>
      <c r="F50" s="628"/>
      <c r="G50" s="37"/>
      <c r="I50" s="410"/>
      <c r="J50" s="410"/>
      <c r="K50" s="410"/>
    </row>
    <row r="51" spans="1:11" x14ac:dyDescent="0.2">
      <c r="A51" s="51" t="s">
        <v>147</v>
      </c>
      <c r="B51" s="52"/>
      <c r="C51" s="402"/>
      <c r="D51" s="403"/>
      <c r="E51" s="404"/>
      <c r="F51" s="628"/>
      <c r="G51" s="37"/>
      <c r="I51" s="411"/>
      <c r="J51" s="411"/>
      <c r="K51" s="411"/>
    </row>
    <row r="52" spans="1:11" x14ac:dyDescent="0.2">
      <c r="A52" s="32" t="s">
        <v>145</v>
      </c>
      <c r="B52" s="20" t="e">
        <f>ROUND((B28)/B7,2)</f>
        <v>#DIV/0!</v>
      </c>
      <c r="C52" s="20">
        <f t="shared" ref="C52:E52" si="19">ROUND((C28)/C7,2)</f>
        <v>4.1500000000000004</v>
      </c>
      <c r="D52" s="400">
        <f t="shared" si="19"/>
        <v>3.59</v>
      </c>
      <c r="E52" s="16">
        <f t="shared" si="19"/>
        <v>3.51</v>
      </c>
      <c r="F52" s="628"/>
      <c r="G52" s="37"/>
      <c r="I52" s="99">
        <f t="shared" ref="I52:K52" si="20">ROUND((I28)/I7,2)</f>
        <v>6.6</v>
      </c>
      <c r="J52" s="16">
        <f t="shared" si="20"/>
        <v>4.9800000000000004</v>
      </c>
      <c r="K52" s="16">
        <f t="shared" si="20"/>
        <v>4.37</v>
      </c>
    </row>
    <row r="53" spans="1:11" ht="13.5" thickBot="1" x14ac:dyDescent="0.25">
      <c r="A53" s="53" t="s">
        <v>146</v>
      </c>
      <c r="B53" s="21" t="e">
        <f>ROUND(B41/B7,2)</f>
        <v>#DIV/0!</v>
      </c>
      <c r="C53" s="21">
        <f t="shared" ref="C53:E53" si="21">ROUND(C41/C7,2)</f>
        <v>6.93</v>
      </c>
      <c r="D53" s="401">
        <f t="shared" si="21"/>
        <v>6.02</v>
      </c>
      <c r="E53" s="18">
        <f t="shared" si="21"/>
        <v>5.68</v>
      </c>
      <c r="F53" s="628"/>
      <c r="G53" s="37"/>
      <c r="I53" s="100">
        <f t="shared" ref="I53:K53" si="22">ROUND(I41/I7,2)</f>
        <v>11.04</v>
      </c>
      <c r="J53" s="18">
        <f t="shared" si="22"/>
        <v>8.36</v>
      </c>
      <c r="K53" s="18">
        <f t="shared" si="22"/>
        <v>7.06</v>
      </c>
    </row>
    <row r="54" spans="1:11" ht="16.5" thickBot="1" x14ac:dyDescent="0.3">
      <c r="A54" s="55"/>
      <c r="B54" s="315"/>
      <c r="C54" s="17"/>
      <c r="D54" s="17"/>
      <c r="E54" s="17"/>
      <c r="F54" s="628"/>
    </row>
    <row r="55" spans="1:11" x14ac:dyDescent="0.2">
      <c r="A55" s="47" t="s">
        <v>148</v>
      </c>
      <c r="B55" s="326"/>
      <c r="C55" s="408"/>
      <c r="D55" s="408"/>
      <c r="E55" s="408"/>
      <c r="F55" s="628"/>
    </row>
    <row r="56" spans="1:11" x14ac:dyDescent="0.2">
      <c r="A56" s="49" t="s">
        <v>149</v>
      </c>
      <c r="B56" s="327"/>
      <c r="C56" s="17">
        <f>I7</f>
        <v>35.815414392565501</v>
      </c>
      <c r="D56" s="17">
        <f t="shared" ref="D56:E56" si="23">J7</f>
        <v>54.26402479296965</v>
      </c>
      <c r="E56" s="17">
        <f t="shared" si="23"/>
        <v>72.695305878336697</v>
      </c>
      <c r="F56" s="628"/>
    </row>
    <row r="57" spans="1:11" x14ac:dyDescent="0.2">
      <c r="A57" s="49" t="s">
        <v>150</v>
      </c>
      <c r="B57" s="327"/>
      <c r="C57" s="17">
        <f>I44</f>
        <v>-56.367577558815412</v>
      </c>
      <c r="D57" s="17">
        <f t="shared" ref="D57:E58" si="24">J44</f>
        <v>2.5839230520920182</v>
      </c>
      <c r="E57" s="17">
        <f t="shared" si="24"/>
        <v>47.350293381270831</v>
      </c>
      <c r="F57" s="628"/>
    </row>
    <row r="58" spans="1:11" ht="13.5" thickBot="1" x14ac:dyDescent="0.25">
      <c r="A58" s="50" t="s">
        <v>151</v>
      </c>
      <c r="B58" s="328"/>
      <c r="C58" s="409">
        <f>I45</f>
        <v>-215.28387591985626</v>
      </c>
      <c r="D58" s="409">
        <f t="shared" si="24"/>
        <v>-180.83029954689169</v>
      </c>
      <c r="E58" s="409">
        <f t="shared" si="24"/>
        <v>-148.13937108953621</v>
      </c>
      <c r="F58" s="629"/>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row r="64" spans="1:11" x14ac:dyDescent="0.2">
      <c r="B64" s="37"/>
      <c r="D64" s="37"/>
    </row>
  </sheetData>
  <mergeCells count="2">
    <mergeCell ref="I4:K4"/>
    <mergeCell ref="F3:F5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3"/>
  <sheetViews>
    <sheetView showGridLines="0" topLeftCell="A29" workbookViewId="0">
      <selection activeCell="F3" sqref="F3:F5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7.85546875" customWidth="1"/>
    <col min="9" max="11" width="13.42578125" customWidth="1"/>
  </cols>
  <sheetData>
    <row r="1" spans="1:11" x14ac:dyDescent="0.2">
      <c r="A1" s="23" t="s">
        <v>156</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157</v>
      </c>
      <c r="E3" s="282"/>
      <c r="F3" s="624" t="s">
        <v>158</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69" t="s">
        <v>104</v>
      </c>
      <c r="D5" s="263" t="s">
        <v>105</v>
      </c>
      <c r="E5" s="268" t="s">
        <v>106</v>
      </c>
      <c r="F5" s="625"/>
      <c r="I5" s="267" t="s">
        <v>104</v>
      </c>
      <c r="J5" s="263" t="s">
        <v>105</v>
      </c>
      <c r="K5" s="268" t="s">
        <v>106</v>
      </c>
    </row>
    <row r="6" spans="1:11" x14ac:dyDescent="0.2">
      <c r="A6" s="73" t="s">
        <v>107</v>
      </c>
      <c r="B6" s="119"/>
      <c r="C6" s="345"/>
      <c r="D6" s="345"/>
      <c r="E6" s="346"/>
      <c r="F6" s="625"/>
      <c r="I6" s="332"/>
      <c r="J6" s="332"/>
      <c r="K6" s="332"/>
    </row>
    <row r="7" spans="1:11" ht="17.25" customHeight="1" x14ac:dyDescent="0.2">
      <c r="A7" s="67" t="s">
        <v>108</v>
      </c>
      <c r="B7" s="120"/>
      <c r="C7" s="344">
        <v>52.873505735536007</v>
      </c>
      <c r="D7" s="330">
        <v>81.649232000000026</v>
      </c>
      <c r="E7" s="331">
        <v>99.876615999999999</v>
      </c>
      <c r="F7" s="625"/>
      <c r="G7" s="37"/>
      <c r="I7" s="348">
        <v>24.695144677679998</v>
      </c>
      <c r="J7" s="348">
        <v>47.709253276380167</v>
      </c>
      <c r="K7" s="348">
        <v>74.879776280810674</v>
      </c>
    </row>
    <row r="8" spans="1:11" ht="17.25" customHeight="1" thickBot="1" x14ac:dyDescent="0.25">
      <c r="A8" s="67" t="s">
        <v>109</v>
      </c>
      <c r="B8" s="192"/>
      <c r="C8" s="390">
        <v>5.23</v>
      </c>
      <c r="D8" s="390">
        <v>5.23</v>
      </c>
      <c r="E8" s="414">
        <v>5.23</v>
      </c>
      <c r="F8" s="625"/>
      <c r="G8" s="37"/>
      <c r="I8" s="378">
        <f>C8</f>
        <v>5.23</v>
      </c>
      <c r="J8" s="378">
        <f t="shared" ref="J8:K8" si="0">D8</f>
        <v>5.23</v>
      </c>
      <c r="K8" s="378">
        <f t="shared" si="0"/>
        <v>5.23</v>
      </c>
    </row>
    <row r="9" spans="1:11" ht="13.5" thickBot="1" x14ac:dyDescent="0.25">
      <c r="A9" s="70" t="s">
        <v>110</v>
      </c>
      <c r="B9" s="71">
        <f t="shared" ref="B9:D9" si="1">ROUND((B8*B7),2)</f>
        <v>0</v>
      </c>
      <c r="C9" s="379">
        <f t="shared" si="1"/>
        <v>276.52999999999997</v>
      </c>
      <c r="D9" s="107">
        <f t="shared" si="1"/>
        <v>427.03</v>
      </c>
      <c r="E9" s="415">
        <f t="shared" ref="E9" si="2">ROUND((E8*E7),2)</f>
        <v>522.35</v>
      </c>
      <c r="F9" s="625"/>
      <c r="G9" s="37"/>
      <c r="I9" s="40">
        <f>ROUND((I8*I7),2)</f>
        <v>129.16</v>
      </c>
      <c r="J9" s="40">
        <f t="shared" ref="J9:K9" si="3">ROUND((J8*J7),2)</f>
        <v>249.52</v>
      </c>
      <c r="K9" s="40">
        <f t="shared" si="3"/>
        <v>391.62</v>
      </c>
    </row>
    <row r="10" spans="1:11" x14ac:dyDescent="0.2">
      <c r="A10" s="67"/>
      <c r="B10" s="72"/>
      <c r="C10" s="340"/>
      <c r="D10" s="347"/>
      <c r="E10" s="306"/>
      <c r="F10" s="625"/>
      <c r="G10" s="37"/>
      <c r="I10" s="332"/>
      <c r="J10" s="332"/>
      <c r="K10" s="332"/>
    </row>
    <row r="11" spans="1:11" x14ac:dyDescent="0.2">
      <c r="A11" s="73" t="s">
        <v>111</v>
      </c>
      <c r="B11" s="72"/>
      <c r="C11" s="296"/>
      <c r="D11" s="297"/>
      <c r="E11" s="298"/>
      <c r="F11" s="625"/>
      <c r="G11" s="37"/>
      <c r="I11" s="332"/>
      <c r="J11" s="332"/>
      <c r="K11" s="332"/>
    </row>
    <row r="12" spans="1:11" x14ac:dyDescent="0.2">
      <c r="A12" s="73" t="s">
        <v>112</v>
      </c>
      <c r="B12" s="72"/>
      <c r="C12" s="296"/>
      <c r="D12" s="297"/>
      <c r="E12" s="299"/>
      <c r="F12" s="625"/>
      <c r="G12" s="37"/>
      <c r="I12" s="332"/>
      <c r="J12" s="332"/>
      <c r="K12" s="332"/>
    </row>
    <row r="13" spans="1:11" x14ac:dyDescent="0.2">
      <c r="A13" s="67" t="s">
        <v>113</v>
      </c>
      <c r="B13" s="74"/>
      <c r="C13" s="74">
        <v>109.8</v>
      </c>
      <c r="D13" s="382">
        <v>109.8</v>
      </c>
      <c r="E13" s="383">
        <v>109.8</v>
      </c>
      <c r="F13" s="625"/>
      <c r="G13" s="37"/>
      <c r="I13" s="378">
        <f t="shared" ref="I13:K27" si="4">C13</f>
        <v>109.8</v>
      </c>
      <c r="J13" s="378">
        <f t="shared" si="4"/>
        <v>109.8</v>
      </c>
      <c r="K13" s="378">
        <f t="shared" si="4"/>
        <v>109.8</v>
      </c>
    </row>
    <row r="14" spans="1:11" x14ac:dyDescent="0.2">
      <c r="A14" s="67" t="s">
        <v>114</v>
      </c>
      <c r="B14" s="74"/>
      <c r="C14" s="74">
        <v>24.3</v>
      </c>
      <c r="D14" s="382">
        <v>24.3</v>
      </c>
      <c r="E14" s="383">
        <v>24.3</v>
      </c>
      <c r="F14" s="625"/>
      <c r="G14" s="37"/>
      <c r="I14" s="378">
        <f t="shared" si="4"/>
        <v>24.3</v>
      </c>
      <c r="J14" s="378">
        <f t="shared" si="4"/>
        <v>24.3</v>
      </c>
      <c r="K14" s="378">
        <f t="shared" si="4"/>
        <v>24.3</v>
      </c>
    </row>
    <row r="15" spans="1:11" x14ac:dyDescent="0.2">
      <c r="A15" s="67" t="s">
        <v>115</v>
      </c>
      <c r="B15" s="74"/>
      <c r="C15" s="386">
        <v>46.664167916041983</v>
      </c>
      <c r="D15" s="385">
        <v>71.224256292906176</v>
      </c>
      <c r="E15" s="384">
        <v>87.597648544148981</v>
      </c>
      <c r="F15" s="625"/>
      <c r="G15" s="37"/>
      <c r="I15" s="378">
        <f t="shared" si="4"/>
        <v>46.664167916041983</v>
      </c>
      <c r="J15" s="378">
        <f t="shared" si="4"/>
        <v>71.224256292906176</v>
      </c>
      <c r="K15" s="378">
        <f t="shared" si="4"/>
        <v>87.597648544148981</v>
      </c>
    </row>
    <row r="16" spans="1:11" x14ac:dyDescent="0.2">
      <c r="A16" s="67" t="s">
        <v>116</v>
      </c>
      <c r="B16" s="74"/>
      <c r="C16" s="386">
        <v>24.028029001693486</v>
      </c>
      <c r="D16" s="385">
        <v>29.79475596209992</v>
      </c>
      <c r="E16" s="384">
        <v>46.133815683251491</v>
      </c>
      <c r="F16" s="625"/>
      <c r="G16" s="37"/>
      <c r="I16" s="378">
        <f t="shared" si="4"/>
        <v>24.028029001693486</v>
      </c>
      <c r="J16" s="378">
        <f t="shared" si="4"/>
        <v>29.79475596209992</v>
      </c>
      <c r="K16" s="378">
        <f t="shared" si="4"/>
        <v>46.133815683251491</v>
      </c>
    </row>
    <row r="17" spans="1:11" x14ac:dyDescent="0.2">
      <c r="A17" s="67" t="s">
        <v>117</v>
      </c>
      <c r="B17" s="75"/>
      <c r="C17" s="387">
        <v>0</v>
      </c>
      <c r="D17" s="388">
        <v>0</v>
      </c>
      <c r="E17" s="389">
        <v>0</v>
      </c>
      <c r="F17" s="625"/>
      <c r="G17" s="37"/>
      <c r="I17" s="378">
        <f t="shared" si="4"/>
        <v>0</v>
      </c>
      <c r="J17" s="378">
        <f t="shared" si="4"/>
        <v>0</v>
      </c>
      <c r="K17" s="378">
        <f t="shared" si="4"/>
        <v>0</v>
      </c>
    </row>
    <row r="18" spans="1:11" x14ac:dyDescent="0.2">
      <c r="A18" s="67" t="s">
        <v>118</v>
      </c>
      <c r="B18" s="74"/>
      <c r="C18" s="74">
        <v>50.440523743016762</v>
      </c>
      <c r="D18" s="382">
        <v>34.70802374301676</v>
      </c>
      <c r="E18" s="383">
        <v>50.440523743016762</v>
      </c>
      <c r="F18" s="625"/>
      <c r="G18" s="37"/>
      <c r="I18" s="378">
        <f t="shared" si="4"/>
        <v>50.440523743016762</v>
      </c>
      <c r="J18" s="378">
        <f t="shared" si="4"/>
        <v>34.70802374301676</v>
      </c>
      <c r="K18" s="378">
        <f t="shared" si="4"/>
        <v>50.440523743016762</v>
      </c>
    </row>
    <row r="19" spans="1:11" x14ac:dyDescent="0.2">
      <c r="A19" s="67" t="s">
        <v>119</v>
      </c>
      <c r="B19" s="74"/>
      <c r="C19" s="432">
        <v>22.626525000000001</v>
      </c>
      <c r="D19" s="433">
        <v>22.626525000000001</v>
      </c>
      <c r="E19" s="434">
        <v>22.626525000000001</v>
      </c>
      <c r="F19" s="625"/>
      <c r="G19" s="37"/>
      <c r="I19" s="427">
        <f t="shared" si="4"/>
        <v>22.626525000000001</v>
      </c>
      <c r="J19" s="427">
        <f t="shared" si="4"/>
        <v>22.626525000000001</v>
      </c>
      <c r="K19" s="427">
        <f t="shared" si="4"/>
        <v>22.626525000000001</v>
      </c>
    </row>
    <row r="20" spans="1:11" x14ac:dyDescent="0.2">
      <c r="A20" s="67" t="s">
        <v>120</v>
      </c>
      <c r="B20" s="74"/>
      <c r="C20" s="416">
        <v>0</v>
      </c>
      <c r="D20" s="417">
        <v>0</v>
      </c>
      <c r="E20" s="418">
        <v>0</v>
      </c>
      <c r="F20" s="625"/>
      <c r="G20" s="37"/>
      <c r="I20" s="427">
        <f t="shared" si="4"/>
        <v>0</v>
      </c>
      <c r="J20" s="427">
        <f t="shared" si="4"/>
        <v>0</v>
      </c>
      <c r="K20" s="427">
        <f t="shared" si="4"/>
        <v>0</v>
      </c>
    </row>
    <row r="21" spans="1:11" x14ac:dyDescent="0.2">
      <c r="A21" s="67" t="s">
        <v>121</v>
      </c>
      <c r="B21" s="75"/>
      <c r="C21" s="432">
        <v>17.951420273333333</v>
      </c>
      <c r="D21" s="433">
        <v>22.439275341666669</v>
      </c>
      <c r="E21" s="434">
        <v>28.049094177083333</v>
      </c>
      <c r="F21" s="625"/>
      <c r="G21" s="37"/>
      <c r="I21" s="427">
        <f t="shared" si="4"/>
        <v>17.951420273333333</v>
      </c>
      <c r="J21" s="427">
        <f t="shared" si="4"/>
        <v>22.439275341666669</v>
      </c>
      <c r="K21" s="427">
        <f t="shared" si="4"/>
        <v>28.049094177083333</v>
      </c>
    </row>
    <row r="22" spans="1:11" x14ac:dyDescent="0.2">
      <c r="A22" s="67" t="s">
        <v>122</v>
      </c>
      <c r="B22" s="74"/>
      <c r="C22" s="416">
        <v>15.233141514934106</v>
      </c>
      <c r="D22" s="417">
        <v>16.709350545038092</v>
      </c>
      <c r="E22" s="418">
        <v>18.427755572043296</v>
      </c>
      <c r="F22" s="625"/>
      <c r="G22" s="37"/>
      <c r="I22" s="427">
        <f t="shared" si="4"/>
        <v>15.233141514934106</v>
      </c>
      <c r="J22" s="427">
        <f t="shared" si="4"/>
        <v>16.709350545038092</v>
      </c>
      <c r="K22" s="427">
        <f t="shared" si="4"/>
        <v>18.427755572043296</v>
      </c>
    </row>
    <row r="23" spans="1:11" x14ac:dyDescent="0.2">
      <c r="A23" s="67" t="s">
        <v>123</v>
      </c>
      <c r="B23" s="74"/>
      <c r="C23" s="416">
        <v>50.238909999999997</v>
      </c>
      <c r="D23" s="417">
        <v>46.675920000000005</v>
      </c>
      <c r="E23" s="418">
        <v>59.464399999999998</v>
      </c>
      <c r="F23" s="625"/>
      <c r="G23" s="37"/>
      <c r="I23" s="427">
        <f t="shared" si="4"/>
        <v>50.238909999999997</v>
      </c>
      <c r="J23" s="427">
        <f t="shared" si="4"/>
        <v>46.675920000000005</v>
      </c>
      <c r="K23" s="427">
        <f t="shared" si="4"/>
        <v>59.464399999999998</v>
      </c>
    </row>
    <row r="24" spans="1:11" x14ac:dyDescent="0.2">
      <c r="A24" s="67" t="s">
        <v>124</v>
      </c>
      <c r="B24" s="77"/>
      <c r="C24" s="416">
        <v>10.376432605896396</v>
      </c>
      <c r="D24" s="417">
        <v>10.315374060346628</v>
      </c>
      <c r="E24" s="418">
        <v>3.6539999999999999</v>
      </c>
      <c r="F24" s="625"/>
      <c r="G24" s="37"/>
      <c r="I24" s="427">
        <f t="shared" si="4"/>
        <v>10.376432605896396</v>
      </c>
      <c r="J24" s="427">
        <f t="shared" si="4"/>
        <v>10.315374060346628</v>
      </c>
      <c r="K24" s="427">
        <f t="shared" si="4"/>
        <v>3.6539999999999999</v>
      </c>
    </row>
    <row r="25" spans="1:11" x14ac:dyDescent="0.2">
      <c r="A25" s="67" t="s">
        <v>125</v>
      </c>
      <c r="B25" s="77"/>
      <c r="C25" s="416">
        <v>14.000000000000002</v>
      </c>
      <c r="D25" s="417">
        <v>14.000000000000002</v>
      </c>
      <c r="E25" s="418">
        <v>14.000000000000002</v>
      </c>
      <c r="F25" s="625"/>
      <c r="G25" s="37"/>
      <c r="I25" s="427">
        <f t="shared" si="4"/>
        <v>14.000000000000002</v>
      </c>
      <c r="J25" s="427">
        <f t="shared" si="4"/>
        <v>14.000000000000002</v>
      </c>
      <c r="K25" s="427">
        <f t="shared" si="4"/>
        <v>14.000000000000002</v>
      </c>
    </row>
    <row r="26" spans="1:11" x14ac:dyDescent="0.2">
      <c r="A26" s="67" t="s">
        <v>126</v>
      </c>
      <c r="B26" s="75"/>
      <c r="C26" s="416">
        <v>4.3959741704137434</v>
      </c>
      <c r="D26" s="417">
        <v>5.7688493845177211</v>
      </c>
      <c r="E26" s="418">
        <v>6.6563646744435241</v>
      </c>
      <c r="F26" s="625"/>
      <c r="G26" s="37"/>
      <c r="I26" s="427">
        <f t="shared" si="4"/>
        <v>4.3959741704137434</v>
      </c>
      <c r="J26" s="427">
        <f t="shared" si="4"/>
        <v>5.7688493845177211</v>
      </c>
      <c r="K26" s="427">
        <f t="shared" si="4"/>
        <v>6.6563646744435241</v>
      </c>
    </row>
    <row r="27" spans="1:11" ht="13.5" thickBot="1" x14ac:dyDescent="0.25">
      <c r="A27" s="67" t="s">
        <v>127</v>
      </c>
      <c r="B27" s="74"/>
      <c r="C27" s="420">
        <v>14.77008737066582</v>
      </c>
      <c r="D27" s="421">
        <v>15.46332024181388</v>
      </c>
      <c r="E27" s="422">
        <v>17.840884823985654</v>
      </c>
      <c r="F27" s="625"/>
      <c r="G27" s="37"/>
      <c r="I27" s="427">
        <f t="shared" si="4"/>
        <v>14.77008737066582</v>
      </c>
      <c r="J27" s="427">
        <f t="shared" si="4"/>
        <v>15.46332024181388</v>
      </c>
      <c r="K27" s="427">
        <f t="shared" si="4"/>
        <v>17.840884823985654</v>
      </c>
    </row>
    <row r="28" spans="1:11" ht="13.5" thickBot="1" x14ac:dyDescent="0.25">
      <c r="A28" s="70" t="s">
        <v>128</v>
      </c>
      <c r="B28" s="78">
        <f t="shared" ref="B28:C28" si="5">SUM(B13:B27)</f>
        <v>0</v>
      </c>
      <c r="C28" s="423">
        <f t="shared" si="5"/>
        <v>404.8252115959956</v>
      </c>
      <c r="D28" s="430">
        <f>SUM(D13:D27)</f>
        <v>423.82565057140584</v>
      </c>
      <c r="E28" s="431">
        <f t="shared" ref="E28" si="6">SUM(E13:E27)</f>
        <v>488.99101221797304</v>
      </c>
      <c r="F28" s="625"/>
      <c r="G28" s="37"/>
      <c r="I28" s="428">
        <f t="shared" ref="I28:K28" si="7">SUM(I13:I27)</f>
        <v>404.8252115959956</v>
      </c>
      <c r="J28" s="428">
        <f t="shared" si="7"/>
        <v>423.82565057140584</v>
      </c>
      <c r="K28" s="428">
        <f t="shared" si="7"/>
        <v>488.99101221797304</v>
      </c>
    </row>
    <row r="29" spans="1:11" x14ac:dyDescent="0.2">
      <c r="A29" s="67"/>
      <c r="B29" s="72"/>
      <c r="C29" s="307"/>
      <c r="D29" s="297"/>
      <c r="E29" s="298"/>
      <c r="F29" s="625"/>
      <c r="G29" s="37"/>
      <c r="I29" s="332"/>
      <c r="J29" s="332"/>
      <c r="K29" s="332"/>
    </row>
    <row r="30" spans="1:11" x14ac:dyDescent="0.2">
      <c r="A30" s="73" t="s">
        <v>129</v>
      </c>
      <c r="B30" s="72"/>
      <c r="C30" s="307"/>
      <c r="D30" s="297"/>
      <c r="E30" s="298"/>
      <c r="F30" s="625"/>
      <c r="G30" s="37"/>
      <c r="I30" s="332"/>
      <c r="J30" s="332"/>
      <c r="K30" s="332"/>
    </row>
    <row r="31" spans="1:11" x14ac:dyDescent="0.2">
      <c r="A31" s="67" t="s">
        <v>130</v>
      </c>
      <c r="B31" s="79"/>
      <c r="C31" s="435">
        <v>0.74456845619080969</v>
      </c>
      <c r="D31" s="436">
        <v>0.97564142535347476</v>
      </c>
      <c r="E31" s="437">
        <v>1.335088266273176</v>
      </c>
      <c r="F31" s="625"/>
      <c r="G31" s="37"/>
      <c r="I31" s="438">
        <f t="shared" ref="I31:K38" si="8">C31</f>
        <v>0.74456845619080969</v>
      </c>
      <c r="J31" s="438">
        <f t="shared" si="8"/>
        <v>0.97564142535347476</v>
      </c>
      <c r="K31" s="438">
        <f t="shared" si="8"/>
        <v>1.335088266273176</v>
      </c>
    </row>
    <row r="32" spans="1:11" x14ac:dyDescent="0.2">
      <c r="A32" s="67" t="s">
        <v>131</v>
      </c>
      <c r="B32" s="80"/>
      <c r="C32" s="439">
        <v>5.076533574707355</v>
      </c>
      <c r="D32" s="440">
        <v>6.6426981881809022</v>
      </c>
      <c r="E32" s="441">
        <v>10.072058634924703</v>
      </c>
      <c r="F32" s="625"/>
      <c r="G32" s="37"/>
      <c r="I32" s="438">
        <f t="shared" si="8"/>
        <v>5.076533574707355</v>
      </c>
      <c r="J32" s="438">
        <f t="shared" si="8"/>
        <v>6.6426981881809022</v>
      </c>
      <c r="K32" s="438">
        <f t="shared" si="8"/>
        <v>10.072058634924703</v>
      </c>
    </row>
    <row r="33" spans="1:11" x14ac:dyDescent="0.2">
      <c r="A33" s="67" t="s">
        <v>132</v>
      </c>
      <c r="B33" s="81"/>
      <c r="C33" s="435">
        <v>2.6074747116237811</v>
      </c>
      <c r="D33" s="436">
        <v>3.9864276841171269</v>
      </c>
      <c r="E33" s="437">
        <v>4.6759041703637987</v>
      </c>
      <c r="F33" s="625"/>
      <c r="G33" s="37"/>
      <c r="I33" s="438">
        <f t="shared" si="8"/>
        <v>2.6074747116237811</v>
      </c>
      <c r="J33" s="438">
        <f t="shared" si="8"/>
        <v>3.9864276841171269</v>
      </c>
      <c r="K33" s="438">
        <f t="shared" si="8"/>
        <v>4.6759041703637987</v>
      </c>
    </row>
    <row r="34" spans="1:11" x14ac:dyDescent="0.2">
      <c r="A34" s="67" t="s">
        <v>133</v>
      </c>
      <c r="B34" s="82"/>
      <c r="C34" s="439">
        <v>62.690236234536513</v>
      </c>
      <c r="D34" s="440">
        <v>68.765404166118302</v>
      </c>
      <c r="E34" s="441">
        <v>75.837301777255107</v>
      </c>
      <c r="F34" s="625"/>
      <c r="G34" s="37"/>
      <c r="I34" s="438">
        <f t="shared" si="8"/>
        <v>62.690236234536513</v>
      </c>
      <c r="J34" s="438">
        <f t="shared" si="8"/>
        <v>68.765404166118302</v>
      </c>
      <c r="K34" s="438">
        <f t="shared" si="8"/>
        <v>75.837301777255107</v>
      </c>
    </row>
    <row r="35" spans="1:11" x14ac:dyDescent="0.2">
      <c r="A35" s="67" t="s">
        <v>134</v>
      </c>
      <c r="B35" s="79"/>
      <c r="C35" s="435">
        <v>1.4500000000000002</v>
      </c>
      <c r="D35" s="436">
        <v>1.9000000000000001</v>
      </c>
      <c r="E35" s="437">
        <v>2.6</v>
      </c>
      <c r="F35" s="625"/>
      <c r="G35" s="37"/>
      <c r="I35" s="438">
        <f t="shared" si="8"/>
        <v>1.4500000000000002</v>
      </c>
      <c r="J35" s="438">
        <f t="shared" si="8"/>
        <v>1.9000000000000001</v>
      </c>
      <c r="K35" s="438">
        <f t="shared" si="8"/>
        <v>2.6</v>
      </c>
    </row>
    <row r="36" spans="1:11" x14ac:dyDescent="0.2">
      <c r="A36" s="67" t="s">
        <v>135</v>
      </c>
      <c r="B36" s="82"/>
      <c r="C36" s="439">
        <v>39.547578933002015</v>
      </c>
      <c r="D36" s="440">
        <v>43.380044684233511</v>
      </c>
      <c r="E36" s="441">
        <v>47.841288504343169</v>
      </c>
      <c r="F36" s="625"/>
      <c r="G36" s="37"/>
      <c r="I36" s="438">
        <f t="shared" si="8"/>
        <v>39.547578933002015</v>
      </c>
      <c r="J36" s="438">
        <f t="shared" si="8"/>
        <v>43.380044684233511</v>
      </c>
      <c r="K36" s="438">
        <f t="shared" si="8"/>
        <v>47.841288504343169</v>
      </c>
    </row>
    <row r="37" spans="1:11" x14ac:dyDescent="0.2">
      <c r="A37" s="67" t="s">
        <v>136</v>
      </c>
      <c r="B37" s="79"/>
      <c r="C37" s="435">
        <v>1.3262666666666665</v>
      </c>
      <c r="D37" s="436">
        <v>1.7378666666666664</v>
      </c>
      <c r="E37" s="437">
        <v>2.378133333333333</v>
      </c>
      <c r="F37" s="625"/>
      <c r="G37" s="37"/>
      <c r="I37" s="438">
        <f t="shared" si="8"/>
        <v>1.3262666666666665</v>
      </c>
      <c r="J37" s="438">
        <f t="shared" si="8"/>
        <v>1.7378666666666664</v>
      </c>
      <c r="K37" s="438">
        <f t="shared" si="8"/>
        <v>2.378133333333333</v>
      </c>
    </row>
    <row r="38" spans="1:11" ht="13.5" thickBot="1" x14ac:dyDescent="0.25">
      <c r="A38" s="67" t="s">
        <v>137</v>
      </c>
      <c r="B38" s="80"/>
      <c r="C38" s="439">
        <v>70.103999999999985</v>
      </c>
      <c r="D38" s="440">
        <v>80.656499999999994</v>
      </c>
      <c r="E38" s="441">
        <v>75.380250000000004</v>
      </c>
      <c r="F38" s="625"/>
      <c r="G38" s="37"/>
      <c r="I38" s="438">
        <f t="shared" si="8"/>
        <v>70.103999999999985</v>
      </c>
      <c r="J38" s="438">
        <f t="shared" si="8"/>
        <v>80.656499999999994</v>
      </c>
      <c r="K38" s="438">
        <f t="shared" si="8"/>
        <v>75.380250000000004</v>
      </c>
    </row>
    <row r="39" spans="1:11" ht="13.5" thickBot="1" x14ac:dyDescent="0.25">
      <c r="A39" s="39" t="s">
        <v>138</v>
      </c>
      <c r="B39" s="42">
        <f t="shared" ref="B39" si="9">SUM(B31:B38)</f>
        <v>0</v>
      </c>
      <c r="C39" s="442">
        <f t="shared" ref="C39" si="10">SUM(C31:C38)</f>
        <v>183.54665857672711</v>
      </c>
      <c r="D39" s="443">
        <f t="shared" ref="D39" si="11">SUM(D31:D38)</f>
        <v>208.04458281466998</v>
      </c>
      <c r="E39" s="444">
        <f t="shared" ref="E39" si="12">SUM(E31:E38)</f>
        <v>220.12002468649325</v>
      </c>
      <c r="F39" s="625"/>
      <c r="G39" s="37"/>
      <c r="I39" s="428">
        <f t="shared" ref="I39:K39" si="13">SUM(I31:I38)</f>
        <v>183.54665857672711</v>
      </c>
      <c r="J39" s="428">
        <f t="shared" si="13"/>
        <v>208.04458281466998</v>
      </c>
      <c r="K39" s="428">
        <f t="shared" si="13"/>
        <v>220.12002468649325</v>
      </c>
    </row>
    <row r="40" spans="1:11" ht="13.5" thickBot="1" x14ac:dyDescent="0.25">
      <c r="A40" s="36" t="s">
        <v>139</v>
      </c>
      <c r="B40" s="41"/>
      <c r="C40" s="311"/>
      <c r="D40" s="312"/>
      <c r="E40" s="313"/>
      <c r="F40" s="625"/>
      <c r="G40" s="37"/>
      <c r="I40" s="464"/>
      <c r="J40" s="464"/>
      <c r="K40" s="464"/>
    </row>
    <row r="41" spans="1:11" ht="13.5" thickBot="1" x14ac:dyDescent="0.25">
      <c r="A41" s="45" t="s">
        <v>140</v>
      </c>
      <c r="B41" s="42">
        <f t="shared" ref="B41:D41" si="14">B28+B39+B40</f>
        <v>0</v>
      </c>
      <c r="C41" s="442">
        <f t="shared" si="14"/>
        <v>588.37187017272277</v>
      </c>
      <c r="D41" s="443">
        <f t="shared" si="14"/>
        <v>631.87023338607582</v>
      </c>
      <c r="E41" s="444">
        <f>E28+E39+E40</f>
        <v>709.11103690446635</v>
      </c>
      <c r="F41" s="625"/>
      <c r="G41" s="37"/>
      <c r="I41" s="428">
        <f t="shared" ref="I41:K41" si="15">I28+I39+I40</f>
        <v>588.37187017272277</v>
      </c>
      <c r="J41" s="428">
        <f t="shared" si="15"/>
        <v>631.87023338607582</v>
      </c>
      <c r="K41" s="428">
        <f t="shared" si="15"/>
        <v>709.11103690446635</v>
      </c>
    </row>
    <row r="42" spans="1:11" ht="13.5" thickBot="1" x14ac:dyDescent="0.25">
      <c r="A42" s="46"/>
      <c r="B42" s="19"/>
      <c r="C42" s="445"/>
      <c r="D42" s="446"/>
      <c r="E42" s="447"/>
      <c r="F42" s="625"/>
      <c r="G42" s="37"/>
      <c r="I42" s="464"/>
      <c r="J42" s="464"/>
      <c r="K42" s="464"/>
    </row>
    <row r="43" spans="1:11" x14ac:dyDescent="0.2">
      <c r="A43" s="47" t="s">
        <v>141</v>
      </c>
      <c r="B43" s="48"/>
      <c r="C43" s="448"/>
      <c r="D43" s="449"/>
      <c r="E43" s="450"/>
      <c r="F43" s="625"/>
      <c r="G43" s="37"/>
      <c r="I43" s="465"/>
      <c r="J43" s="465"/>
      <c r="K43" s="466"/>
    </row>
    <row r="44" spans="1:11" x14ac:dyDescent="0.2">
      <c r="A44" s="49" t="s">
        <v>142</v>
      </c>
      <c r="B44" s="20">
        <f t="shared" ref="B44:E44" si="16">B9-B28</f>
        <v>0</v>
      </c>
      <c r="C44" s="451">
        <f t="shared" si="16"/>
        <v>-128.29521159599562</v>
      </c>
      <c r="D44" s="452">
        <f t="shared" si="16"/>
        <v>3.2043494285941279</v>
      </c>
      <c r="E44" s="453">
        <f t="shared" si="16"/>
        <v>33.358987782026986</v>
      </c>
      <c r="F44" s="625"/>
      <c r="G44" s="37"/>
      <c r="I44" s="467">
        <f t="shared" ref="I44:K44" si="17">I9-I28</f>
        <v>-275.66521159599563</v>
      </c>
      <c r="J44" s="467">
        <f t="shared" si="17"/>
        <v>-174.30565057140583</v>
      </c>
      <c r="K44" s="453">
        <f t="shared" si="17"/>
        <v>-97.371012217973032</v>
      </c>
    </row>
    <row r="45" spans="1:11" ht="13.5" thickBot="1" x14ac:dyDescent="0.25">
      <c r="A45" s="50" t="s">
        <v>143</v>
      </c>
      <c r="B45" s="21">
        <f t="shared" ref="B45:E45" si="18">B9-B41</f>
        <v>0</v>
      </c>
      <c r="C45" s="454">
        <f t="shared" si="18"/>
        <v>-311.84187017272279</v>
      </c>
      <c r="D45" s="455">
        <f t="shared" si="18"/>
        <v>-204.84023338607585</v>
      </c>
      <c r="E45" s="456">
        <f t="shared" si="18"/>
        <v>-186.76103690446632</v>
      </c>
      <c r="F45" s="625"/>
      <c r="G45" s="37"/>
      <c r="I45" s="468">
        <f t="shared" ref="I45:K45" si="19">I9-I41</f>
        <v>-459.2118701727228</v>
      </c>
      <c r="J45" s="468">
        <f t="shared" si="19"/>
        <v>-382.35023338607584</v>
      </c>
      <c r="K45" s="456">
        <f t="shared" si="19"/>
        <v>-317.49103690446634</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465"/>
      <c r="J47" s="465"/>
      <c r="K47" s="466"/>
    </row>
    <row r="48" spans="1:11" x14ac:dyDescent="0.2">
      <c r="A48" s="32" t="s">
        <v>145</v>
      </c>
      <c r="B48" s="20" t="e">
        <f t="shared" ref="B48:E48" si="20">ROUND((B28)/B8,2)</f>
        <v>#DIV/0!</v>
      </c>
      <c r="C48" s="451">
        <f t="shared" si="20"/>
        <v>77.400000000000006</v>
      </c>
      <c r="D48" s="452">
        <f t="shared" si="20"/>
        <v>81.040000000000006</v>
      </c>
      <c r="E48" s="453">
        <f t="shared" si="20"/>
        <v>93.5</v>
      </c>
      <c r="F48" s="625"/>
      <c r="G48" s="37"/>
      <c r="I48" s="467">
        <f t="shared" ref="I48:K48" si="21">ROUND((I28)/I8,2)</f>
        <v>77.400000000000006</v>
      </c>
      <c r="J48" s="467">
        <f t="shared" si="21"/>
        <v>81.040000000000006</v>
      </c>
      <c r="K48" s="453">
        <f t="shared" si="21"/>
        <v>93.5</v>
      </c>
    </row>
    <row r="49" spans="1:11" ht="13.5" thickBot="1" x14ac:dyDescent="0.25">
      <c r="A49" s="53" t="s">
        <v>146</v>
      </c>
      <c r="B49" s="21" t="e">
        <f t="shared" ref="B49:E49" si="22">ROUND(B41/B8,2)</f>
        <v>#DIV/0!</v>
      </c>
      <c r="C49" s="454">
        <f t="shared" si="22"/>
        <v>112.5</v>
      </c>
      <c r="D49" s="455">
        <f t="shared" si="22"/>
        <v>120.82</v>
      </c>
      <c r="E49" s="456">
        <f t="shared" si="22"/>
        <v>135.59</v>
      </c>
      <c r="F49" s="625"/>
      <c r="G49" s="37"/>
      <c r="I49" s="468">
        <f t="shared" ref="I49:K49" si="23">ROUND(I41/I8,2)</f>
        <v>112.5</v>
      </c>
      <c r="J49" s="468">
        <f t="shared" si="23"/>
        <v>120.82</v>
      </c>
      <c r="K49" s="456">
        <f t="shared" si="23"/>
        <v>135.59</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465"/>
      <c r="J51" s="465"/>
      <c r="K51" s="466"/>
    </row>
    <row r="52" spans="1:11" x14ac:dyDescent="0.2">
      <c r="A52" s="32" t="s">
        <v>145</v>
      </c>
      <c r="B52" s="20" t="e">
        <f t="shared" ref="B52:E52" si="24">ROUND((B28)/B7,2)</f>
        <v>#DIV/0!</v>
      </c>
      <c r="C52" s="451">
        <f t="shared" si="24"/>
        <v>7.66</v>
      </c>
      <c r="D52" s="452">
        <f t="shared" si="24"/>
        <v>5.19</v>
      </c>
      <c r="E52" s="453">
        <f t="shared" si="24"/>
        <v>4.9000000000000004</v>
      </c>
      <c r="F52" s="625"/>
      <c r="G52" s="37"/>
      <c r="I52" s="467">
        <f t="shared" ref="I52:K52" si="25">ROUND((I28)/I7,2)</f>
        <v>16.39</v>
      </c>
      <c r="J52" s="467">
        <f t="shared" si="25"/>
        <v>8.8800000000000008</v>
      </c>
      <c r="K52" s="453">
        <f t="shared" si="25"/>
        <v>6.53</v>
      </c>
    </row>
    <row r="53" spans="1:11" ht="13.5" thickBot="1" x14ac:dyDescent="0.25">
      <c r="A53" s="53" t="s">
        <v>146</v>
      </c>
      <c r="B53" s="21" t="e">
        <f t="shared" ref="B53:E53" si="26">ROUND(B41/B7,2)</f>
        <v>#DIV/0!</v>
      </c>
      <c r="C53" s="454">
        <f t="shared" si="26"/>
        <v>11.13</v>
      </c>
      <c r="D53" s="455">
        <f t="shared" si="26"/>
        <v>7.74</v>
      </c>
      <c r="E53" s="456">
        <f t="shared" si="26"/>
        <v>7.1</v>
      </c>
      <c r="F53" s="625"/>
      <c r="G53" s="37"/>
      <c r="I53" s="468">
        <f t="shared" ref="I53:K53" si="27">ROUND(I41/I7,2)</f>
        <v>23.83</v>
      </c>
      <c r="J53" s="468">
        <f t="shared" si="27"/>
        <v>13.24</v>
      </c>
      <c r="K53" s="456">
        <f t="shared" si="27"/>
        <v>9.4700000000000006</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24.695144677679998</v>
      </c>
      <c r="D56" s="446">
        <f t="shared" ref="D56:E56" si="28">J7</f>
        <v>47.709253276380167</v>
      </c>
      <c r="E56" s="446">
        <f t="shared" si="28"/>
        <v>74.879776280810674</v>
      </c>
      <c r="F56" s="625"/>
    </row>
    <row r="57" spans="1:11" x14ac:dyDescent="0.2">
      <c r="A57" s="49" t="s">
        <v>150</v>
      </c>
      <c r="B57" s="65"/>
      <c r="C57" s="446">
        <f>I44</f>
        <v>-275.66521159599563</v>
      </c>
      <c r="D57" s="446">
        <f t="shared" ref="D57:E58" si="29">J44</f>
        <v>-174.30565057140583</v>
      </c>
      <c r="E57" s="446">
        <f t="shared" si="29"/>
        <v>-97.371012217973032</v>
      </c>
      <c r="F57" s="625"/>
    </row>
    <row r="58" spans="1:11" ht="13.5" thickBot="1" x14ac:dyDescent="0.25">
      <c r="A58" s="50" t="s">
        <v>151</v>
      </c>
      <c r="B58" s="66"/>
      <c r="C58" s="463">
        <f>I45</f>
        <v>-459.2118701727228</v>
      </c>
      <c r="D58" s="463">
        <f t="shared" si="29"/>
        <v>-382.35023338607584</v>
      </c>
      <c r="E58" s="463">
        <f t="shared" si="29"/>
        <v>-317.49103690446634</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429"/>
      <c r="D62" s="429"/>
      <c r="E62" s="429"/>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3"/>
  <sheetViews>
    <sheetView showGridLines="0" topLeftCell="A29" workbookViewId="0">
      <selection activeCell="E28" sqref="E2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49.7109375" customWidth="1"/>
    <col min="9" max="11" width="13.42578125" customWidth="1"/>
  </cols>
  <sheetData>
    <row r="1" spans="1:11" x14ac:dyDescent="0.2">
      <c r="A1" s="23" t="s">
        <v>159</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160</v>
      </c>
      <c r="E3" s="282"/>
      <c r="F3" s="624" t="s">
        <v>161</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182"/>
      <c r="C5" s="209" t="s">
        <v>104</v>
      </c>
      <c r="D5" s="207" t="s">
        <v>105</v>
      </c>
      <c r="E5" s="210" t="s">
        <v>106</v>
      </c>
      <c r="F5" s="625"/>
      <c r="I5" s="267" t="s">
        <v>104</v>
      </c>
      <c r="J5" s="263" t="s">
        <v>105</v>
      </c>
      <c r="K5" s="268" t="s">
        <v>106</v>
      </c>
    </row>
    <row r="6" spans="1:11" x14ac:dyDescent="0.2">
      <c r="A6" s="96" t="s">
        <v>107</v>
      </c>
      <c r="B6" s="123"/>
      <c r="C6" s="87"/>
      <c r="D6" s="87"/>
      <c r="E6" s="88"/>
      <c r="F6" s="625"/>
      <c r="I6" s="332"/>
      <c r="J6" s="332"/>
      <c r="K6" s="332"/>
    </row>
    <row r="7" spans="1:11" ht="17.25" customHeight="1" x14ac:dyDescent="0.2">
      <c r="A7" s="67" t="s">
        <v>108</v>
      </c>
      <c r="B7" s="120"/>
      <c r="C7" s="254">
        <v>40.155360000000002</v>
      </c>
      <c r="D7" s="226">
        <v>63.382480000000008</v>
      </c>
      <c r="E7" s="201">
        <v>77.948639999999997</v>
      </c>
      <c r="F7" s="625"/>
      <c r="G7" s="37"/>
      <c r="I7" s="348">
        <v>24.4</v>
      </c>
      <c r="J7" s="348">
        <v>46.1</v>
      </c>
      <c r="K7" s="348">
        <v>55.9</v>
      </c>
    </row>
    <row r="8" spans="1:11" ht="17.25" customHeight="1" thickBot="1" x14ac:dyDescent="0.25">
      <c r="A8" s="67" t="s">
        <v>109</v>
      </c>
      <c r="B8" s="192"/>
      <c r="C8" s="469">
        <v>4.83</v>
      </c>
      <c r="D8" s="469">
        <v>4.83</v>
      </c>
      <c r="E8" s="470">
        <v>4.83</v>
      </c>
      <c r="F8" s="625"/>
      <c r="G8" s="37"/>
      <c r="I8" s="427">
        <f>C8</f>
        <v>4.83</v>
      </c>
      <c r="J8" s="427">
        <f t="shared" ref="J8:K8" si="0">D8</f>
        <v>4.83</v>
      </c>
      <c r="K8" s="427">
        <f t="shared" si="0"/>
        <v>4.83</v>
      </c>
    </row>
    <row r="9" spans="1:11" ht="13.5" thickBot="1" x14ac:dyDescent="0.25">
      <c r="A9" s="70" t="s">
        <v>110</v>
      </c>
      <c r="B9" s="71">
        <f t="shared" ref="B9:D9" si="1">ROUND((B8*B7),2)</f>
        <v>0</v>
      </c>
      <c r="C9" s="471">
        <f t="shared" si="1"/>
        <v>193.95</v>
      </c>
      <c r="D9" s="472">
        <f t="shared" si="1"/>
        <v>306.14</v>
      </c>
      <c r="E9" s="473">
        <f t="shared" ref="E9" si="2">ROUND((E8*E7),2)</f>
        <v>376.49</v>
      </c>
      <c r="F9" s="625"/>
      <c r="G9" s="37"/>
      <c r="I9" s="474">
        <f>ROUND((I8*I7),2)</f>
        <v>117.85</v>
      </c>
      <c r="J9" s="474">
        <f t="shared" ref="J9:K9" si="3">ROUND((J8*J7),2)</f>
        <v>222.66</v>
      </c>
      <c r="K9" s="474">
        <f t="shared" si="3"/>
        <v>270</v>
      </c>
    </row>
    <row r="10" spans="1:11" x14ac:dyDescent="0.2">
      <c r="A10" s="67"/>
      <c r="B10" s="72"/>
      <c r="C10" s="340"/>
      <c r="D10" s="341"/>
      <c r="E10" s="306"/>
      <c r="F10" s="625"/>
      <c r="G10" s="37"/>
      <c r="I10" s="332"/>
      <c r="J10" s="332"/>
      <c r="K10" s="332"/>
    </row>
    <row r="11" spans="1:11" x14ac:dyDescent="0.2">
      <c r="A11" s="73" t="s">
        <v>111</v>
      </c>
      <c r="B11" s="72"/>
      <c r="C11" s="296"/>
      <c r="D11" s="297"/>
      <c r="E11" s="298"/>
      <c r="F11" s="625"/>
      <c r="G11" s="37"/>
      <c r="I11" s="332"/>
      <c r="J11" s="332"/>
      <c r="K11" s="332"/>
    </row>
    <row r="12" spans="1:11" x14ac:dyDescent="0.2">
      <c r="A12" s="73" t="s">
        <v>112</v>
      </c>
      <c r="B12" s="72"/>
      <c r="C12" s="296"/>
      <c r="D12" s="297"/>
      <c r="E12" s="299"/>
      <c r="F12" s="625"/>
      <c r="G12" s="37"/>
      <c r="I12" s="332"/>
      <c r="J12" s="332"/>
      <c r="K12" s="332"/>
    </row>
    <row r="13" spans="1:11" x14ac:dyDescent="0.2">
      <c r="A13" s="67" t="s">
        <v>113</v>
      </c>
      <c r="B13" s="74"/>
      <c r="C13" s="416">
        <v>60</v>
      </c>
      <c r="D13" s="417">
        <v>60</v>
      </c>
      <c r="E13" s="418">
        <v>60</v>
      </c>
      <c r="F13" s="625"/>
      <c r="G13" s="37"/>
      <c r="I13" s="427">
        <f t="shared" ref="I13:K27" si="4">C13</f>
        <v>60</v>
      </c>
      <c r="J13" s="427">
        <f t="shared" si="4"/>
        <v>60</v>
      </c>
      <c r="K13" s="427">
        <f t="shared" si="4"/>
        <v>60</v>
      </c>
    </row>
    <row r="14" spans="1:11" x14ac:dyDescent="0.2">
      <c r="A14" s="67" t="s">
        <v>114</v>
      </c>
      <c r="B14" s="74"/>
      <c r="C14" s="416">
        <v>0</v>
      </c>
      <c r="D14" s="417">
        <v>0</v>
      </c>
      <c r="E14" s="418">
        <v>0</v>
      </c>
      <c r="F14" s="625"/>
      <c r="G14" s="37"/>
      <c r="I14" s="427">
        <f t="shared" si="4"/>
        <v>0</v>
      </c>
      <c r="J14" s="427">
        <f t="shared" si="4"/>
        <v>0</v>
      </c>
      <c r="K14" s="427">
        <f t="shared" si="4"/>
        <v>0</v>
      </c>
    </row>
    <row r="15" spans="1:11" x14ac:dyDescent="0.2">
      <c r="A15" s="67" t="s">
        <v>115</v>
      </c>
      <c r="B15" s="74"/>
      <c r="C15" s="475">
        <v>38.47747179042058</v>
      </c>
      <c r="D15" s="476">
        <v>60.581551329598362</v>
      </c>
      <c r="E15" s="477">
        <v>74.498934743154734</v>
      </c>
      <c r="F15" s="625"/>
      <c r="G15" s="37"/>
      <c r="I15" s="427">
        <f t="shared" si="4"/>
        <v>38.47747179042058</v>
      </c>
      <c r="J15" s="427">
        <f t="shared" si="4"/>
        <v>60.581551329598362</v>
      </c>
      <c r="K15" s="427">
        <f t="shared" si="4"/>
        <v>74.498934743154734</v>
      </c>
    </row>
    <row r="16" spans="1:11" x14ac:dyDescent="0.2">
      <c r="A16" s="67" t="s">
        <v>116</v>
      </c>
      <c r="B16" s="74"/>
      <c r="C16" s="475">
        <v>19.222423201354786</v>
      </c>
      <c r="D16" s="476">
        <v>29.79475596209992</v>
      </c>
      <c r="E16" s="477">
        <v>36.522604082574098</v>
      </c>
      <c r="F16" s="625"/>
      <c r="G16" s="37"/>
      <c r="I16" s="427">
        <f t="shared" si="4"/>
        <v>19.222423201354786</v>
      </c>
      <c r="J16" s="427">
        <f t="shared" si="4"/>
        <v>29.79475596209992</v>
      </c>
      <c r="K16" s="427">
        <f t="shared" si="4"/>
        <v>36.522604082574098</v>
      </c>
    </row>
    <row r="17" spans="1:11" x14ac:dyDescent="0.2">
      <c r="A17" s="67" t="s">
        <v>117</v>
      </c>
      <c r="B17" s="75"/>
      <c r="C17" s="478">
        <v>0</v>
      </c>
      <c r="D17" s="479">
        <v>0</v>
      </c>
      <c r="E17" s="480">
        <v>0</v>
      </c>
      <c r="F17" s="625"/>
      <c r="G17" s="37"/>
      <c r="I17" s="427">
        <f t="shared" si="4"/>
        <v>0</v>
      </c>
      <c r="J17" s="427">
        <f t="shared" si="4"/>
        <v>0</v>
      </c>
      <c r="K17" s="427">
        <f t="shared" si="4"/>
        <v>0</v>
      </c>
    </row>
    <row r="18" spans="1:11" x14ac:dyDescent="0.2">
      <c r="A18" s="67" t="s">
        <v>118</v>
      </c>
      <c r="B18" s="74"/>
      <c r="C18" s="416">
        <v>31.03</v>
      </c>
      <c r="D18" s="417">
        <v>31.03</v>
      </c>
      <c r="E18" s="418">
        <v>31.03</v>
      </c>
      <c r="F18" s="625"/>
      <c r="G18" s="37"/>
      <c r="I18" s="427">
        <f t="shared" si="4"/>
        <v>31.03</v>
      </c>
      <c r="J18" s="427">
        <f t="shared" si="4"/>
        <v>31.03</v>
      </c>
      <c r="K18" s="427">
        <f t="shared" si="4"/>
        <v>31.03</v>
      </c>
    </row>
    <row r="19" spans="1:11" x14ac:dyDescent="0.2">
      <c r="A19" s="67" t="s">
        <v>119</v>
      </c>
      <c r="B19" s="74"/>
      <c r="C19" s="432">
        <v>0</v>
      </c>
      <c r="D19" s="433">
        <v>0</v>
      </c>
      <c r="E19" s="434">
        <v>0</v>
      </c>
      <c r="F19" s="625"/>
      <c r="G19" s="37"/>
      <c r="I19" s="427">
        <f t="shared" si="4"/>
        <v>0</v>
      </c>
      <c r="J19" s="427">
        <f t="shared" si="4"/>
        <v>0</v>
      </c>
      <c r="K19" s="427">
        <f t="shared" si="4"/>
        <v>0</v>
      </c>
    </row>
    <row r="20" spans="1:11" x14ac:dyDescent="0.2">
      <c r="A20" s="67" t="s">
        <v>120</v>
      </c>
      <c r="B20" s="74"/>
      <c r="C20" s="416">
        <v>0</v>
      </c>
      <c r="D20" s="417">
        <v>0</v>
      </c>
      <c r="E20" s="418">
        <v>0</v>
      </c>
      <c r="F20" s="625"/>
      <c r="G20" s="37"/>
      <c r="I20" s="427">
        <f t="shared" si="4"/>
        <v>0</v>
      </c>
      <c r="J20" s="427">
        <f t="shared" si="4"/>
        <v>0</v>
      </c>
      <c r="K20" s="427">
        <f t="shared" si="4"/>
        <v>0</v>
      </c>
    </row>
    <row r="21" spans="1:11" x14ac:dyDescent="0.2">
      <c r="A21" s="67" t="s">
        <v>121</v>
      </c>
      <c r="B21" s="75"/>
      <c r="C21" s="432">
        <v>16.061797086666669</v>
      </c>
      <c r="D21" s="433">
        <v>20.077246358333333</v>
      </c>
      <c r="E21" s="434">
        <v>25.096557947916668</v>
      </c>
      <c r="F21" s="625"/>
      <c r="G21" s="37"/>
      <c r="I21" s="427">
        <f t="shared" si="4"/>
        <v>16.061797086666669</v>
      </c>
      <c r="J21" s="427">
        <f t="shared" si="4"/>
        <v>20.077246358333333</v>
      </c>
      <c r="K21" s="427">
        <f t="shared" si="4"/>
        <v>25.096557947916668</v>
      </c>
    </row>
    <row r="22" spans="1:11" x14ac:dyDescent="0.2">
      <c r="A22" s="67" t="s">
        <v>122</v>
      </c>
      <c r="B22" s="74"/>
      <c r="C22" s="416">
        <v>11.56328841689489</v>
      </c>
      <c r="D22" s="417">
        <v>13.039497446998874</v>
      </c>
      <c r="E22" s="418">
        <v>14.75790247400408</v>
      </c>
      <c r="F22" s="625"/>
      <c r="G22" s="37"/>
      <c r="I22" s="427">
        <f t="shared" si="4"/>
        <v>11.56328841689489</v>
      </c>
      <c r="J22" s="427">
        <f t="shared" si="4"/>
        <v>13.039497446998874</v>
      </c>
      <c r="K22" s="427">
        <f t="shared" si="4"/>
        <v>14.75790247400408</v>
      </c>
    </row>
    <row r="23" spans="1:11" x14ac:dyDescent="0.2">
      <c r="A23" s="67" t="s">
        <v>123</v>
      </c>
      <c r="B23" s="74"/>
      <c r="C23" s="416">
        <v>22</v>
      </c>
      <c r="D23" s="417">
        <v>22</v>
      </c>
      <c r="E23" s="418">
        <v>22.25</v>
      </c>
      <c r="F23" s="625"/>
      <c r="G23" s="37"/>
      <c r="I23" s="427">
        <f t="shared" si="4"/>
        <v>22</v>
      </c>
      <c r="J23" s="427">
        <f t="shared" si="4"/>
        <v>22</v>
      </c>
      <c r="K23" s="427">
        <f t="shared" si="4"/>
        <v>22.25</v>
      </c>
    </row>
    <row r="24" spans="1:11" x14ac:dyDescent="0.2">
      <c r="A24" s="67" t="s">
        <v>124</v>
      </c>
      <c r="B24" s="77"/>
      <c r="C24" s="416">
        <v>8.9016319769789476</v>
      </c>
      <c r="D24" s="417">
        <v>7.7294131059461701</v>
      </c>
      <c r="E24" s="418">
        <v>6.1515743333954713</v>
      </c>
      <c r="F24" s="625"/>
      <c r="G24" s="37"/>
      <c r="I24" s="427">
        <f t="shared" si="4"/>
        <v>8.9016319769789476</v>
      </c>
      <c r="J24" s="427">
        <f t="shared" si="4"/>
        <v>7.7294131059461701</v>
      </c>
      <c r="K24" s="427">
        <f t="shared" si="4"/>
        <v>6.1515743333954713</v>
      </c>
    </row>
    <row r="25" spans="1:11" x14ac:dyDescent="0.2">
      <c r="A25" s="67" t="s">
        <v>125</v>
      </c>
      <c r="B25" s="77"/>
      <c r="C25" s="416">
        <v>14.000000000000002</v>
      </c>
      <c r="D25" s="417">
        <v>14.000000000000002</v>
      </c>
      <c r="E25" s="418">
        <v>14.000000000000002</v>
      </c>
      <c r="F25" s="625"/>
      <c r="G25" s="37"/>
      <c r="I25" s="427">
        <f t="shared" si="4"/>
        <v>14.000000000000002</v>
      </c>
      <c r="J25" s="427">
        <f t="shared" si="4"/>
        <v>14.000000000000002</v>
      </c>
      <c r="K25" s="427">
        <f t="shared" si="4"/>
        <v>14.000000000000002</v>
      </c>
    </row>
    <row r="26" spans="1:11" x14ac:dyDescent="0.2">
      <c r="A26" s="67" t="s">
        <v>126</v>
      </c>
      <c r="B26" s="75"/>
      <c r="C26" s="416">
        <v>4.3959741704137434</v>
      </c>
      <c r="D26" s="417">
        <v>5.7688493845177211</v>
      </c>
      <c r="E26" s="418">
        <v>6.6563646744435241</v>
      </c>
      <c r="F26" s="625"/>
      <c r="G26" s="37"/>
      <c r="I26" s="427">
        <f t="shared" si="4"/>
        <v>4.3959741704137434</v>
      </c>
      <c r="J26" s="427">
        <f t="shared" si="4"/>
        <v>5.7688493845177211</v>
      </c>
      <c r="K26" s="427">
        <f t="shared" si="4"/>
        <v>6.6563646744435241</v>
      </c>
    </row>
    <row r="27" spans="1:11" ht="13.5" thickBot="1" x14ac:dyDescent="0.25">
      <c r="A27" s="67" t="s">
        <v>127</v>
      </c>
      <c r="B27" s="74"/>
      <c r="C27" s="420">
        <v>19.225600381960565</v>
      </c>
      <c r="D27" s="421">
        <v>22.494615917654517</v>
      </c>
      <c r="E27" s="422">
        <v>24.790127539367621</v>
      </c>
      <c r="F27" s="625"/>
      <c r="G27" s="37"/>
      <c r="I27" s="427">
        <f t="shared" si="4"/>
        <v>19.225600381960565</v>
      </c>
      <c r="J27" s="427">
        <f t="shared" si="4"/>
        <v>22.494615917654517</v>
      </c>
      <c r="K27" s="427">
        <f t="shared" si="4"/>
        <v>24.790127539367621</v>
      </c>
    </row>
    <row r="28" spans="1:11" ht="13.5" thickBot="1" x14ac:dyDescent="0.25">
      <c r="A28" s="70" t="s">
        <v>128</v>
      </c>
      <c r="B28" s="78">
        <f t="shared" ref="B28:C28" si="5">SUM(B13:B27)</f>
        <v>0</v>
      </c>
      <c r="C28" s="423">
        <f t="shared" si="5"/>
        <v>244.87818702469022</v>
      </c>
      <c r="D28" s="430">
        <f t="shared" ref="D28" si="6">SUM(D13:D27)</f>
        <v>286.5159295051489</v>
      </c>
      <c r="E28" s="431">
        <f t="shared" ref="E28" si="7">SUM(E13:E27)</f>
        <v>315.75406579485616</v>
      </c>
      <c r="F28" s="625"/>
      <c r="G28" s="37"/>
      <c r="I28" s="428">
        <f t="shared" ref="I28:K28" si="8">SUM(I13:I27)</f>
        <v>244.87818702469022</v>
      </c>
      <c r="J28" s="428">
        <f t="shared" si="8"/>
        <v>286.5159295051489</v>
      </c>
      <c r="K28" s="428">
        <f t="shared" si="8"/>
        <v>315.75406579485616</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9">C31</f>
        <v>0.74456845619080969</v>
      </c>
      <c r="J31" s="438">
        <f t="shared" si="9"/>
        <v>0.97564142535347476</v>
      </c>
      <c r="K31" s="438">
        <f t="shared" si="9"/>
        <v>1.335088266273176</v>
      </c>
    </row>
    <row r="32" spans="1:11" x14ac:dyDescent="0.2">
      <c r="A32" s="67" t="s">
        <v>131</v>
      </c>
      <c r="B32" s="80"/>
      <c r="C32" s="439">
        <v>5.076533574707355</v>
      </c>
      <c r="D32" s="440">
        <v>6.6426981881809022</v>
      </c>
      <c r="E32" s="441">
        <v>10.072058634924703</v>
      </c>
      <c r="F32" s="625"/>
      <c r="G32" s="37"/>
      <c r="I32" s="438">
        <f t="shared" si="9"/>
        <v>5.076533574707355</v>
      </c>
      <c r="J32" s="438">
        <f t="shared" si="9"/>
        <v>6.6426981881809022</v>
      </c>
      <c r="K32" s="438">
        <f t="shared" si="9"/>
        <v>10.072058634924703</v>
      </c>
    </row>
    <row r="33" spans="1:11" x14ac:dyDescent="0.2">
      <c r="A33" s="67" t="s">
        <v>132</v>
      </c>
      <c r="B33" s="81"/>
      <c r="C33" s="435">
        <v>2.6074747116237811</v>
      </c>
      <c r="D33" s="436">
        <v>3.9864276841171269</v>
      </c>
      <c r="E33" s="437">
        <v>4.6759041703637987</v>
      </c>
      <c r="F33" s="625"/>
      <c r="G33" s="37"/>
      <c r="I33" s="438">
        <f t="shared" si="9"/>
        <v>2.6074747116237811</v>
      </c>
      <c r="J33" s="438">
        <f t="shared" si="9"/>
        <v>3.9864276841171269</v>
      </c>
      <c r="K33" s="438">
        <f t="shared" si="9"/>
        <v>4.6759041703637987</v>
      </c>
    </row>
    <row r="34" spans="1:11" x14ac:dyDescent="0.2">
      <c r="A34" s="67" t="s">
        <v>133</v>
      </c>
      <c r="B34" s="82"/>
      <c r="C34" s="439">
        <v>47.587379254144359</v>
      </c>
      <c r="D34" s="440">
        <v>53.66254718572614</v>
      </c>
      <c r="E34" s="441">
        <v>60.734444796862945</v>
      </c>
      <c r="F34" s="625"/>
      <c r="G34" s="37"/>
      <c r="I34" s="438">
        <f t="shared" si="9"/>
        <v>47.587379254144359</v>
      </c>
      <c r="J34" s="438">
        <f t="shared" si="9"/>
        <v>53.66254718572614</v>
      </c>
      <c r="K34" s="438">
        <f t="shared" si="9"/>
        <v>60.734444796862945</v>
      </c>
    </row>
    <row r="35" spans="1:11" x14ac:dyDescent="0.2">
      <c r="A35" s="67" t="s">
        <v>134</v>
      </c>
      <c r="B35" s="79"/>
      <c r="C35" s="435">
        <v>1.4500000000000002</v>
      </c>
      <c r="D35" s="436">
        <v>1.9000000000000001</v>
      </c>
      <c r="E35" s="437">
        <v>2.6</v>
      </c>
      <c r="F35" s="625"/>
      <c r="G35" s="37"/>
      <c r="I35" s="438">
        <f t="shared" si="9"/>
        <v>1.4500000000000002</v>
      </c>
      <c r="J35" s="438">
        <f t="shared" si="9"/>
        <v>1.9000000000000001</v>
      </c>
      <c r="K35" s="438">
        <f t="shared" si="9"/>
        <v>2.6</v>
      </c>
    </row>
    <row r="36" spans="1:11" x14ac:dyDescent="0.2">
      <c r="A36" s="67" t="s">
        <v>135</v>
      </c>
      <c r="B36" s="82"/>
      <c r="C36" s="439">
        <v>30.020075697707892</v>
      </c>
      <c r="D36" s="440">
        <v>33.852541448939391</v>
      </c>
      <c r="E36" s="441">
        <v>38.313785269049063</v>
      </c>
      <c r="F36" s="625"/>
      <c r="G36" s="37"/>
      <c r="I36" s="438">
        <f t="shared" si="9"/>
        <v>30.020075697707892</v>
      </c>
      <c r="J36" s="438">
        <f t="shared" si="9"/>
        <v>33.852541448939391</v>
      </c>
      <c r="K36" s="438">
        <f t="shared" si="9"/>
        <v>38.313785269049063</v>
      </c>
    </row>
    <row r="37" spans="1:11" x14ac:dyDescent="0.2">
      <c r="A37" s="67" t="s">
        <v>136</v>
      </c>
      <c r="B37" s="79"/>
      <c r="C37" s="435">
        <v>1.3262666666666665</v>
      </c>
      <c r="D37" s="436">
        <v>1.7378666666666664</v>
      </c>
      <c r="E37" s="437">
        <v>2.378133333333333</v>
      </c>
      <c r="F37" s="625"/>
      <c r="G37" s="37"/>
      <c r="I37" s="438">
        <f t="shared" si="9"/>
        <v>1.3262666666666665</v>
      </c>
      <c r="J37" s="438">
        <f t="shared" si="9"/>
        <v>1.7378666666666664</v>
      </c>
      <c r="K37" s="438">
        <f t="shared" si="9"/>
        <v>2.378133333333333</v>
      </c>
    </row>
    <row r="38" spans="1:11" ht="13.5" thickBot="1" x14ac:dyDescent="0.25">
      <c r="A38" s="67" t="s">
        <v>137</v>
      </c>
      <c r="B38" s="80"/>
      <c r="C38" s="439">
        <v>70.103999999999985</v>
      </c>
      <c r="D38" s="440">
        <v>80.656499999999994</v>
      </c>
      <c r="E38" s="441">
        <v>75.380250000000004</v>
      </c>
      <c r="F38" s="625"/>
      <c r="G38" s="37"/>
      <c r="I38" s="438">
        <f t="shared" si="9"/>
        <v>70.103999999999985</v>
      </c>
      <c r="J38" s="438">
        <f t="shared" si="9"/>
        <v>80.656499999999994</v>
      </c>
      <c r="K38" s="438">
        <f t="shared" si="9"/>
        <v>75.380250000000004</v>
      </c>
    </row>
    <row r="39" spans="1:11" ht="13.5" thickBot="1" x14ac:dyDescent="0.25">
      <c r="A39" s="70" t="s">
        <v>138</v>
      </c>
      <c r="B39" s="78">
        <f t="shared" ref="B39" si="10">SUM(B31:B38)</f>
        <v>0</v>
      </c>
      <c r="C39" s="424">
        <f t="shared" ref="C39" si="11">SUM(C31:C38)</f>
        <v>158.91629836104084</v>
      </c>
      <c r="D39" s="425">
        <f t="shared" ref="D39" si="12">SUM(D31:D38)</f>
        <v>183.41422259898371</v>
      </c>
      <c r="E39" s="426">
        <f t="shared" ref="E39" si="13">SUM(E31:E38)</f>
        <v>195.48966447080704</v>
      </c>
      <c r="F39" s="625"/>
      <c r="G39" s="37"/>
      <c r="I39" s="428">
        <f t="shared" ref="I39:K39" si="14">SUM(I31:I38)</f>
        <v>158.91629836104084</v>
      </c>
      <c r="J39" s="428">
        <f t="shared" si="14"/>
        <v>183.41422259898371</v>
      </c>
      <c r="K39" s="428">
        <f t="shared" si="14"/>
        <v>195.48966447080704</v>
      </c>
    </row>
    <row r="40" spans="1:11" ht="13.5" thickBot="1" x14ac:dyDescent="0.25">
      <c r="A40" s="67" t="s">
        <v>139</v>
      </c>
      <c r="B40" s="75"/>
      <c r="C40" s="481"/>
      <c r="D40" s="482"/>
      <c r="E40" s="437"/>
      <c r="F40" s="625"/>
      <c r="G40" s="37"/>
      <c r="I40" s="464"/>
      <c r="J40" s="464"/>
      <c r="K40" s="464"/>
    </row>
    <row r="41" spans="1:11" ht="13.5" thickBot="1" x14ac:dyDescent="0.25">
      <c r="A41" s="45" t="s">
        <v>140</v>
      </c>
      <c r="B41" s="42">
        <f t="shared" ref="B41:E41" si="15">B28+B39+B40</f>
        <v>0</v>
      </c>
      <c r="C41" s="442">
        <f t="shared" si="15"/>
        <v>403.79448538573104</v>
      </c>
      <c r="D41" s="443">
        <f>D28+D39+D40</f>
        <v>469.93015210413262</v>
      </c>
      <c r="E41" s="444">
        <f t="shared" si="15"/>
        <v>511.2437302656632</v>
      </c>
      <c r="F41" s="625"/>
      <c r="G41" s="37"/>
      <c r="I41" s="428">
        <f t="shared" ref="I41:K41" si="16">I28+I39+I40</f>
        <v>403.79448538573104</v>
      </c>
      <c r="J41" s="428">
        <f t="shared" si="16"/>
        <v>469.93015210413262</v>
      </c>
      <c r="K41" s="428">
        <f t="shared" si="16"/>
        <v>511.2437302656632</v>
      </c>
    </row>
    <row r="42" spans="1:11" ht="13.5" thickBot="1" x14ac:dyDescent="0.25">
      <c r="A42" s="46"/>
      <c r="B42" s="19"/>
      <c r="C42" s="445"/>
      <c r="D42" s="446"/>
      <c r="E42" s="447"/>
      <c r="F42" s="625"/>
      <c r="G42" s="37"/>
      <c r="I42" s="464"/>
      <c r="J42" s="464"/>
      <c r="K42" s="464"/>
    </row>
    <row r="43" spans="1:11" x14ac:dyDescent="0.2">
      <c r="A43" s="47" t="s">
        <v>141</v>
      </c>
      <c r="B43" s="48"/>
      <c r="C43" s="448"/>
      <c r="D43" s="449"/>
      <c r="E43" s="450"/>
      <c r="F43" s="625"/>
      <c r="G43" s="37"/>
      <c r="I43" s="465"/>
      <c r="J43" s="465"/>
      <c r="K43" s="465"/>
    </row>
    <row r="44" spans="1:11" x14ac:dyDescent="0.2">
      <c r="A44" s="49" t="s">
        <v>142</v>
      </c>
      <c r="B44" s="20">
        <f t="shared" ref="B44:E44" si="17">B9-B28</f>
        <v>0</v>
      </c>
      <c r="C44" s="451">
        <f t="shared" si="17"/>
        <v>-50.928187024690232</v>
      </c>
      <c r="D44" s="452">
        <f t="shared" si="17"/>
        <v>19.624070494851082</v>
      </c>
      <c r="E44" s="453">
        <f t="shared" si="17"/>
        <v>60.735934205143849</v>
      </c>
      <c r="F44" s="625"/>
      <c r="G44" s="37"/>
      <c r="I44" s="451">
        <f t="shared" ref="I44" si="18">I9-I28</f>
        <v>-127.02818702469023</v>
      </c>
      <c r="J44" s="451">
        <f t="shared" ref="J44:K44" si="19">J9-J28</f>
        <v>-63.855929505148907</v>
      </c>
      <c r="K44" s="467">
        <f t="shared" si="19"/>
        <v>-45.75406579485616</v>
      </c>
    </row>
    <row r="45" spans="1:11" ht="13.5" thickBot="1" x14ac:dyDescent="0.25">
      <c r="A45" s="50" t="s">
        <v>143</v>
      </c>
      <c r="B45" s="21">
        <f t="shared" ref="B45:E45" si="20">B9-B41</f>
        <v>0</v>
      </c>
      <c r="C45" s="454">
        <f t="shared" si="20"/>
        <v>-209.84448538573105</v>
      </c>
      <c r="D45" s="455">
        <f t="shared" si="20"/>
        <v>-163.79015210413263</v>
      </c>
      <c r="E45" s="456">
        <f t="shared" si="20"/>
        <v>-134.75373026566319</v>
      </c>
      <c r="F45" s="625"/>
      <c r="G45" s="37"/>
      <c r="I45" s="454">
        <f t="shared" ref="I45:K45" si="21">I9-I41</f>
        <v>-285.94448538573101</v>
      </c>
      <c r="J45" s="454">
        <f t="shared" si="21"/>
        <v>-247.27015210413262</v>
      </c>
      <c r="K45" s="468">
        <f t="shared" si="21"/>
        <v>-241.2437302656632</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465"/>
      <c r="J47" s="465"/>
      <c r="K47" s="466"/>
    </row>
    <row r="48" spans="1:11" x14ac:dyDescent="0.2">
      <c r="A48" s="32" t="s">
        <v>145</v>
      </c>
      <c r="B48" s="20" t="e">
        <f t="shared" ref="B48:E48" si="22">ROUND((B28)/B8,2)</f>
        <v>#DIV/0!</v>
      </c>
      <c r="C48" s="451">
        <f t="shared" si="22"/>
        <v>50.7</v>
      </c>
      <c r="D48" s="452">
        <f t="shared" si="22"/>
        <v>59.32</v>
      </c>
      <c r="E48" s="453">
        <f t="shared" si="22"/>
        <v>65.37</v>
      </c>
      <c r="F48" s="625"/>
      <c r="G48" s="37"/>
      <c r="I48" s="467">
        <f t="shared" ref="I48:K48" si="23">ROUND((I28)/I8,2)</f>
        <v>50.7</v>
      </c>
      <c r="J48" s="467">
        <f t="shared" si="23"/>
        <v>59.32</v>
      </c>
      <c r="K48" s="453">
        <f t="shared" si="23"/>
        <v>65.37</v>
      </c>
    </row>
    <row r="49" spans="1:11" ht="13.5" thickBot="1" x14ac:dyDescent="0.25">
      <c r="A49" s="53" t="s">
        <v>146</v>
      </c>
      <c r="B49" s="21" t="e">
        <f t="shared" ref="B49:E49" si="24">ROUND(B41/B8,2)</f>
        <v>#DIV/0!</v>
      </c>
      <c r="C49" s="454">
        <f>ROUND(C41/C8,2)</f>
        <v>83.6</v>
      </c>
      <c r="D49" s="455">
        <f t="shared" si="24"/>
        <v>97.29</v>
      </c>
      <c r="E49" s="456">
        <f t="shared" si="24"/>
        <v>105.85</v>
      </c>
      <c r="F49" s="625"/>
      <c r="G49" s="37"/>
      <c r="I49" s="468">
        <f>ROUND(I41/I8,2)</f>
        <v>83.6</v>
      </c>
      <c r="J49" s="468">
        <f t="shared" ref="J49:K49" si="25">ROUND(J41/J8,2)</f>
        <v>97.29</v>
      </c>
      <c r="K49" s="456">
        <f t="shared" si="25"/>
        <v>105.85</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465"/>
      <c r="J51" s="465"/>
      <c r="K51" s="466"/>
    </row>
    <row r="52" spans="1:11" x14ac:dyDescent="0.2">
      <c r="A52" s="32" t="s">
        <v>145</v>
      </c>
      <c r="B52" s="20" t="e">
        <f t="shared" ref="B52:E52" si="26">ROUND((B28)/B7,2)</f>
        <v>#DIV/0!</v>
      </c>
      <c r="C52" s="451">
        <f t="shared" si="26"/>
        <v>6.1</v>
      </c>
      <c r="D52" s="452">
        <f t="shared" si="26"/>
        <v>4.5199999999999996</v>
      </c>
      <c r="E52" s="453">
        <f t="shared" si="26"/>
        <v>4.05</v>
      </c>
      <c r="F52" s="625"/>
      <c r="G52" s="37"/>
      <c r="I52" s="467">
        <f t="shared" ref="I52:K52" si="27">ROUND((I28)/I7,2)</f>
        <v>10.039999999999999</v>
      </c>
      <c r="J52" s="467">
        <f t="shared" si="27"/>
        <v>6.22</v>
      </c>
      <c r="K52" s="453">
        <f t="shared" si="27"/>
        <v>5.65</v>
      </c>
    </row>
    <row r="53" spans="1:11" ht="13.5" thickBot="1" x14ac:dyDescent="0.25">
      <c r="A53" s="53" t="s">
        <v>146</v>
      </c>
      <c r="B53" s="21" t="e">
        <f t="shared" ref="B53:E53" si="28">ROUND(B41/B7,2)</f>
        <v>#DIV/0!</v>
      </c>
      <c r="C53" s="454">
        <f t="shared" si="28"/>
        <v>10.06</v>
      </c>
      <c r="D53" s="455">
        <f t="shared" si="28"/>
        <v>7.41</v>
      </c>
      <c r="E53" s="456">
        <f t="shared" si="28"/>
        <v>6.56</v>
      </c>
      <c r="F53" s="625"/>
      <c r="G53" s="37"/>
      <c r="I53" s="468">
        <f t="shared" ref="I53:K53" si="29">ROUND(I41/I7,2)</f>
        <v>16.55</v>
      </c>
      <c r="J53" s="468">
        <f t="shared" si="29"/>
        <v>10.19</v>
      </c>
      <c r="K53" s="456">
        <f t="shared" si="29"/>
        <v>9.15</v>
      </c>
    </row>
    <row r="54" spans="1:11" ht="16.5" thickBot="1" x14ac:dyDescent="0.3">
      <c r="A54" s="55"/>
      <c r="B54" s="17"/>
      <c r="C54" s="446"/>
      <c r="D54" s="446"/>
      <c r="E54" s="446"/>
      <c r="F54" s="625"/>
      <c r="I54" s="349"/>
      <c r="J54" s="349"/>
      <c r="K54" s="349"/>
    </row>
    <row r="55" spans="1:11" x14ac:dyDescent="0.2">
      <c r="A55" s="47" t="s">
        <v>148</v>
      </c>
      <c r="B55" s="64"/>
      <c r="C55" s="462"/>
      <c r="D55" s="462"/>
      <c r="E55" s="462"/>
      <c r="F55" s="625"/>
    </row>
    <row r="56" spans="1:11" x14ac:dyDescent="0.2">
      <c r="A56" s="49" t="s">
        <v>149</v>
      </c>
      <c r="B56" s="65"/>
      <c r="C56" s="446">
        <f>I7</f>
        <v>24.4</v>
      </c>
      <c r="D56" s="446">
        <f t="shared" ref="D56:E56" si="30">J7</f>
        <v>46.1</v>
      </c>
      <c r="E56" s="446">
        <f t="shared" si="30"/>
        <v>55.9</v>
      </c>
      <c r="F56" s="625"/>
    </row>
    <row r="57" spans="1:11" x14ac:dyDescent="0.2">
      <c r="A57" s="49" t="s">
        <v>150</v>
      </c>
      <c r="B57" s="65"/>
      <c r="C57" s="446">
        <f>I44</f>
        <v>-127.02818702469023</v>
      </c>
      <c r="D57" s="446">
        <f t="shared" ref="D57:E58" si="31">J44</f>
        <v>-63.855929505148907</v>
      </c>
      <c r="E57" s="446">
        <f t="shared" si="31"/>
        <v>-45.75406579485616</v>
      </c>
      <c r="F57" s="625"/>
    </row>
    <row r="58" spans="1:11" ht="13.5" thickBot="1" x14ac:dyDescent="0.25">
      <c r="A58" s="50" t="s">
        <v>151</v>
      </c>
      <c r="B58" s="66"/>
      <c r="C58" s="463">
        <f>I45</f>
        <v>-285.94448538573101</v>
      </c>
      <c r="D58" s="463">
        <f t="shared" si="31"/>
        <v>-247.27015210413262</v>
      </c>
      <c r="E58" s="463">
        <f t="shared" si="31"/>
        <v>-241.2437302656632</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3"/>
  <sheetViews>
    <sheetView showGridLines="0" topLeftCell="A55" workbookViewId="0">
      <selection activeCell="F3" sqref="F3:F58"/>
    </sheetView>
  </sheetViews>
  <sheetFormatPr defaultRowHeight="12.75" x14ac:dyDescent="0.2"/>
  <cols>
    <col min="1" max="1" width="55.7109375" customWidth="1"/>
    <col min="2" max="2" width="13.85546875" bestFit="1" customWidth="1"/>
    <col min="3" max="3" width="11.42578125" customWidth="1"/>
    <col min="4" max="5" width="13.85546875" bestFit="1" customWidth="1"/>
    <col min="6" max="6" width="50.140625" customWidth="1"/>
    <col min="9" max="11" width="13.42578125" customWidth="1"/>
  </cols>
  <sheetData>
    <row r="1" spans="1:11" x14ac:dyDescent="0.2">
      <c r="A1" s="23" t="s">
        <v>162</v>
      </c>
      <c r="B1" s="23"/>
      <c r="C1" s="23"/>
      <c r="D1" s="23"/>
      <c r="E1" s="23"/>
      <c r="F1" s="24"/>
    </row>
    <row r="2" spans="1:11" ht="13.5" thickBot="1" x14ac:dyDescent="0.25">
      <c r="A2" s="25"/>
      <c r="B2" s="25"/>
      <c r="C2" s="25" t="s">
        <v>95</v>
      </c>
      <c r="D2" s="25"/>
      <c r="E2" s="25"/>
      <c r="F2" s="25" t="s">
        <v>96</v>
      </c>
    </row>
    <row r="3" spans="1:11" ht="16.5" thickBot="1" x14ac:dyDescent="0.25">
      <c r="A3" s="278" t="s">
        <v>97</v>
      </c>
      <c r="B3" s="279"/>
      <c r="C3" s="280"/>
      <c r="D3" s="281" t="s">
        <v>163</v>
      </c>
      <c r="E3" s="282"/>
      <c r="F3" s="624" t="s">
        <v>164</v>
      </c>
    </row>
    <row r="4" spans="1:11" ht="13.5" thickBot="1" x14ac:dyDescent="0.25">
      <c r="A4" s="26"/>
      <c r="B4" s="277" t="s">
        <v>100</v>
      </c>
      <c r="C4" s="211"/>
      <c r="D4" s="208" t="s">
        <v>101</v>
      </c>
      <c r="E4" s="212"/>
      <c r="F4" s="625"/>
      <c r="I4" s="621" t="s">
        <v>102</v>
      </c>
      <c r="J4" s="622"/>
      <c r="K4" s="623"/>
    </row>
    <row r="5" spans="1:11" ht="17.25" customHeight="1" thickBot="1" x14ac:dyDescent="0.25">
      <c r="A5" s="30" t="s">
        <v>103</v>
      </c>
      <c r="B5" s="261"/>
      <c r="C5" s="209" t="s">
        <v>104</v>
      </c>
      <c r="D5" s="207" t="s">
        <v>105</v>
      </c>
      <c r="E5" s="210" t="s">
        <v>106</v>
      </c>
      <c r="F5" s="625"/>
      <c r="I5" s="267" t="s">
        <v>104</v>
      </c>
      <c r="J5" s="263" t="s">
        <v>105</v>
      </c>
      <c r="K5" s="268" t="s">
        <v>106</v>
      </c>
    </row>
    <row r="6" spans="1:11" x14ac:dyDescent="0.2">
      <c r="A6" s="73" t="s">
        <v>107</v>
      </c>
      <c r="B6" s="72"/>
      <c r="C6" s="350"/>
      <c r="D6" s="345"/>
      <c r="E6" s="346"/>
      <c r="F6" s="625"/>
      <c r="I6" s="31"/>
      <c r="J6" s="31"/>
      <c r="K6" s="31"/>
    </row>
    <row r="7" spans="1:11" ht="17.25" customHeight="1" x14ac:dyDescent="0.2">
      <c r="A7" s="67" t="s">
        <v>108</v>
      </c>
      <c r="B7" s="68"/>
      <c r="C7" s="329">
        <v>47.983080000000001</v>
      </c>
      <c r="D7" s="330">
        <v>84.943020000000004</v>
      </c>
      <c r="E7" s="331">
        <v>130.33241999999998</v>
      </c>
      <c r="F7" s="625"/>
      <c r="G7" s="37"/>
      <c r="I7" s="335">
        <v>26.58522</v>
      </c>
      <c r="J7" s="335">
        <v>56.41254</v>
      </c>
      <c r="K7" s="335">
        <v>97.263000000000005</v>
      </c>
    </row>
    <row r="8" spans="1:11" ht="17.25" customHeight="1" thickBot="1" x14ac:dyDescent="0.25">
      <c r="A8" s="67" t="s">
        <v>109</v>
      </c>
      <c r="B8" s="69"/>
      <c r="C8" s="483">
        <v>3.7912669771650065</v>
      </c>
      <c r="D8" s="469">
        <v>3.7912669771650065</v>
      </c>
      <c r="E8" s="470">
        <v>3.7912669771650065</v>
      </c>
      <c r="F8" s="625"/>
      <c r="G8" s="37"/>
      <c r="I8" s="427">
        <f>C8</f>
        <v>3.7912669771650065</v>
      </c>
      <c r="J8" s="427">
        <f t="shared" ref="J8:K8" si="0">D8</f>
        <v>3.7912669771650065</v>
      </c>
      <c r="K8" s="427">
        <f t="shared" si="0"/>
        <v>3.7912669771650065</v>
      </c>
    </row>
    <row r="9" spans="1:11" ht="13.5" thickBot="1" x14ac:dyDescent="0.25">
      <c r="A9" s="70" t="s">
        <v>110</v>
      </c>
      <c r="B9" s="71">
        <f t="shared" ref="B9:E9" si="1">ROUND((B8*B7),2)</f>
        <v>0</v>
      </c>
      <c r="C9" s="471">
        <f t="shared" si="1"/>
        <v>181.92</v>
      </c>
      <c r="D9" s="472">
        <f t="shared" si="1"/>
        <v>322.04000000000002</v>
      </c>
      <c r="E9" s="473">
        <f t="shared" si="1"/>
        <v>494.13</v>
      </c>
      <c r="F9" s="625"/>
      <c r="G9" s="37"/>
      <c r="I9" s="474">
        <f>ROUND((I8*I7),2)</f>
        <v>100.79</v>
      </c>
      <c r="J9" s="474">
        <f t="shared" ref="J9:K9" si="2">ROUND((J8*J7),2)</f>
        <v>213.88</v>
      </c>
      <c r="K9" s="474">
        <f t="shared" si="2"/>
        <v>368.75</v>
      </c>
    </row>
    <row r="10" spans="1:11" x14ac:dyDescent="0.2">
      <c r="A10" s="67"/>
      <c r="B10" s="72"/>
      <c r="C10" s="340"/>
      <c r="D10" s="347"/>
      <c r="E10" s="306"/>
      <c r="F10" s="625"/>
      <c r="G10" s="37"/>
      <c r="I10" s="464"/>
      <c r="J10" s="464"/>
      <c r="K10" s="464"/>
    </row>
    <row r="11" spans="1:11" x14ac:dyDescent="0.2">
      <c r="A11" s="73" t="s">
        <v>111</v>
      </c>
      <c r="B11" s="72"/>
      <c r="C11" s="296"/>
      <c r="D11" s="297"/>
      <c r="E11" s="298"/>
      <c r="F11" s="625"/>
      <c r="G11" s="37"/>
      <c r="I11" s="464"/>
      <c r="J11" s="464"/>
      <c r="K11" s="464"/>
    </row>
    <row r="12" spans="1:11" x14ac:dyDescent="0.2">
      <c r="A12" s="73" t="s">
        <v>112</v>
      </c>
      <c r="B12" s="72"/>
      <c r="C12" s="296"/>
      <c r="D12" s="297"/>
      <c r="E12" s="299"/>
      <c r="F12" s="625"/>
      <c r="G12" s="37"/>
      <c r="I12" s="464"/>
      <c r="J12" s="464"/>
      <c r="K12" s="464"/>
    </row>
    <row r="13" spans="1:11" x14ac:dyDescent="0.2">
      <c r="A13" s="67" t="s">
        <v>113</v>
      </c>
      <c r="B13" s="74"/>
      <c r="C13" s="416">
        <v>22.015000000000001</v>
      </c>
      <c r="D13" s="417">
        <v>27.454000000000001</v>
      </c>
      <c r="E13" s="418">
        <v>32.893000000000001</v>
      </c>
      <c r="F13" s="625"/>
      <c r="G13" s="37"/>
      <c r="I13" s="427">
        <f t="shared" ref="I13:K27" si="3">C13</f>
        <v>22.015000000000001</v>
      </c>
      <c r="J13" s="427">
        <f t="shared" si="3"/>
        <v>27.454000000000001</v>
      </c>
      <c r="K13" s="427">
        <f t="shared" si="3"/>
        <v>32.893000000000001</v>
      </c>
    </row>
    <row r="14" spans="1:11" x14ac:dyDescent="0.2">
      <c r="A14" s="67" t="s">
        <v>114</v>
      </c>
      <c r="B14" s="74"/>
      <c r="C14" s="416">
        <v>6.324145430958624</v>
      </c>
      <c r="D14" s="417">
        <v>7.8865813609601663</v>
      </c>
      <c r="E14" s="418">
        <v>9.4490172909617094</v>
      </c>
      <c r="F14" s="625"/>
      <c r="G14" s="37"/>
      <c r="I14" s="427">
        <f t="shared" si="3"/>
        <v>6.324145430958624</v>
      </c>
      <c r="J14" s="427">
        <f t="shared" si="3"/>
        <v>7.8865813609601663</v>
      </c>
      <c r="K14" s="427">
        <f t="shared" si="3"/>
        <v>9.4490172909617094</v>
      </c>
    </row>
    <row r="15" spans="1:11" x14ac:dyDescent="0.2">
      <c r="A15" s="67" t="s">
        <v>115</v>
      </c>
      <c r="B15" s="74"/>
      <c r="C15" s="475">
        <v>27.016097214550619</v>
      </c>
      <c r="D15" s="476">
        <v>47.482837528604122</v>
      </c>
      <c r="E15" s="477">
        <v>72.861595518030455</v>
      </c>
      <c r="F15" s="625"/>
      <c r="G15" s="37"/>
      <c r="I15" s="427">
        <f t="shared" si="3"/>
        <v>27.016097214550619</v>
      </c>
      <c r="J15" s="427">
        <f t="shared" si="3"/>
        <v>47.482837528604122</v>
      </c>
      <c r="K15" s="427">
        <f t="shared" si="3"/>
        <v>72.861595518030455</v>
      </c>
    </row>
    <row r="16" spans="1:11" x14ac:dyDescent="0.2">
      <c r="A16" s="67" t="s">
        <v>116</v>
      </c>
      <c r="B16" s="74"/>
      <c r="C16" s="475">
        <v>12.494575080880612</v>
      </c>
      <c r="D16" s="476">
        <v>23.066907841625746</v>
      </c>
      <c r="E16" s="477">
        <v>34.600361762438617</v>
      </c>
      <c r="F16" s="625"/>
      <c r="G16" s="37"/>
      <c r="I16" s="427">
        <f t="shared" si="3"/>
        <v>12.494575080880612</v>
      </c>
      <c r="J16" s="427">
        <f t="shared" si="3"/>
        <v>23.066907841625746</v>
      </c>
      <c r="K16" s="427">
        <f t="shared" si="3"/>
        <v>34.600361762438617</v>
      </c>
    </row>
    <row r="17" spans="1:11" x14ac:dyDescent="0.2">
      <c r="A17" s="67" t="s">
        <v>117</v>
      </c>
      <c r="B17" s="75"/>
      <c r="C17" s="478">
        <v>0</v>
      </c>
      <c r="D17" s="479">
        <v>0</v>
      </c>
      <c r="E17" s="480">
        <v>0</v>
      </c>
      <c r="F17" s="625"/>
      <c r="G17" s="37"/>
      <c r="I17" s="427">
        <f t="shared" si="3"/>
        <v>0</v>
      </c>
      <c r="J17" s="427">
        <f t="shared" si="3"/>
        <v>0</v>
      </c>
      <c r="K17" s="427">
        <f t="shared" si="3"/>
        <v>0</v>
      </c>
    </row>
    <row r="18" spans="1:11" x14ac:dyDescent="0.2">
      <c r="A18" s="67" t="s">
        <v>118</v>
      </c>
      <c r="B18" s="74"/>
      <c r="C18" s="416">
        <v>30.76</v>
      </c>
      <c r="D18" s="417">
        <v>30.76</v>
      </c>
      <c r="E18" s="418">
        <v>30.76</v>
      </c>
      <c r="F18" s="625"/>
      <c r="G18" s="37"/>
      <c r="I18" s="427">
        <f t="shared" si="3"/>
        <v>30.76</v>
      </c>
      <c r="J18" s="427">
        <f t="shared" si="3"/>
        <v>30.76</v>
      </c>
      <c r="K18" s="427">
        <f t="shared" si="3"/>
        <v>30.76</v>
      </c>
    </row>
    <row r="19" spans="1:11" x14ac:dyDescent="0.2">
      <c r="A19" s="67" t="s">
        <v>119</v>
      </c>
      <c r="B19" s="74"/>
      <c r="C19" s="432">
        <v>0</v>
      </c>
      <c r="D19" s="433">
        <v>0</v>
      </c>
      <c r="E19" s="434">
        <v>0</v>
      </c>
      <c r="F19" s="625"/>
      <c r="G19" s="37"/>
      <c r="I19" s="427">
        <f t="shared" si="3"/>
        <v>0</v>
      </c>
      <c r="J19" s="427">
        <f t="shared" si="3"/>
        <v>0</v>
      </c>
      <c r="K19" s="427">
        <f t="shared" si="3"/>
        <v>0</v>
      </c>
    </row>
    <row r="20" spans="1:11" x14ac:dyDescent="0.2">
      <c r="A20" s="67" t="s">
        <v>120</v>
      </c>
      <c r="B20" s="74"/>
      <c r="C20" s="416">
        <v>0</v>
      </c>
      <c r="D20" s="417">
        <v>0</v>
      </c>
      <c r="E20" s="418">
        <v>15.99</v>
      </c>
      <c r="F20" s="625"/>
      <c r="G20" s="37"/>
      <c r="I20" s="427">
        <f t="shared" si="3"/>
        <v>0</v>
      </c>
      <c r="J20" s="427">
        <f t="shared" si="3"/>
        <v>0</v>
      </c>
      <c r="K20" s="427">
        <f t="shared" si="3"/>
        <v>15.99</v>
      </c>
    </row>
    <row r="21" spans="1:11" x14ac:dyDescent="0.2">
      <c r="A21" s="67" t="s">
        <v>121</v>
      </c>
      <c r="B21" s="75"/>
      <c r="C21" s="432">
        <v>16.061797086666669</v>
      </c>
      <c r="D21" s="433">
        <v>20.077246358333333</v>
      </c>
      <c r="E21" s="434">
        <v>25.096557947916668</v>
      </c>
      <c r="F21" s="625"/>
      <c r="G21" s="37"/>
      <c r="I21" s="427">
        <f t="shared" si="3"/>
        <v>16.061797086666669</v>
      </c>
      <c r="J21" s="427">
        <f t="shared" si="3"/>
        <v>20.077246358333333</v>
      </c>
      <c r="K21" s="427">
        <f t="shared" si="3"/>
        <v>25.096557947916668</v>
      </c>
    </row>
    <row r="22" spans="1:11" x14ac:dyDescent="0.2">
      <c r="A22" s="67" t="s">
        <v>122</v>
      </c>
      <c r="B22" s="74"/>
      <c r="C22" s="416">
        <v>11.56328841689489</v>
      </c>
      <c r="D22" s="417">
        <v>13.039497446998874</v>
      </c>
      <c r="E22" s="418">
        <v>14.75790247400408</v>
      </c>
      <c r="F22" s="625"/>
      <c r="G22" s="37"/>
      <c r="I22" s="427">
        <f t="shared" si="3"/>
        <v>11.56328841689489</v>
      </c>
      <c r="J22" s="427">
        <f t="shared" si="3"/>
        <v>13.039497446998874</v>
      </c>
      <c r="K22" s="427">
        <f t="shared" si="3"/>
        <v>14.75790247400408</v>
      </c>
    </row>
    <row r="23" spans="1:11" x14ac:dyDescent="0.2">
      <c r="A23" s="67" t="s">
        <v>123</v>
      </c>
      <c r="B23" s="74"/>
      <c r="C23" s="416">
        <v>22</v>
      </c>
      <c r="D23" s="417">
        <v>22.25</v>
      </c>
      <c r="E23" s="418">
        <v>22.25</v>
      </c>
      <c r="F23" s="625"/>
      <c r="G23" s="37"/>
      <c r="I23" s="427">
        <f t="shared" si="3"/>
        <v>22</v>
      </c>
      <c r="J23" s="427">
        <f t="shared" si="3"/>
        <v>22.25</v>
      </c>
      <c r="K23" s="427">
        <f t="shared" si="3"/>
        <v>22.25</v>
      </c>
    </row>
    <row r="24" spans="1:11" x14ac:dyDescent="0.2">
      <c r="A24" s="67" t="s">
        <v>124</v>
      </c>
      <c r="B24" s="77"/>
      <c r="C24" s="416">
        <v>9.0871701444825277</v>
      </c>
      <c r="D24" s="417">
        <v>9.9398824360839946</v>
      </c>
      <c r="E24" s="418">
        <v>8.4178619975615341</v>
      </c>
      <c r="F24" s="625"/>
      <c r="G24" s="37"/>
      <c r="I24" s="427">
        <f t="shared" si="3"/>
        <v>9.0871701444825277</v>
      </c>
      <c r="J24" s="427">
        <f t="shared" si="3"/>
        <v>9.9398824360839946</v>
      </c>
      <c r="K24" s="427">
        <f t="shared" si="3"/>
        <v>8.4178619975615341</v>
      </c>
    </row>
    <row r="25" spans="1:11" x14ac:dyDescent="0.2">
      <c r="A25" s="67" t="s">
        <v>125</v>
      </c>
      <c r="B25" s="77"/>
      <c r="C25" s="416">
        <v>14.000000000000002</v>
      </c>
      <c r="D25" s="417">
        <v>14.000000000000002</v>
      </c>
      <c r="E25" s="418">
        <v>14.000000000000002</v>
      </c>
      <c r="F25" s="625"/>
      <c r="G25" s="37"/>
      <c r="I25" s="427">
        <f t="shared" si="3"/>
        <v>14.000000000000002</v>
      </c>
      <c r="J25" s="427">
        <f t="shared" si="3"/>
        <v>14.000000000000002</v>
      </c>
      <c r="K25" s="427">
        <f t="shared" si="3"/>
        <v>14.000000000000002</v>
      </c>
    </row>
    <row r="26" spans="1:11" x14ac:dyDescent="0.2">
      <c r="A26" s="67" t="s">
        <v>126</v>
      </c>
      <c r="B26" s="75"/>
      <c r="C26" s="416">
        <v>4.3959741704137434</v>
      </c>
      <c r="D26" s="417">
        <v>5.7688493845177211</v>
      </c>
      <c r="E26" s="418">
        <v>6.6563646744435241</v>
      </c>
      <c r="F26" s="625"/>
      <c r="G26" s="37"/>
      <c r="I26" s="427">
        <f t="shared" si="3"/>
        <v>4.3959741704137434</v>
      </c>
      <c r="J26" s="427">
        <f t="shared" si="3"/>
        <v>5.7688493845177211</v>
      </c>
      <c r="K26" s="427">
        <f t="shared" si="3"/>
        <v>6.6563646744435241</v>
      </c>
    </row>
    <row r="27" spans="1:11" ht="13.5" thickBot="1" x14ac:dyDescent="0.25">
      <c r="A27" s="67" t="s">
        <v>127</v>
      </c>
      <c r="B27" s="74"/>
      <c r="C27" s="420">
        <v>6.6538567336982331</v>
      </c>
      <c r="D27" s="421">
        <v>8.3960170492564252</v>
      </c>
      <c r="E27" s="422">
        <v>10.895476788394836</v>
      </c>
      <c r="F27" s="625"/>
      <c r="G27" s="37"/>
      <c r="I27" s="427">
        <f t="shared" si="3"/>
        <v>6.6538567336982331</v>
      </c>
      <c r="J27" s="427">
        <f t="shared" si="3"/>
        <v>8.3960170492564252</v>
      </c>
      <c r="K27" s="427">
        <f t="shared" si="3"/>
        <v>10.895476788394836</v>
      </c>
    </row>
    <row r="28" spans="1:11" ht="13.5" thickBot="1" x14ac:dyDescent="0.25">
      <c r="A28" s="70" t="s">
        <v>128</v>
      </c>
      <c r="B28" s="78">
        <f t="shared" ref="B28:E28" si="4">SUM(B13:B27)</f>
        <v>0</v>
      </c>
      <c r="C28" s="423">
        <f t="shared" si="4"/>
        <v>182.37190427854594</v>
      </c>
      <c r="D28" s="430">
        <f t="shared" si="4"/>
        <v>230.12181940638035</v>
      </c>
      <c r="E28" s="431">
        <f t="shared" si="4"/>
        <v>298.62813845375143</v>
      </c>
      <c r="F28" s="625"/>
      <c r="G28" s="37"/>
      <c r="I28" s="428">
        <f t="shared" ref="I28:K28" si="5">SUM(I13:I27)</f>
        <v>182.37190427854594</v>
      </c>
      <c r="J28" s="428">
        <f t="shared" si="5"/>
        <v>230.12181940638035</v>
      </c>
      <c r="K28" s="428">
        <f t="shared" si="5"/>
        <v>298.62813845375143</v>
      </c>
    </row>
    <row r="29" spans="1:11" x14ac:dyDescent="0.2">
      <c r="A29" s="67"/>
      <c r="B29" s="72"/>
      <c r="C29" s="307"/>
      <c r="D29" s="297"/>
      <c r="E29" s="298"/>
      <c r="F29" s="625"/>
      <c r="G29" s="37"/>
      <c r="I29" s="464"/>
      <c r="J29" s="464"/>
      <c r="K29" s="464"/>
    </row>
    <row r="30" spans="1:11" x14ac:dyDescent="0.2">
      <c r="A30" s="73" t="s">
        <v>129</v>
      </c>
      <c r="B30" s="72"/>
      <c r="C30" s="307"/>
      <c r="D30" s="297"/>
      <c r="E30" s="298"/>
      <c r="F30" s="625"/>
      <c r="G30" s="37"/>
      <c r="I30" s="464"/>
      <c r="J30" s="464"/>
      <c r="K30" s="464"/>
    </row>
    <row r="31" spans="1:11" x14ac:dyDescent="0.2">
      <c r="A31" s="67" t="s">
        <v>130</v>
      </c>
      <c r="B31" s="79"/>
      <c r="C31" s="435">
        <v>0.74456845619080969</v>
      </c>
      <c r="D31" s="436">
        <v>0.97564142535347476</v>
      </c>
      <c r="E31" s="437">
        <v>1.335088266273176</v>
      </c>
      <c r="F31" s="625"/>
      <c r="G31" s="37"/>
      <c r="I31" s="438">
        <f t="shared" ref="I31:K38" si="6">C31</f>
        <v>0.74456845619080969</v>
      </c>
      <c r="J31" s="438">
        <f t="shared" si="6"/>
        <v>0.97564142535347476</v>
      </c>
      <c r="K31" s="438">
        <f t="shared" si="6"/>
        <v>1.335088266273176</v>
      </c>
    </row>
    <row r="32" spans="1:11" x14ac:dyDescent="0.2">
      <c r="A32" s="67" t="s">
        <v>131</v>
      </c>
      <c r="B32" s="80"/>
      <c r="C32" s="439">
        <v>5.076533574707355</v>
      </c>
      <c r="D32" s="440">
        <v>6.6426981881809022</v>
      </c>
      <c r="E32" s="441">
        <v>10.072058634924703</v>
      </c>
      <c r="F32" s="625"/>
      <c r="G32" s="37"/>
      <c r="I32" s="438">
        <f t="shared" si="6"/>
        <v>5.076533574707355</v>
      </c>
      <c r="J32" s="438">
        <f t="shared" si="6"/>
        <v>6.6426981881809022</v>
      </c>
      <c r="K32" s="438">
        <f t="shared" si="6"/>
        <v>10.072058634924703</v>
      </c>
    </row>
    <row r="33" spans="1:11" x14ac:dyDescent="0.2">
      <c r="A33" s="67" t="s">
        <v>132</v>
      </c>
      <c r="B33" s="81"/>
      <c r="C33" s="435">
        <v>2.6074747116237811</v>
      </c>
      <c r="D33" s="436">
        <v>3.9864276841171269</v>
      </c>
      <c r="E33" s="437">
        <v>4.6759041703637987</v>
      </c>
      <c r="F33" s="625"/>
      <c r="G33" s="37"/>
      <c r="I33" s="438">
        <f t="shared" si="6"/>
        <v>2.6074747116237811</v>
      </c>
      <c r="J33" s="438">
        <f t="shared" si="6"/>
        <v>3.9864276841171269</v>
      </c>
      <c r="K33" s="438">
        <f t="shared" si="6"/>
        <v>4.6759041703637987</v>
      </c>
    </row>
    <row r="34" spans="1:11" x14ac:dyDescent="0.2">
      <c r="A34" s="67" t="s">
        <v>133</v>
      </c>
      <c r="B34" s="82"/>
      <c r="C34" s="439">
        <v>47.587379254144359</v>
      </c>
      <c r="D34" s="440">
        <v>53.66254718572614</v>
      </c>
      <c r="E34" s="441">
        <v>60.734444796862945</v>
      </c>
      <c r="F34" s="625"/>
      <c r="G34" s="37"/>
      <c r="I34" s="438">
        <f t="shared" si="6"/>
        <v>47.587379254144359</v>
      </c>
      <c r="J34" s="438">
        <f t="shared" si="6"/>
        <v>53.66254718572614</v>
      </c>
      <c r="K34" s="438">
        <f t="shared" si="6"/>
        <v>60.734444796862945</v>
      </c>
    </row>
    <row r="35" spans="1:11" x14ac:dyDescent="0.2">
      <c r="A35" s="67" t="s">
        <v>134</v>
      </c>
      <c r="B35" s="79"/>
      <c r="C35" s="435">
        <v>1.4500000000000002</v>
      </c>
      <c r="D35" s="436">
        <v>1.9000000000000001</v>
      </c>
      <c r="E35" s="437">
        <v>2.6</v>
      </c>
      <c r="F35" s="625"/>
      <c r="G35" s="37"/>
      <c r="I35" s="438">
        <f t="shared" si="6"/>
        <v>1.4500000000000002</v>
      </c>
      <c r="J35" s="438">
        <f t="shared" si="6"/>
        <v>1.9000000000000001</v>
      </c>
      <c r="K35" s="438">
        <f t="shared" si="6"/>
        <v>2.6</v>
      </c>
    </row>
    <row r="36" spans="1:11" x14ac:dyDescent="0.2">
      <c r="A36" s="67" t="s">
        <v>135</v>
      </c>
      <c r="B36" s="82"/>
      <c r="C36" s="439">
        <v>30.020075697707892</v>
      </c>
      <c r="D36" s="440">
        <v>33.852541448939391</v>
      </c>
      <c r="E36" s="441">
        <v>38.313785269049063</v>
      </c>
      <c r="F36" s="625"/>
      <c r="G36" s="37"/>
      <c r="I36" s="438">
        <f t="shared" si="6"/>
        <v>30.020075697707892</v>
      </c>
      <c r="J36" s="438">
        <f t="shared" si="6"/>
        <v>33.852541448939391</v>
      </c>
      <c r="K36" s="438">
        <f t="shared" si="6"/>
        <v>38.313785269049063</v>
      </c>
    </row>
    <row r="37" spans="1:11" x14ac:dyDescent="0.2">
      <c r="A37" s="67" t="s">
        <v>136</v>
      </c>
      <c r="B37" s="79"/>
      <c r="C37" s="435">
        <v>1.3262666666666665</v>
      </c>
      <c r="D37" s="436">
        <v>1.7378666666666664</v>
      </c>
      <c r="E37" s="437">
        <v>2.378133333333333</v>
      </c>
      <c r="F37" s="625"/>
      <c r="G37" s="37"/>
      <c r="I37" s="438">
        <f t="shared" si="6"/>
        <v>1.3262666666666665</v>
      </c>
      <c r="J37" s="438">
        <f t="shared" si="6"/>
        <v>1.7378666666666664</v>
      </c>
      <c r="K37" s="438">
        <f t="shared" si="6"/>
        <v>2.378133333333333</v>
      </c>
    </row>
    <row r="38" spans="1:11" ht="13.5" thickBot="1" x14ac:dyDescent="0.25">
      <c r="A38" s="67" t="s">
        <v>137</v>
      </c>
      <c r="B38" s="80"/>
      <c r="C38" s="439">
        <v>70.103999999999985</v>
      </c>
      <c r="D38" s="440">
        <v>80.656499999999994</v>
      </c>
      <c r="E38" s="441">
        <v>75.380250000000004</v>
      </c>
      <c r="F38" s="625"/>
      <c r="G38" s="37"/>
      <c r="I38" s="438">
        <f t="shared" si="6"/>
        <v>70.103999999999985</v>
      </c>
      <c r="J38" s="438">
        <f t="shared" si="6"/>
        <v>80.656499999999994</v>
      </c>
      <c r="K38" s="438">
        <f t="shared" si="6"/>
        <v>75.380250000000004</v>
      </c>
    </row>
    <row r="39" spans="1:11" ht="13.5" thickBot="1" x14ac:dyDescent="0.25">
      <c r="A39" s="70" t="s">
        <v>138</v>
      </c>
      <c r="B39" s="78">
        <f t="shared" ref="B39" si="7">SUM(B31:B38)</f>
        <v>0</v>
      </c>
      <c r="C39" s="424">
        <f t="shared" ref="C39:E39" si="8">SUM(C31:C38)</f>
        <v>158.91629836104084</v>
      </c>
      <c r="D39" s="425">
        <f t="shared" si="8"/>
        <v>183.41422259898371</v>
      </c>
      <c r="E39" s="426">
        <f t="shared" si="8"/>
        <v>195.48966447080704</v>
      </c>
      <c r="F39" s="625"/>
      <c r="G39" s="37"/>
      <c r="I39" s="428">
        <f t="shared" ref="I39:K39" si="9">SUM(I31:I38)</f>
        <v>158.91629836104084</v>
      </c>
      <c r="J39" s="428">
        <f t="shared" si="9"/>
        <v>183.41422259898371</v>
      </c>
      <c r="K39" s="428">
        <f t="shared" si="9"/>
        <v>195.48966447080704</v>
      </c>
    </row>
    <row r="40" spans="1:11" ht="13.5" thickBot="1" x14ac:dyDescent="0.25">
      <c r="A40" s="36" t="s">
        <v>165</v>
      </c>
      <c r="B40" s="41"/>
      <c r="C40" s="484"/>
      <c r="D40" s="485"/>
      <c r="E40" s="486"/>
      <c r="F40" s="625"/>
      <c r="G40" s="37"/>
      <c r="I40" s="464"/>
      <c r="J40" s="464"/>
      <c r="K40" s="464"/>
    </row>
    <row r="41" spans="1:11" ht="13.5" thickBot="1" x14ac:dyDescent="0.25">
      <c r="A41" s="45" t="s">
        <v>140</v>
      </c>
      <c r="B41" s="42">
        <f t="shared" ref="B41:C41" si="10">B28+B39+B40</f>
        <v>0</v>
      </c>
      <c r="C41" s="442">
        <f t="shared" si="10"/>
        <v>341.28820263958676</v>
      </c>
      <c r="D41" s="443">
        <f>D28+D39+D40</f>
        <v>413.53604200536404</v>
      </c>
      <c r="E41" s="444">
        <f>E28+E39+E40</f>
        <v>494.11780292455848</v>
      </c>
      <c r="F41" s="625"/>
      <c r="G41" s="37"/>
      <c r="I41" s="428">
        <f t="shared" ref="I41:K41" si="11">I28+I39+I40</f>
        <v>341.28820263958676</v>
      </c>
      <c r="J41" s="428">
        <f t="shared" si="11"/>
        <v>413.53604200536404</v>
      </c>
      <c r="K41" s="428">
        <f t="shared" si="11"/>
        <v>494.11780292455848</v>
      </c>
    </row>
    <row r="42" spans="1:11" ht="13.5" thickBot="1" x14ac:dyDescent="0.25">
      <c r="A42" s="46"/>
      <c r="B42" s="19"/>
      <c r="C42" s="445"/>
      <c r="D42" s="446"/>
      <c r="E42" s="447"/>
      <c r="F42" s="625"/>
      <c r="G42" s="37"/>
      <c r="I42" s="464"/>
      <c r="J42" s="464"/>
      <c r="K42" s="464"/>
    </row>
    <row r="43" spans="1:11" x14ac:dyDescent="0.2">
      <c r="A43" s="47" t="s">
        <v>141</v>
      </c>
      <c r="B43" s="48"/>
      <c r="C43" s="448"/>
      <c r="D43" s="449"/>
      <c r="E43" s="450"/>
      <c r="F43" s="625"/>
      <c r="G43" s="37"/>
      <c r="I43" s="465"/>
      <c r="J43" s="465"/>
      <c r="K43" s="466"/>
    </row>
    <row r="44" spans="1:11" x14ac:dyDescent="0.2">
      <c r="A44" s="49" t="s">
        <v>142</v>
      </c>
      <c r="B44" s="20">
        <f t="shared" ref="B44:E44" si="12">B9-B28</f>
        <v>0</v>
      </c>
      <c r="C44" s="451">
        <f t="shared" si="12"/>
        <v>-0.45190427854595328</v>
      </c>
      <c r="D44" s="452">
        <f t="shared" si="12"/>
        <v>91.918180593619667</v>
      </c>
      <c r="E44" s="453">
        <f t="shared" si="12"/>
        <v>195.50186154624856</v>
      </c>
      <c r="F44" s="625"/>
      <c r="G44" s="37"/>
      <c r="I44" s="467">
        <f t="shared" ref="I44:K44" si="13">I9-I28</f>
        <v>-81.581904278545935</v>
      </c>
      <c r="J44" s="467">
        <f t="shared" si="13"/>
        <v>-16.241819406380358</v>
      </c>
      <c r="K44" s="453">
        <f t="shared" si="13"/>
        <v>70.121861546248567</v>
      </c>
    </row>
    <row r="45" spans="1:11" ht="13.5" thickBot="1" x14ac:dyDescent="0.25">
      <c r="A45" s="50" t="s">
        <v>143</v>
      </c>
      <c r="B45" s="21">
        <f t="shared" ref="B45:E45" si="14">B9-B41</f>
        <v>0</v>
      </c>
      <c r="C45" s="454">
        <f t="shared" si="14"/>
        <v>-159.36820263958677</v>
      </c>
      <c r="D45" s="455">
        <f t="shared" si="14"/>
        <v>-91.496042005364018</v>
      </c>
      <c r="E45" s="456">
        <f t="shared" si="14"/>
        <v>1.2197075441520155E-2</v>
      </c>
      <c r="F45" s="625"/>
      <c r="G45" s="37"/>
      <c r="I45" s="468">
        <f t="shared" ref="I45:K45" si="15">I9-I41</f>
        <v>-240.49820263958674</v>
      </c>
      <c r="J45" s="468">
        <f t="shared" si="15"/>
        <v>-199.65604200536404</v>
      </c>
      <c r="K45" s="456">
        <f t="shared" si="15"/>
        <v>-125.36780292455848</v>
      </c>
    </row>
    <row r="46" spans="1:11" ht="13.5" thickBot="1" x14ac:dyDescent="0.25">
      <c r="A46" s="32"/>
      <c r="B46" s="19"/>
      <c r="C46" s="457"/>
      <c r="D46" s="458"/>
      <c r="E46" s="459"/>
      <c r="F46" s="625"/>
      <c r="G46" s="37"/>
      <c r="I46" s="464"/>
      <c r="J46" s="464"/>
      <c r="K46" s="464"/>
    </row>
    <row r="47" spans="1:11" x14ac:dyDescent="0.2">
      <c r="A47" s="51" t="s">
        <v>144</v>
      </c>
      <c r="B47" s="52"/>
      <c r="C47" s="460"/>
      <c r="D47" s="449"/>
      <c r="E47" s="461"/>
      <c r="F47" s="625"/>
      <c r="G47" s="37"/>
      <c r="I47" s="465"/>
      <c r="J47" s="465"/>
      <c r="K47" s="466"/>
    </row>
    <row r="48" spans="1:11" x14ac:dyDescent="0.2">
      <c r="A48" s="32" t="s">
        <v>145</v>
      </c>
      <c r="B48" s="20" t="e">
        <f t="shared" ref="B48:E48" si="16">ROUND((B28)/B8,2)</f>
        <v>#DIV/0!</v>
      </c>
      <c r="C48" s="451">
        <f t="shared" si="16"/>
        <v>48.1</v>
      </c>
      <c r="D48" s="452">
        <f t="shared" si="16"/>
        <v>60.7</v>
      </c>
      <c r="E48" s="453">
        <f t="shared" si="16"/>
        <v>78.77</v>
      </c>
      <c r="F48" s="625"/>
      <c r="G48" s="37"/>
      <c r="I48" s="467">
        <f t="shared" ref="I48:K48" si="17">ROUND((I28)/I8,2)</f>
        <v>48.1</v>
      </c>
      <c r="J48" s="467">
        <f t="shared" si="17"/>
        <v>60.7</v>
      </c>
      <c r="K48" s="453">
        <f t="shared" si="17"/>
        <v>78.77</v>
      </c>
    </row>
    <row r="49" spans="1:11" ht="13.5" thickBot="1" x14ac:dyDescent="0.25">
      <c r="A49" s="53" t="s">
        <v>146</v>
      </c>
      <c r="B49" s="21" t="e">
        <f t="shared" ref="B49:E49" si="18">ROUND(B41/B8,2)</f>
        <v>#DIV/0!</v>
      </c>
      <c r="C49" s="454">
        <f t="shared" si="18"/>
        <v>90.02</v>
      </c>
      <c r="D49" s="455">
        <f t="shared" si="18"/>
        <v>109.08</v>
      </c>
      <c r="E49" s="456">
        <f t="shared" si="18"/>
        <v>130.33000000000001</v>
      </c>
      <c r="F49" s="625"/>
      <c r="G49" s="37"/>
      <c r="I49" s="468">
        <f t="shared" ref="I49:K49" si="19">ROUND(I41/I8,2)</f>
        <v>90.02</v>
      </c>
      <c r="J49" s="468">
        <f t="shared" si="19"/>
        <v>109.08</v>
      </c>
      <c r="K49" s="456">
        <f t="shared" si="19"/>
        <v>130.33000000000001</v>
      </c>
    </row>
    <row r="50" spans="1:11" ht="13.5" thickBot="1" x14ac:dyDescent="0.25">
      <c r="A50" s="32"/>
      <c r="B50" s="54"/>
      <c r="C50" s="457"/>
      <c r="D50" s="458"/>
      <c r="E50" s="459"/>
      <c r="F50" s="625"/>
      <c r="G50" s="37"/>
      <c r="I50" s="464"/>
      <c r="J50" s="464"/>
      <c r="K50" s="464"/>
    </row>
    <row r="51" spans="1:11" x14ac:dyDescent="0.2">
      <c r="A51" s="51" t="s">
        <v>147</v>
      </c>
      <c r="B51" s="52"/>
      <c r="C51" s="460"/>
      <c r="D51" s="449"/>
      <c r="E51" s="461"/>
      <c r="F51" s="625"/>
      <c r="G51" s="37"/>
      <c r="I51" s="465"/>
      <c r="J51" s="487"/>
      <c r="K51" s="465"/>
    </row>
    <row r="52" spans="1:11" x14ac:dyDescent="0.2">
      <c r="A52" s="32" t="s">
        <v>145</v>
      </c>
      <c r="B52" s="20" t="e">
        <f t="shared" ref="B52:E52" si="20">ROUND((B28)/B7,2)</f>
        <v>#DIV/0!</v>
      </c>
      <c r="C52" s="451">
        <f t="shared" si="20"/>
        <v>3.8</v>
      </c>
      <c r="D52" s="452">
        <f t="shared" si="20"/>
        <v>2.71</v>
      </c>
      <c r="E52" s="453">
        <f t="shared" si="20"/>
        <v>2.29</v>
      </c>
      <c r="F52" s="625"/>
      <c r="G52" s="37"/>
      <c r="I52" s="467">
        <f t="shared" ref="I52:K52" si="21">ROUND((I28)/I7,2)</f>
        <v>6.86</v>
      </c>
      <c r="J52" s="452">
        <f t="shared" si="21"/>
        <v>4.08</v>
      </c>
      <c r="K52" s="467">
        <f t="shared" si="21"/>
        <v>3.07</v>
      </c>
    </row>
    <row r="53" spans="1:11" ht="13.5" thickBot="1" x14ac:dyDescent="0.25">
      <c r="A53" s="53" t="s">
        <v>146</v>
      </c>
      <c r="B53" s="21" t="e">
        <f t="shared" ref="B53:E53" si="22">ROUND(B41/B7,2)</f>
        <v>#DIV/0!</v>
      </c>
      <c r="C53" s="454">
        <f t="shared" si="22"/>
        <v>7.11</v>
      </c>
      <c r="D53" s="455">
        <f t="shared" si="22"/>
        <v>4.87</v>
      </c>
      <c r="E53" s="456">
        <f t="shared" si="22"/>
        <v>3.79</v>
      </c>
      <c r="F53" s="625"/>
      <c r="G53" s="37"/>
      <c r="I53" s="468">
        <f t="shared" ref="I53:K53" si="23">ROUND(I41/I7,2)</f>
        <v>12.84</v>
      </c>
      <c r="J53" s="455">
        <f t="shared" si="23"/>
        <v>7.33</v>
      </c>
      <c r="K53" s="468">
        <f t="shared" si="23"/>
        <v>5.08</v>
      </c>
    </row>
    <row r="54" spans="1:11" ht="16.5" thickBot="1" x14ac:dyDescent="0.3">
      <c r="A54" s="55"/>
      <c r="B54" s="17"/>
      <c r="C54" s="446"/>
      <c r="D54" s="446"/>
      <c r="E54" s="446"/>
      <c r="F54" s="625"/>
    </row>
    <row r="55" spans="1:11" x14ac:dyDescent="0.2">
      <c r="A55" s="47" t="s">
        <v>148</v>
      </c>
      <c r="B55" s="64"/>
      <c r="C55" s="462"/>
      <c r="D55" s="462"/>
      <c r="E55" s="462"/>
      <c r="F55" s="625"/>
    </row>
    <row r="56" spans="1:11" x14ac:dyDescent="0.2">
      <c r="A56" s="49" t="s">
        <v>149</v>
      </c>
      <c r="B56" s="65"/>
      <c r="C56" s="446">
        <f>I7</f>
        <v>26.58522</v>
      </c>
      <c r="D56" s="446">
        <f t="shared" ref="D56:E56" si="24">J7</f>
        <v>56.41254</v>
      </c>
      <c r="E56" s="446">
        <f t="shared" si="24"/>
        <v>97.263000000000005</v>
      </c>
      <c r="F56" s="625"/>
    </row>
    <row r="57" spans="1:11" x14ac:dyDescent="0.2">
      <c r="A57" s="49" t="s">
        <v>150</v>
      </c>
      <c r="B57" s="65"/>
      <c r="C57" s="446">
        <f>I44</f>
        <v>-81.581904278545935</v>
      </c>
      <c r="D57" s="446">
        <f t="shared" ref="D57:E58" si="25">J44</f>
        <v>-16.241819406380358</v>
      </c>
      <c r="E57" s="446">
        <f t="shared" si="25"/>
        <v>70.121861546248567</v>
      </c>
      <c r="F57" s="625"/>
    </row>
    <row r="58" spans="1:11" ht="13.5" thickBot="1" x14ac:dyDescent="0.25">
      <c r="A58" s="50" t="s">
        <v>151</v>
      </c>
      <c r="B58" s="66"/>
      <c r="C58" s="463">
        <f>I45</f>
        <v>-240.49820263958674</v>
      </c>
      <c r="D58" s="463">
        <f t="shared" si="25"/>
        <v>-199.65604200536404</v>
      </c>
      <c r="E58" s="463">
        <f t="shared" si="25"/>
        <v>-125.36780292455848</v>
      </c>
      <c r="F58" s="626"/>
    </row>
    <row r="59" spans="1:11" x14ac:dyDescent="0.2">
      <c r="A59" s="22" t="s">
        <v>152</v>
      </c>
      <c r="B59" s="24"/>
      <c r="C59" s="24"/>
      <c r="D59" s="24"/>
      <c r="E59" s="24"/>
    </row>
    <row r="60" spans="1:11" x14ac:dyDescent="0.2">
      <c r="A60" s="24"/>
      <c r="B60" s="24"/>
      <c r="C60" s="24"/>
      <c r="D60" s="24"/>
      <c r="E60" s="24"/>
    </row>
    <row r="61" spans="1:11" x14ac:dyDescent="0.2">
      <c r="A61" s="24"/>
      <c r="B61" s="24"/>
      <c r="C61" s="419"/>
      <c r="D61" s="419"/>
      <c r="E61" s="419"/>
    </row>
    <row r="62" spans="1:11" ht="15.75" x14ac:dyDescent="0.25">
      <c r="A62" s="57"/>
      <c r="B62" s="56"/>
      <c r="C62" s="56"/>
      <c r="D62" s="56"/>
      <c r="E62" s="56"/>
    </row>
    <row r="63" spans="1:11" ht="15.75" x14ac:dyDescent="0.25">
      <c r="A63" s="57"/>
      <c r="B63" s="56"/>
      <c r="C63" s="56"/>
      <c r="D63" s="56"/>
      <c r="E63" s="56"/>
    </row>
  </sheetData>
  <mergeCells count="2">
    <mergeCell ref="I4:K4"/>
    <mergeCell ref="F3:F5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52311c-9f19-4de0-9814-e2ce7be565cd" xsi:nil="true"/>
    <Comments xmlns="aa46a814-83f6-4eae-b44f-f07e2bb2c61d" xsi:nil="true"/>
    <lcf76f155ced4ddcb4097134ff3c332f xmlns="aa46a814-83f6-4eae-b44f-f07e2bb2c61d">
      <Terms xmlns="http://schemas.microsoft.com/office/infopath/2007/PartnerControls"/>
    </lcf76f155ced4ddcb4097134ff3c332f>
    <Transitory xmlns="aa46a814-83f6-4eae-b44f-f07e2bb2c61d" xsi:nil="true"/>
    <_dlc_DocId xmlns="8c52311c-9f19-4de0-9814-e2ce7be565cd">DOCID-229569468-16854</_dlc_DocId>
    <_dlc_DocIdUrl xmlns="8c52311c-9f19-4de0-9814-e2ce7be565cd">
      <Url>https://skgov.sharepoint.com/sites/AGPolicy/_layouts/15/DocIdRedir.aspx?ID=DOCID-229569468-16854</Url>
      <Description>DOCID-229569468-16854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3364664D0FAE840834E12CF41B080CC" ma:contentTypeVersion="15" ma:contentTypeDescription="Create a new document." ma:contentTypeScope="" ma:versionID="c367bac7ef89a5bbc8060cfa7d27a445">
  <xsd:schema xmlns:xsd="http://www.w3.org/2001/XMLSchema" xmlns:xs="http://www.w3.org/2001/XMLSchema" xmlns:p="http://schemas.microsoft.com/office/2006/metadata/properties" xmlns:ns2="aa46a814-83f6-4eae-b44f-f07e2bb2c61d" xmlns:ns3="8c52311c-9f19-4de0-9814-e2ce7be565cd" targetNamespace="http://schemas.microsoft.com/office/2006/metadata/properties" ma:root="true" ma:fieldsID="038afcca9ea85b5d2643a44b057b9389" ns2:_="" ns3:_="">
    <xsd:import namespace="aa46a814-83f6-4eae-b44f-f07e2bb2c61d"/>
    <xsd:import namespace="8c52311c-9f19-4de0-9814-e2ce7be565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Transitory" minOccurs="0"/>
                <xsd:element ref="ns2:Comments" minOccurs="0"/>
                <xsd:element ref="ns2:MediaServiceSearchProperties" minOccurs="0"/>
                <xsd:element ref="ns2:MediaServiceDateTake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6a814-83f6-4eae-b44f-f07e2bb2c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437b8b-ebfc-4eea-bbb0-e3d5afb0f9e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Transitory" ma:index="19" nillable="true" ma:displayName="Transitory" ma:format="RadioButtons" ma:internalName="Transitory">
      <xsd:simpleType>
        <xsd:restriction base="dms:Choice">
          <xsd:enumeration value="Yes"/>
          <xsd:enumeration value="No"/>
        </xsd:restriction>
      </xsd:simpleType>
    </xsd:element>
    <xsd:element name="Comments" ma:index="20" nillable="true" ma:displayName="Comments" ma:internalName="Comments">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2311c-9f19-4de0-9814-e2ce7be565c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66950dc-ed5e-4fc2-8634-d9cd928148b7}" ma:internalName="TaxCatchAll" ma:showField="CatchAllData" ma:web="8c52311c-9f19-4de0-9814-e2ce7be565cd">
      <xsd:complexType>
        <xsd:complexContent>
          <xsd:extension base="dms:MultiChoiceLookup">
            <xsd:sequence>
              <xsd:element name="Value" type="dms:Lookup" maxOccurs="unbounded" minOccurs="0" nillable="true"/>
            </xsd:sequence>
          </xsd:extension>
        </xsd:complexContent>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44EF6-3437-4333-B3A9-36906C237338}">
  <ds:schemaRefs>
    <ds:schemaRef ds:uri="http://schemas.microsoft.com/sharepoint/v3/contenttype/forms"/>
  </ds:schemaRefs>
</ds:datastoreItem>
</file>

<file path=customXml/itemProps2.xml><?xml version="1.0" encoding="utf-8"?>
<ds:datastoreItem xmlns:ds="http://schemas.openxmlformats.org/officeDocument/2006/customXml" ds:itemID="{36AE4D78-CAFD-4A9A-902B-430AF57880AD}">
  <ds:schemaRefs>
    <ds:schemaRef ds:uri="http://schemas.microsoft.com/office/2006/metadata/properties"/>
    <ds:schemaRef ds:uri="http://schemas.microsoft.com/office/infopath/2007/PartnerControls"/>
    <ds:schemaRef ds:uri="8c52311c-9f19-4de0-9814-e2ce7be565cd"/>
    <ds:schemaRef ds:uri="aa46a814-83f6-4eae-b44f-f07e2bb2c61d"/>
  </ds:schemaRefs>
</ds:datastoreItem>
</file>

<file path=customXml/itemProps3.xml><?xml version="1.0" encoding="utf-8"?>
<ds:datastoreItem xmlns:ds="http://schemas.openxmlformats.org/officeDocument/2006/customXml" ds:itemID="{83A32DCA-CF20-47B3-93D6-E1CD1B02FA16}">
  <ds:schemaRefs>
    <ds:schemaRef ds:uri="http://schemas.microsoft.com/sharepoint/events"/>
  </ds:schemaRefs>
</ds:datastoreItem>
</file>

<file path=customXml/itemProps4.xml><?xml version="1.0" encoding="utf-8"?>
<ds:datastoreItem xmlns:ds="http://schemas.openxmlformats.org/officeDocument/2006/customXml" ds:itemID="{AB30FF67-F866-4947-A181-DA2488D09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46a814-83f6-4eae-b44f-f07e2bb2c61d"/>
    <ds:schemaRef ds:uri="8c52311c-9f19-4de0-9814-e2ce7be56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715e697-1c31-4156-8581-01c5d1e29c65}" enabled="1" method="Standard" siteId="{cf4e8a24-641b-40d2-905e-9a328b644f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vt:i4>
      </vt:variant>
    </vt:vector>
  </HeadingPairs>
  <TitlesOfParts>
    <vt:vector size="36" baseType="lpstr">
      <vt:lpstr>Disclaimer</vt:lpstr>
      <vt:lpstr>Guide2026</vt:lpstr>
      <vt:lpstr>General Assumptions</vt:lpstr>
      <vt:lpstr>Summary Calculator</vt:lpstr>
      <vt:lpstr>MBarley</vt:lpstr>
      <vt:lpstr>FBarley</vt:lpstr>
      <vt:lpstr>Corn</vt:lpstr>
      <vt:lpstr>HFallRye</vt:lpstr>
      <vt:lpstr>Oats</vt:lpstr>
      <vt:lpstr>Durum</vt:lpstr>
      <vt:lpstr>SWheat</vt:lpstr>
      <vt:lpstr>WWheat</vt:lpstr>
      <vt:lpstr>Canola</vt:lpstr>
      <vt:lpstr>Flax</vt:lpstr>
      <vt:lpstr>BMustard</vt:lpstr>
      <vt:lpstr>OMustard</vt:lpstr>
      <vt:lpstr>YMustard</vt:lpstr>
      <vt:lpstr>Hybrid Brown Mustard</vt:lpstr>
      <vt:lpstr>Sunflower</vt:lpstr>
      <vt:lpstr>Soybean</vt:lpstr>
      <vt:lpstr>DesiChickpeas</vt:lpstr>
      <vt:lpstr>Chickpeas, large</vt:lpstr>
      <vt:lpstr>Chickpeas, small</vt:lpstr>
      <vt:lpstr>LGLentil</vt:lpstr>
      <vt:lpstr>RLentil</vt:lpstr>
      <vt:lpstr>GPeas</vt:lpstr>
      <vt:lpstr>Ypeas</vt:lpstr>
      <vt:lpstr>Black Bean</vt:lpstr>
      <vt:lpstr>Fbean</vt:lpstr>
      <vt:lpstr>Camelina</vt:lpstr>
      <vt:lpstr>Canaryseed</vt:lpstr>
      <vt:lpstr>Caraway</vt:lpstr>
      <vt:lpstr>Coriander</vt:lpstr>
      <vt:lpstr>Fenugreek</vt:lpstr>
      <vt:lpstr>Quinoa</vt:lpstr>
      <vt:lpstr>Disclaimer!Print_Area</vt:lpstr>
    </vt:vector>
  </TitlesOfParts>
  <Manager/>
  <Company>Saskatchewan Agriculture &amp; Food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Sask. Agriculture &amp; Food</dc:creator>
  <cp:keywords/>
  <dc:description/>
  <cp:lastModifiedBy>Maciag, Joseph AG</cp:lastModifiedBy>
  <cp:revision/>
  <dcterms:created xsi:type="dcterms:W3CDTF">2001-01-29T14:38:03Z</dcterms:created>
  <dcterms:modified xsi:type="dcterms:W3CDTF">2026-01-28T21:28:36Z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0x01010063364664D0FAE840834E12CF41B080CC</vt:lpwstr>
  </property>
  <property fmtid="{D5CDD505-2E9C-101B-9397-08002B2CF9AE}" pid="3" name="_dlc_DocIdItemGuid">
    <vt:lpwstr>c8cc27a6-b412-425f-ab2a-6f5595928c28</vt:lpwstr>
  </property>
  <property fmtid="{D5CDD505-2E9C-101B-9397-08002B2CF9AE}" pid="4" name="MediaServiceImageTags">
    <vt:lpwstr/>
  </property>
</Properties>
</file>