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webextensions/webextension1.xml" ContentType="application/vnd.ms-office.webextension+xml"/>
  <Override PartName="/xl/drawings/drawing4.xml" ContentType="application/vnd.openxmlformats-officedocument.drawing+xml"/>
  <Override PartName="/xl/drawings/drawing5.xml" ContentType="application/vnd.openxmlformats-officedocument.drawing+xml"/>
  <Override PartName="/xl/webextensions/webextension2.xml" ContentType="application/vnd.ms-office.webextension+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6.xml" ContentType="application/vnd.openxmlformats-officedocument.drawing+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mc:AlternateContent xmlns:mc="http://schemas.openxmlformats.org/markup-compatibility/2006">
    <mc:Choice Requires="x15">
      <x15ac:absPath xmlns:x15ac="http://schemas.microsoft.com/office/spreadsheetml/2010/11/ac" url="C:\Users\kgoldfin\Desktop\"/>
    </mc:Choice>
  </mc:AlternateContent>
  <xr:revisionPtr revIDLastSave="0" documentId="13_ncr:1_{650895EB-91DE-457E-BDDF-7497B748E6DF}" xr6:coauthVersionLast="47" xr6:coauthVersionMax="47" xr10:uidLastSave="{00000000-0000-0000-0000-000000000000}"/>
  <workbookProtection workbookAlgorithmName="SHA-512" workbookHashValue="xPHezMcTtKfpX4rPbZ93QfVHEyq15PCgFZ8s/Au/LYAsA1uvHrMGbhAKSM+f5v5I0UwYd75X5623eQXLdl8aHw==" workbookSaltValue="EByV5gN8geZmo7ABsVx27g==" workbookSpinCount="100000" lockStructure="1"/>
  <bookViews>
    <workbookView xWindow="6510" yWindow="285" windowWidth="22005" windowHeight="11265" tabRatio="786" xr2:uid="{A9F3DA2C-BC67-4C59-AF82-2C8A01E66D6D}"/>
  </bookViews>
  <sheets>
    <sheet name="READ ME!" sheetId="1" r:id="rId1"/>
    <sheet name="Municipality" sheetId="10" r:id="rId2"/>
    <sheet name="2026return" sheetId="6" r:id="rId3"/>
    <sheet name="Check" sheetId="7" r:id="rId4"/>
    <sheet name="Sign off" sheetId="5" r:id="rId5"/>
    <sheet name="Muni names - will be hidden tab" sheetId="3" state="hidden" r:id="rId6"/>
    <sheet name="Discrepancies - will be hidden" sheetId="13" state="hidden" r:id="rId7"/>
    <sheet name="ForCompiliationFile" sheetId="12" state="hidden" r:id="rId8"/>
    <sheet name="Backup muni names" sheetId="11" state="hidden" r:id="rId9"/>
    <sheet name="Logic and questions" sheetId="9" state="hidden" r:id="rId10"/>
    <sheet name="ESRI_MAPINFO_SHEET" sheetId="2" state="veryHidden" r:id="rId11"/>
  </sheets>
  <definedNames>
    <definedName name="_xlnm._FilterDatabase" localSheetId="6" hidden="1">'Discrepancies - will be hidden'!$A$1:$D$51</definedName>
    <definedName name="_xlnm._FilterDatabase" localSheetId="5" hidden="1">'Muni names - will be hidden tab'!$A$1:$AB$748</definedName>
    <definedName name="_xleta.AND" hidden="1" xlm="1">#NAME?</definedName>
    <definedName name="_xleta.MAX" hidden="1" xlm="1">#NAME?</definedName>
    <definedName name="_xleta.OR" hidden="1" xlm="1">#NAME?</definedName>
    <definedName name="_xleta.T" hidden="1" xlm="1">#NAME?</definedName>
    <definedName name="_xlnm.Print_Area" localSheetId="0">'READ ME!'!$B$2:$P$58</definedName>
    <definedName name="_xlnm.Print_Area" localSheetId="4">'Sign off'!$B$2:$P$39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H4" i="12" l="1"/>
  <c r="DG4" i="12"/>
  <c r="DF4" i="12"/>
  <c r="DE4" i="12"/>
  <c r="M29" i="12"/>
  <c r="M28" i="12"/>
  <c r="M23" i="12"/>
  <c r="M22" i="12"/>
  <c r="M21" i="12"/>
  <c r="M20" i="12"/>
  <c r="M19" i="12"/>
  <c r="M18" i="12"/>
  <c r="M17" i="12"/>
  <c r="M16" i="12"/>
  <c r="M15" i="12"/>
  <c r="M14" i="12"/>
  <c r="M13" i="12"/>
  <c r="M12" i="12"/>
  <c r="S8" i="12"/>
  <c r="S4" i="12"/>
  <c r="M652" i="6"/>
  <c r="M651" i="6"/>
  <c r="M650" i="6"/>
  <c r="M649" i="6"/>
  <c r="M648" i="6"/>
  <c r="M647" i="6"/>
  <c r="M646" i="6"/>
  <c r="M645" i="6"/>
  <c r="M644" i="6"/>
  <c r="M606" i="6"/>
  <c r="M605" i="6"/>
  <c r="M604" i="6"/>
  <c r="M603" i="6"/>
  <c r="M602" i="6"/>
  <c r="M601" i="6"/>
  <c r="M600" i="6"/>
  <c r="M599" i="6"/>
  <c r="M598" i="6"/>
  <c r="M561" i="6"/>
  <c r="M560" i="6"/>
  <c r="M559" i="6"/>
  <c r="M558" i="6"/>
  <c r="M557" i="6"/>
  <c r="M556" i="6"/>
  <c r="M555" i="6"/>
  <c r="M554" i="6"/>
  <c r="M553" i="6"/>
  <c r="M516" i="6"/>
  <c r="M515" i="6"/>
  <c r="M514" i="6"/>
  <c r="M513" i="6"/>
  <c r="M512" i="6"/>
  <c r="M511" i="6"/>
  <c r="M510" i="6"/>
  <c r="M509" i="6"/>
  <c r="M508" i="6"/>
  <c r="M471" i="6"/>
  <c r="M470" i="6"/>
  <c r="M469" i="6"/>
  <c r="M468" i="6"/>
  <c r="M467" i="6"/>
  <c r="M466" i="6"/>
  <c r="M465" i="6"/>
  <c r="M464" i="6"/>
  <c r="M463" i="6"/>
  <c r="M426" i="6"/>
  <c r="M425" i="6"/>
  <c r="M424" i="6"/>
  <c r="M423" i="6"/>
  <c r="M422" i="6"/>
  <c r="M421" i="6"/>
  <c r="M420" i="6"/>
  <c r="M419" i="6"/>
  <c r="M418" i="6"/>
  <c r="M381" i="6"/>
  <c r="M380" i="6"/>
  <c r="M379" i="6"/>
  <c r="M378" i="6"/>
  <c r="M377" i="6"/>
  <c r="M376" i="6"/>
  <c r="M375" i="6"/>
  <c r="M374" i="6"/>
  <c r="M373" i="6"/>
  <c r="M336" i="6"/>
  <c r="M335" i="6"/>
  <c r="M334" i="6"/>
  <c r="M333" i="6"/>
  <c r="M332" i="6"/>
  <c r="M331" i="6"/>
  <c r="M330" i="6"/>
  <c r="M329" i="6"/>
  <c r="M328" i="6"/>
  <c r="M291" i="6"/>
  <c r="M290" i="6"/>
  <c r="M289" i="6"/>
  <c r="M288" i="6"/>
  <c r="M287" i="6"/>
  <c r="M286" i="6"/>
  <c r="M285" i="6"/>
  <c r="M284" i="6"/>
  <c r="M283" i="6"/>
  <c r="M246" i="6"/>
  <c r="M245" i="6"/>
  <c r="M244" i="6"/>
  <c r="M243" i="6"/>
  <c r="M242" i="6"/>
  <c r="M241" i="6"/>
  <c r="M240" i="6"/>
  <c r="M239" i="6"/>
  <c r="M238" i="6"/>
  <c r="M201" i="6"/>
  <c r="M200" i="6"/>
  <c r="M199" i="6"/>
  <c r="M198" i="6"/>
  <c r="M197" i="6"/>
  <c r="M196" i="6"/>
  <c r="M195" i="6"/>
  <c r="M194" i="6"/>
  <c r="M193" i="6"/>
  <c r="M156" i="6"/>
  <c r="M155" i="6"/>
  <c r="M154" i="6"/>
  <c r="M153" i="6"/>
  <c r="M152" i="6"/>
  <c r="M151" i="6"/>
  <c r="M150" i="6"/>
  <c r="M149" i="6"/>
  <c r="M148" i="6"/>
  <c r="M758" i="6"/>
  <c r="M757" i="6"/>
  <c r="M756" i="6"/>
  <c r="M755" i="6"/>
  <c r="M754" i="6"/>
  <c r="M753" i="6"/>
  <c r="M752" i="6"/>
  <c r="M751" i="6"/>
  <c r="M750" i="6"/>
  <c r="M711" i="6"/>
  <c r="M710" i="6"/>
  <c r="M708" i="6"/>
  <c r="M707" i="6"/>
  <c r="M705" i="6"/>
  <c r="DO14" i="12"/>
  <c r="CX4" i="12"/>
  <c r="CW4" i="12"/>
  <c r="CV4" i="12"/>
  <c r="CC4" i="12"/>
  <c r="CI4" i="12"/>
  <c r="CH4" i="12"/>
  <c r="CD4" i="12"/>
  <c r="CE4" i="12"/>
  <c r="CG4" i="12"/>
  <c r="BU4" i="12"/>
  <c r="BM4" i="12"/>
  <c r="CA4" i="12"/>
  <c r="BY4" i="12"/>
  <c r="BW4" i="12"/>
  <c r="BS4" i="12"/>
  <c r="BQ4" i="12"/>
  <c r="BO4" i="12"/>
  <c r="BK4" i="12"/>
  <c r="BI4" i="12"/>
  <c r="BG4" i="12"/>
  <c r="BF4" i="12"/>
  <c r="BD4" i="12"/>
  <c r="BB4" i="12"/>
  <c r="AZ4" i="12"/>
  <c r="BC4" i="12"/>
  <c r="BA4" i="12"/>
  <c r="AY4" i="12"/>
  <c r="AV4" i="12"/>
  <c r="AT4" i="12"/>
  <c r="AW4" i="12"/>
  <c r="AU4" i="12"/>
  <c r="AS4" i="12"/>
  <c r="M292" i="6" l="1"/>
  <c r="M472" i="6"/>
  <c r="M202" i="6"/>
  <c r="M337" i="6"/>
  <c r="M607" i="6"/>
  <c r="M427" i="6"/>
  <c r="M382" i="6"/>
  <c r="M517" i="6"/>
  <c r="M157" i="6"/>
  <c r="M653" i="6"/>
  <c r="M247" i="6"/>
  <c r="M759" i="6"/>
  <c r="M562" i="6"/>
  <c r="DQ29" i="12"/>
  <c r="DQ28" i="12"/>
  <c r="DQ23" i="12"/>
  <c r="DQ22" i="12"/>
  <c r="DQ21" i="12"/>
  <c r="DQ20" i="12"/>
  <c r="DQ19" i="12"/>
  <c r="DQ18" i="12"/>
  <c r="DQ17" i="12"/>
  <c r="DQ16" i="12"/>
  <c r="DQ15" i="12"/>
  <c r="DQ14" i="12"/>
  <c r="DQ13" i="12"/>
  <c r="DQ12" i="12"/>
  <c r="DP29" i="12"/>
  <c r="DP28" i="12"/>
  <c r="DP23" i="12"/>
  <c r="DP22" i="12"/>
  <c r="DP21" i="12"/>
  <c r="DP20" i="12"/>
  <c r="DP19" i="12"/>
  <c r="DP18" i="12"/>
  <c r="DP17" i="12"/>
  <c r="DP16" i="12"/>
  <c r="DP15" i="12"/>
  <c r="DP14" i="12"/>
  <c r="DP13" i="12"/>
  <c r="DO29" i="12"/>
  <c r="DO28" i="12"/>
  <c r="DO23" i="12"/>
  <c r="DO22" i="12"/>
  <c r="DO21" i="12"/>
  <c r="DO20" i="12"/>
  <c r="DO19" i="12"/>
  <c r="DO18" i="12"/>
  <c r="DO17" i="12"/>
  <c r="DO16" i="12"/>
  <c r="DO15" i="12"/>
  <c r="DO13" i="12"/>
  <c r="DO12" i="12"/>
  <c r="DP12" i="12"/>
  <c r="ON4" i="12" l="1"/>
  <c r="OM4" i="12"/>
  <c r="OL4" i="12"/>
  <c r="OK4" i="12"/>
  <c r="OJ4" i="12"/>
  <c r="OI4" i="12"/>
  <c r="OM3" i="12"/>
  <c r="ON3" i="12"/>
  <c r="OL3" i="12"/>
  <c r="OK3" i="12"/>
  <c r="OJ3" i="12"/>
  <c r="OI3" i="12"/>
  <c r="OH4" i="12"/>
  <c r="OG4" i="12"/>
  <c r="OF4" i="12"/>
  <c r="OE4" i="12"/>
  <c r="OD4" i="12"/>
  <c r="OC4" i="12"/>
  <c r="OB4" i="12"/>
  <c r="OA4" i="12"/>
  <c r="NZ4" i="12"/>
  <c r="NY4" i="12"/>
  <c r="NX4" i="12"/>
  <c r="NW4" i="12"/>
  <c r="NV4" i="12"/>
  <c r="NU4" i="12"/>
  <c r="NT4" i="12"/>
  <c r="BV4" i="12"/>
  <c r="C747" i="6"/>
  <c r="C700" i="6"/>
  <c r="C641" i="6"/>
  <c r="C23" i="12" s="1"/>
  <c r="C595" i="6"/>
  <c r="C550" i="6"/>
  <c r="C505" i="6"/>
  <c r="C460" i="6"/>
  <c r="C415" i="6"/>
  <c r="C370" i="6"/>
  <c r="C325" i="6"/>
  <c r="C280" i="6"/>
  <c r="C235" i="6"/>
  <c r="C190" i="6"/>
  <c r="C145" i="6"/>
  <c r="G127" i="6"/>
  <c r="G128" i="6"/>
  <c r="G129" i="6"/>
  <c r="G130" i="6"/>
  <c r="G131" i="6"/>
  <c r="G132" i="6"/>
  <c r="G133" i="6"/>
  <c r="G134" i="6"/>
  <c r="DA4" i="12" l="1"/>
  <c r="C29" i="12"/>
  <c r="OF3" i="12"/>
  <c r="C22" i="12"/>
  <c r="C28" i="12"/>
  <c r="C21" i="12"/>
  <c r="C20" i="12"/>
  <c r="C19" i="12"/>
  <c r="C18" i="12"/>
  <c r="C17" i="12"/>
  <c r="C16" i="12"/>
  <c r="C15" i="12"/>
  <c r="C14" i="12"/>
  <c r="C13" i="12"/>
  <c r="C12" i="12"/>
  <c r="F1181" i="6"/>
  <c r="E1181" i="6"/>
  <c r="D1181" i="6"/>
  <c r="F1167" i="6"/>
  <c r="E1167" i="6"/>
  <c r="D1167" i="6"/>
  <c r="F1153" i="6"/>
  <c r="E1153" i="6"/>
  <c r="D1153" i="6"/>
  <c r="F1139" i="6"/>
  <c r="E1139" i="6"/>
  <c r="D1139" i="6"/>
  <c r="F1125" i="6"/>
  <c r="E1125" i="6"/>
  <c r="D1125" i="6"/>
  <c r="F1111" i="6"/>
  <c r="E1111" i="6"/>
  <c r="D1111" i="6"/>
  <c r="F1097" i="6"/>
  <c r="E1097" i="6"/>
  <c r="D1097" i="6"/>
  <c r="F1083" i="6"/>
  <c r="E1083" i="6"/>
  <c r="D1083" i="6"/>
  <c r="F1069" i="6"/>
  <c r="E1069" i="6"/>
  <c r="D1069" i="6"/>
  <c r="F1055" i="6"/>
  <c r="E1055" i="6"/>
  <c r="D1055" i="6"/>
  <c r="F1041" i="6"/>
  <c r="E1041" i="6"/>
  <c r="D1041" i="6"/>
  <c r="F1027" i="6"/>
  <c r="E1027" i="6"/>
  <c r="D1027" i="6"/>
  <c r="F1013" i="6"/>
  <c r="E1013" i="6"/>
  <c r="D1013" i="6"/>
  <c r="F999" i="6"/>
  <c r="E999" i="6"/>
  <c r="D999" i="6"/>
  <c r="GG8" i="12"/>
  <c r="GF8" i="12"/>
  <c r="GF4" i="12"/>
  <c r="NX3" i="12" l="1"/>
  <c r="NY3" i="12"/>
  <c r="OA3" i="12"/>
  <c r="OD3" i="12"/>
  <c r="OG3" i="12"/>
  <c r="OC3" i="12"/>
  <c r="NW3" i="12"/>
  <c r="NZ3" i="12"/>
  <c r="OB3" i="12"/>
  <c r="OE3" i="12"/>
  <c r="OH3" i="12"/>
  <c r="NU3" i="12"/>
  <c r="NV3" i="12"/>
  <c r="G779" i="6"/>
  <c r="F778" i="6"/>
  <c r="F777" i="6"/>
  <c r="H770" i="6"/>
  <c r="G769" i="6"/>
  <c r="G768" i="6"/>
  <c r="G767" i="6"/>
  <c r="G766" i="6"/>
  <c r="D759" i="6"/>
  <c r="G732" i="6"/>
  <c r="F731" i="6"/>
  <c r="F730" i="6"/>
  <c r="H723" i="6"/>
  <c r="G722" i="6"/>
  <c r="G721" i="6"/>
  <c r="G720" i="6"/>
  <c r="G719" i="6"/>
  <c r="D712" i="6"/>
  <c r="G673" i="6"/>
  <c r="F672" i="6"/>
  <c r="F671" i="6"/>
  <c r="H664" i="6"/>
  <c r="G663" i="6"/>
  <c r="G662" i="6"/>
  <c r="G661" i="6"/>
  <c r="G660" i="6"/>
  <c r="D653" i="6"/>
  <c r="G627" i="6"/>
  <c r="F626" i="6"/>
  <c r="F625" i="6"/>
  <c r="H618" i="6"/>
  <c r="G617" i="6"/>
  <c r="G616" i="6"/>
  <c r="G615" i="6"/>
  <c r="G614" i="6"/>
  <c r="D607" i="6"/>
  <c r="G582" i="6"/>
  <c r="F581" i="6"/>
  <c r="F580" i="6"/>
  <c r="H573" i="6"/>
  <c r="G572" i="6"/>
  <c r="G571" i="6"/>
  <c r="G570" i="6"/>
  <c r="G569" i="6"/>
  <c r="D562" i="6"/>
  <c r="G537" i="6"/>
  <c r="F536" i="6"/>
  <c r="F535" i="6"/>
  <c r="H528" i="6"/>
  <c r="G527" i="6"/>
  <c r="G526" i="6"/>
  <c r="G525" i="6"/>
  <c r="G524" i="6"/>
  <c r="D517" i="6"/>
  <c r="G492" i="6"/>
  <c r="F491" i="6"/>
  <c r="F490" i="6"/>
  <c r="H483" i="6"/>
  <c r="G482" i="6"/>
  <c r="G481" i="6"/>
  <c r="G480" i="6"/>
  <c r="G479" i="6"/>
  <c r="D472" i="6"/>
  <c r="G447" i="6"/>
  <c r="F446" i="6"/>
  <c r="F445" i="6"/>
  <c r="H438" i="6"/>
  <c r="G437" i="6"/>
  <c r="G436" i="6"/>
  <c r="G435" i="6"/>
  <c r="G434" i="6"/>
  <c r="D427" i="6"/>
  <c r="G402" i="6"/>
  <c r="F401" i="6"/>
  <c r="F400" i="6"/>
  <c r="H393" i="6"/>
  <c r="G392" i="6"/>
  <c r="G391" i="6"/>
  <c r="G390" i="6"/>
  <c r="G389" i="6"/>
  <c r="D382" i="6"/>
  <c r="G357" i="6"/>
  <c r="F356" i="6"/>
  <c r="F355" i="6"/>
  <c r="H348" i="6"/>
  <c r="G347" i="6"/>
  <c r="G346" i="6"/>
  <c r="G345" i="6"/>
  <c r="G344" i="6"/>
  <c r="D337" i="6"/>
  <c r="G312" i="6"/>
  <c r="F311" i="6"/>
  <c r="F310" i="6"/>
  <c r="H303" i="6"/>
  <c r="G302" i="6"/>
  <c r="G301" i="6"/>
  <c r="G300" i="6"/>
  <c r="G299" i="6"/>
  <c r="D292" i="6"/>
  <c r="G267" i="6"/>
  <c r="F266" i="6"/>
  <c r="F265" i="6"/>
  <c r="H258" i="6"/>
  <c r="G257" i="6"/>
  <c r="G256" i="6"/>
  <c r="G255" i="6"/>
  <c r="G254" i="6"/>
  <c r="D247" i="6"/>
  <c r="G222" i="6"/>
  <c r="F221" i="6"/>
  <c r="F220" i="6"/>
  <c r="H213" i="6"/>
  <c r="G212" i="6"/>
  <c r="G211" i="6"/>
  <c r="G210" i="6"/>
  <c r="G209" i="6"/>
  <c r="D202" i="6"/>
  <c r="F673" i="6" l="1"/>
  <c r="DC23" i="12" s="1"/>
  <c r="F447" i="6"/>
  <c r="DC18" i="12" s="1"/>
  <c r="F732" i="6"/>
  <c r="G393" i="6"/>
  <c r="CT17" i="12" s="1"/>
  <c r="G258" i="6"/>
  <c r="CT14" i="12" s="1"/>
  <c r="F537" i="6"/>
  <c r="DC20" i="12" s="1"/>
  <c r="F402" i="6"/>
  <c r="DC17" i="12" s="1"/>
  <c r="F312" i="6"/>
  <c r="DC15" i="12" s="1"/>
  <c r="G723" i="6"/>
  <c r="CT28" i="12" s="1"/>
  <c r="F627" i="6"/>
  <c r="DC22" i="12" s="1"/>
  <c r="G483" i="6"/>
  <c r="CT19" i="12" s="1"/>
  <c r="G348" i="6"/>
  <c r="CT16" i="12" s="1"/>
  <c r="G213" i="6"/>
  <c r="CT13" i="12" s="1"/>
  <c r="F267" i="6"/>
  <c r="DC14" i="12" s="1"/>
  <c r="F222" i="6"/>
  <c r="DC13" i="12" s="1"/>
  <c r="G573" i="6"/>
  <c r="CT21" i="12" s="1"/>
  <c r="G438" i="6"/>
  <c r="CT18" i="12" s="1"/>
  <c r="G303" i="6"/>
  <c r="CT15" i="12" s="1"/>
  <c r="F357" i="6"/>
  <c r="DC16" i="12" s="1"/>
  <c r="F779" i="6"/>
  <c r="G770" i="6"/>
  <c r="CT29" i="12" s="1"/>
  <c r="F492" i="6"/>
  <c r="DC19" i="12" s="1"/>
  <c r="G528" i="6"/>
  <c r="CT20" i="12" s="1"/>
  <c r="F582" i="6"/>
  <c r="DC21" i="12" s="1"/>
  <c r="G664" i="6"/>
  <c r="CT23" i="12" s="1"/>
  <c r="G618" i="6"/>
  <c r="CT22" i="12" s="1"/>
  <c r="G55" i="7"/>
  <c r="G54" i="7"/>
  <c r="G53" i="7"/>
  <c r="O759" i="6"/>
  <c r="I786" i="6" s="1"/>
  <c r="N759" i="6"/>
  <c r="O712" i="6"/>
  <c r="I739" i="6" s="1"/>
  <c r="N712" i="6"/>
  <c r="M709" i="6"/>
  <c r="M706" i="6"/>
  <c r="M704" i="6"/>
  <c r="M703" i="6"/>
  <c r="O653" i="6"/>
  <c r="I680" i="6" s="1"/>
  <c r="N653" i="6"/>
  <c r="O607" i="6"/>
  <c r="I634" i="6" s="1"/>
  <c r="N607" i="6"/>
  <c r="O562" i="6"/>
  <c r="I589" i="6" s="1"/>
  <c r="N562" i="6"/>
  <c r="O517" i="6"/>
  <c r="I544" i="6" s="1"/>
  <c r="N517" i="6"/>
  <c r="O472" i="6"/>
  <c r="I499" i="6" s="1"/>
  <c r="N472" i="6"/>
  <c r="O427" i="6"/>
  <c r="I454" i="6" s="1"/>
  <c r="N427" i="6"/>
  <c r="O382" i="6"/>
  <c r="I409" i="6" s="1"/>
  <c r="N382" i="6"/>
  <c r="O337" i="6"/>
  <c r="I364" i="6" s="1"/>
  <c r="N337" i="6"/>
  <c r="O292" i="6"/>
  <c r="I319" i="6" s="1"/>
  <c r="N292" i="6"/>
  <c r="O247" i="6"/>
  <c r="I274" i="6" s="1"/>
  <c r="N247" i="6"/>
  <c r="O202" i="6"/>
  <c r="I229" i="6" s="1"/>
  <c r="N202" i="6"/>
  <c r="D25" i="6"/>
  <c r="G20" i="7" s="1"/>
  <c r="M51" i="6"/>
  <c r="M50" i="6"/>
  <c r="M37" i="6"/>
  <c r="M36" i="6"/>
  <c r="M24" i="6"/>
  <c r="M23" i="6"/>
  <c r="BE4" i="12" l="1"/>
  <c r="BL4" i="12"/>
  <c r="AX4" i="12"/>
  <c r="BT4" i="12"/>
  <c r="CJ4" i="12"/>
  <c r="CB4" i="12"/>
  <c r="F1084" i="6"/>
  <c r="F1085" i="6" s="1"/>
  <c r="I23" i="12"/>
  <c r="E1070" i="6"/>
  <c r="E1071" i="6" s="1"/>
  <c r="E1154" i="6"/>
  <c r="E1155" i="6" s="1"/>
  <c r="D1140" i="6"/>
  <c r="D1141" i="6" s="1"/>
  <c r="D1056" i="6"/>
  <c r="D1057" i="6" s="1"/>
  <c r="D1028" i="6"/>
  <c r="D1029" i="6" s="1"/>
  <c r="F1056" i="6"/>
  <c r="F1057" i="6" s="1"/>
  <c r="E1084" i="6"/>
  <c r="E1085" i="6" s="1"/>
  <c r="E1042" i="6"/>
  <c r="E1043" i="6" s="1"/>
  <c r="F1098" i="6"/>
  <c r="F1099" i="6" s="1"/>
  <c r="D1168" i="6"/>
  <c r="D1169" i="6" s="1"/>
  <c r="ND4" i="12" s="1"/>
  <c r="E1182" i="6"/>
  <c r="E1112" i="6"/>
  <c r="E1113" i="6" s="1"/>
  <c r="F1182" i="6"/>
  <c r="I452" i="6"/>
  <c r="E1014" i="6"/>
  <c r="E1015" i="6" s="1"/>
  <c r="D1126" i="6"/>
  <c r="D1127" i="6" s="1"/>
  <c r="E1140" i="6"/>
  <c r="E1141" i="6" s="1"/>
  <c r="F1154" i="6"/>
  <c r="F1155" i="6" s="1"/>
  <c r="F1126" i="6"/>
  <c r="E1056" i="6"/>
  <c r="E1057" i="6" s="1"/>
  <c r="F1070" i="6"/>
  <c r="F1071" i="6" s="1"/>
  <c r="D1112" i="6"/>
  <c r="D1113" i="6" s="1"/>
  <c r="E1126" i="6"/>
  <c r="E1127" i="6" s="1"/>
  <c r="F1140" i="6"/>
  <c r="F1141" i="6" s="1"/>
  <c r="E1168" i="6"/>
  <c r="E1169" i="6" s="1"/>
  <c r="F1168" i="6"/>
  <c r="F1169" i="6" s="1"/>
  <c r="D1182" i="6"/>
  <c r="I317" i="6"/>
  <c r="D1042" i="6"/>
  <c r="D1043" i="6" s="1"/>
  <c r="I542" i="6"/>
  <c r="D1084" i="6"/>
  <c r="D1085" i="6" s="1"/>
  <c r="I678" i="6"/>
  <c r="D1154" i="6"/>
  <c r="D1155" i="6" s="1"/>
  <c r="I227" i="6"/>
  <c r="D1014" i="6"/>
  <c r="D1015" i="6" s="1"/>
  <c r="E1028" i="6"/>
  <c r="E1029" i="6" s="1"/>
  <c r="F1042" i="6"/>
  <c r="F1043" i="6" s="1"/>
  <c r="E1098" i="6"/>
  <c r="E1099" i="6" s="1"/>
  <c r="F1112" i="6"/>
  <c r="F1113" i="6" s="1"/>
  <c r="I497" i="6"/>
  <c r="D1098" i="6"/>
  <c r="D1099" i="6" s="1"/>
  <c r="I407" i="6"/>
  <c r="D1070" i="6"/>
  <c r="D1071" i="6" s="1"/>
  <c r="F1028" i="6"/>
  <c r="F1029" i="6" s="1"/>
  <c r="F1014" i="6"/>
  <c r="F1015" i="6" s="1"/>
  <c r="I784" i="6"/>
  <c r="I632" i="6"/>
  <c r="I587" i="6"/>
  <c r="I362" i="6"/>
  <c r="I272" i="6"/>
  <c r="M712" i="6"/>
  <c r="I737" i="6" s="1"/>
  <c r="G125" i="6"/>
  <c r="G126" i="6"/>
  <c r="G64" i="6"/>
  <c r="G65" i="6"/>
  <c r="K56" i="10"/>
  <c r="E56" i="10"/>
  <c r="K50" i="10"/>
  <c r="E50" i="10"/>
  <c r="K44" i="10"/>
  <c r="E44" i="10"/>
  <c r="K43" i="10"/>
  <c r="E43" i="10"/>
  <c r="K42" i="10"/>
  <c r="E42" i="10"/>
  <c r="K41" i="10"/>
  <c r="E41" i="10"/>
  <c r="K40" i="10"/>
  <c r="E40" i="10"/>
  <c r="K39" i="10"/>
  <c r="E39" i="10"/>
  <c r="K62" i="10"/>
  <c r="K63" i="10"/>
  <c r="E63" i="10"/>
  <c r="E62" i="10"/>
  <c r="V748" i="3"/>
  <c r="S748" i="3"/>
  <c r="P748" i="3"/>
  <c r="C748" i="3"/>
  <c r="AB748" i="3"/>
  <c r="AB2" i="3"/>
  <c r="AB3" i="3"/>
  <c r="AB4" i="3"/>
  <c r="AB5" i="3"/>
  <c r="AB6" i="3"/>
  <c r="AB7" i="3"/>
  <c r="AB8" i="3"/>
  <c r="AB9" i="3"/>
  <c r="AB10" i="3"/>
  <c r="AB11" i="3"/>
  <c r="AB12" i="3"/>
  <c r="AB13" i="3"/>
  <c r="AB14" i="3"/>
  <c r="AB15" i="3"/>
  <c r="AB16" i="3"/>
  <c r="AB17" i="3"/>
  <c r="AB18" i="3"/>
  <c r="AB19" i="3"/>
  <c r="AB20" i="3"/>
  <c r="AB21" i="3"/>
  <c r="AB22" i="3"/>
  <c r="AB23" i="3"/>
  <c r="AB24" i="3"/>
  <c r="AB25" i="3"/>
  <c r="AB26" i="3"/>
  <c r="AB27" i="3"/>
  <c r="AB28" i="3"/>
  <c r="AB29" i="3"/>
  <c r="AB30" i="3"/>
  <c r="AB31" i="3"/>
  <c r="AB32" i="3"/>
  <c r="AB33" i="3"/>
  <c r="AB34" i="3"/>
  <c r="AB35" i="3"/>
  <c r="AB36" i="3"/>
  <c r="AB37" i="3"/>
  <c r="AB38" i="3"/>
  <c r="AB39"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134" i="3"/>
  <c r="AB135" i="3"/>
  <c r="AB136" i="3"/>
  <c r="AB137" i="3"/>
  <c r="AB138" i="3"/>
  <c r="AB139" i="3"/>
  <c r="AB140" i="3"/>
  <c r="AB141" i="3"/>
  <c r="AB142" i="3"/>
  <c r="AB143" i="3"/>
  <c r="AB144" i="3"/>
  <c r="AB145" i="3"/>
  <c r="AB146" i="3"/>
  <c r="AB147" i="3"/>
  <c r="AB148" i="3"/>
  <c r="AB149" i="3"/>
  <c r="AB150" i="3"/>
  <c r="AB151" i="3"/>
  <c r="AB152" i="3"/>
  <c r="AB153" i="3"/>
  <c r="AB154" i="3"/>
  <c r="AB155" i="3"/>
  <c r="AB156" i="3"/>
  <c r="AB157" i="3"/>
  <c r="AB158" i="3"/>
  <c r="AB159" i="3"/>
  <c r="AB160" i="3"/>
  <c r="AB161" i="3"/>
  <c r="AB162" i="3"/>
  <c r="AB163" i="3"/>
  <c r="AB164" i="3"/>
  <c r="AB165" i="3"/>
  <c r="AB166" i="3"/>
  <c r="AB167" i="3"/>
  <c r="AB168" i="3"/>
  <c r="AB169" i="3"/>
  <c r="AB170" i="3"/>
  <c r="AB171" i="3"/>
  <c r="AB172" i="3"/>
  <c r="AB173" i="3"/>
  <c r="AB174" i="3"/>
  <c r="AB175" i="3"/>
  <c r="AB176" i="3"/>
  <c r="AB177" i="3"/>
  <c r="AB178" i="3"/>
  <c r="AB179" i="3"/>
  <c r="AB180" i="3"/>
  <c r="AB181" i="3"/>
  <c r="AB182" i="3"/>
  <c r="AB183" i="3"/>
  <c r="AB184" i="3"/>
  <c r="AB185" i="3"/>
  <c r="AB186" i="3"/>
  <c r="AB187" i="3"/>
  <c r="AB188" i="3"/>
  <c r="AB189" i="3"/>
  <c r="AB190" i="3"/>
  <c r="AB191" i="3"/>
  <c r="AB192" i="3"/>
  <c r="AB193" i="3"/>
  <c r="AB194" i="3"/>
  <c r="AB195" i="3"/>
  <c r="AB196" i="3"/>
  <c r="AB197" i="3"/>
  <c r="AB198" i="3"/>
  <c r="AB199" i="3"/>
  <c r="AB200" i="3"/>
  <c r="AB201" i="3"/>
  <c r="AB202" i="3"/>
  <c r="AB203" i="3"/>
  <c r="AB204" i="3"/>
  <c r="AB205" i="3"/>
  <c r="AB206" i="3"/>
  <c r="AB207" i="3"/>
  <c r="AB208" i="3"/>
  <c r="AB209" i="3"/>
  <c r="AB210" i="3"/>
  <c r="AB211" i="3"/>
  <c r="AB212" i="3"/>
  <c r="AB213" i="3"/>
  <c r="AB214" i="3"/>
  <c r="AB215" i="3"/>
  <c r="AB216" i="3"/>
  <c r="AB217" i="3"/>
  <c r="AB218" i="3"/>
  <c r="AB219" i="3"/>
  <c r="AB220" i="3"/>
  <c r="AB221" i="3"/>
  <c r="AB222" i="3"/>
  <c r="AB223" i="3"/>
  <c r="AB224" i="3"/>
  <c r="AB225" i="3"/>
  <c r="AB226" i="3"/>
  <c r="AB227" i="3"/>
  <c r="AB228" i="3"/>
  <c r="AB229" i="3"/>
  <c r="AB230" i="3"/>
  <c r="AB231" i="3"/>
  <c r="AB232" i="3"/>
  <c r="AB233" i="3"/>
  <c r="AB234" i="3"/>
  <c r="AB235" i="3"/>
  <c r="AB236" i="3"/>
  <c r="AB237" i="3"/>
  <c r="AB238" i="3"/>
  <c r="AB239" i="3"/>
  <c r="AB240" i="3"/>
  <c r="AB241" i="3"/>
  <c r="AB242" i="3"/>
  <c r="AB243" i="3"/>
  <c r="AB244" i="3"/>
  <c r="AB245" i="3"/>
  <c r="AB246" i="3"/>
  <c r="AB247" i="3"/>
  <c r="AB248" i="3"/>
  <c r="AB249" i="3"/>
  <c r="AB250" i="3"/>
  <c r="AB251" i="3"/>
  <c r="AB252" i="3"/>
  <c r="AB253" i="3"/>
  <c r="AB254" i="3"/>
  <c r="AB255" i="3"/>
  <c r="AB256" i="3"/>
  <c r="AB257" i="3"/>
  <c r="AB258" i="3"/>
  <c r="AB259" i="3"/>
  <c r="AB260" i="3"/>
  <c r="AB261" i="3"/>
  <c r="AB262" i="3"/>
  <c r="AB263" i="3"/>
  <c r="AB264" i="3"/>
  <c r="AB265" i="3"/>
  <c r="AB266" i="3"/>
  <c r="AB267" i="3"/>
  <c r="AB268" i="3"/>
  <c r="AB269" i="3"/>
  <c r="AB270" i="3"/>
  <c r="AB271" i="3"/>
  <c r="AB272" i="3"/>
  <c r="AB273" i="3"/>
  <c r="AB274" i="3"/>
  <c r="AB275" i="3"/>
  <c r="AB276" i="3"/>
  <c r="AB277" i="3"/>
  <c r="AB278" i="3"/>
  <c r="AB279" i="3"/>
  <c r="AB280" i="3"/>
  <c r="AB281" i="3"/>
  <c r="AB282" i="3"/>
  <c r="AB283" i="3"/>
  <c r="AB284" i="3"/>
  <c r="AB285" i="3"/>
  <c r="AB286" i="3"/>
  <c r="AB287" i="3"/>
  <c r="AB288" i="3"/>
  <c r="AB289" i="3"/>
  <c r="AB290" i="3"/>
  <c r="AB291" i="3"/>
  <c r="AB292" i="3"/>
  <c r="AB293" i="3"/>
  <c r="AB294" i="3"/>
  <c r="AB295" i="3"/>
  <c r="AB296" i="3"/>
  <c r="AB297" i="3"/>
  <c r="AB298" i="3"/>
  <c r="AB299" i="3"/>
  <c r="AB300" i="3"/>
  <c r="AB301" i="3"/>
  <c r="AB302" i="3"/>
  <c r="AB303" i="3"/>
  <c r="AB304" i="3"/>
  <c r="AB305" i="3"/>
  <c r="AB306" i="3"/>
  <c r="AB307" i="3"/>
  <c r="AB308" i="3"/>
  <c r="AB309" i="3"/>
  <c r="AB310" i="3"/>
  <c r="AB311" i="3"/>
  <c r="AB312" i="3"/>
  <c r="AB313" i="3"/>
  <c r="AB314" i="3"/>
  <c r="AB315" i="3"/>
  <c r="AB316" i="3"/>
  <c r="AB317" i="3"/>
  <c r="AB318" i="3"/>
  <c r="AB319" i="3"/>
  <c r="AB320" i="3"/>
  <c r="AB321" i="3"/>
  <c r="AB322" i="3"/>
  <c r="AB323" i="3"/>
  <c r="AB324" i="3"/>
  <c r="AB325" i="3"/>
  <c r="AB326" i="3"/>
  <c r="AB327" i="3"/>
  <c r="AB328" i="3"/>
  <c r="AB329" i="3"/>
  <c r="AB330" i="3"/>
  <c r="AB331" i="3"/>
  <c r="AB332" i="3"/>
  <c r="AB333" i="3"/>
  <c r="AB334" i="3"/>
  <c r="AB335" i="3"/>
  <c r="AB336" i="3"/>
  <c r="AB337" i="3"/>
  <c r="AB338" i="3"/>
  <c r="AB339" i="3"/>
  <c r="AB340" i="3"/>
  <c r="AB341" i="3"/>
  <c r="AB342" i="3"/>
  <c r="AB343" i="3"/>
  <c r="AB344" i="3"/>
  <c r="AB345" i="3"/>
  <c r="AB346" i="3"/>
  <c r="AB347" i="3"/>
  <c r="AB348" i="3"/>
  <c r="AB349" i="3"/>
  <c r="AB350" i="3"/>
  <c r="AB351" i="3"/>
  <c r="AB352" i="3"/>
  <c r="AB353" i="3"/>
  <c r="AB354" i="3"/>
  <c r="AB355" i="3"/>
  <c r="AB356" i="3"/>
  <c r="AB357" i="3"/>
  <c r="AB358" i="3"/>
  <c r="AB359" i="3"/>
  <c r="AB360" i="3"/>
  <c r="AB361" i="3"/>
  <c r="AB362" i="3"/>
  <c r="AB363" i="3"/>
  <c r="AB364" i="3"/>
  <c r="AB365" i="3"/>
  <c r="AB366" i="3"/>
  <c r="AB367" i="3"/>
  <c r="AB368" i="3"/>
  <c r="AB369" i="3"/>
  <c r="AB370" i="3"/>
  <c r="AB371" i="3"/>
  <c r="AB372" i="3"/>
  <c r="AB373" i="3"/>
  <c r="AB374" i="3"/>
  <c r="AB375" i="3"/>
  <c r="AB376" i="3"/>
  <c r="AB377" i="3"/>
  <c r="AB378" i="3"/>
  <c r="AB379" i="3"/>
  <c r="AB380" i="3"/>
  <c r="AB381" i="3"/>
  <c r="AB382" i="3"/>
  <c r="AB383" i="3"/>
  <c r="AB384" i="3"/>
  <c r="AB385" i="3"/>
  <c r="AB386" i="3"/>
  <c r="AB387" i="3"/>
  <c r="AB388" i="3"/>
  <c r="AB389" i="3"/>
  <c r="AB390" i="3"/>
  <c r="AB391" i="3"/>
  <c r="AB392" i="3"/>
  <c r="AB393" i="3"/>
  <c r="AB394" i="3"/>
  <c r="AB395" i="3"/>
  <c r="AB396" i="3"/>
  <c r="AB397" i="3"/>
  <c r="AB398" i="3"/>
  <c r="AB399" i="3"/>
  <c r="AB400" i="3"/>
  <c r="AB401" i="3"/>
  <c r="AB402" i="3"/>
  <c r="AB403" i="3"/>
  <c r="AB404" i="3"/>
  <c r="AB405" i="3"/>
  <c r="AB406" i="3"/>
  <c r="AB407" i="3"/>
  <c r="AB408" i="3"/>
  <c r="AB409" i="3"/>
  <c r="AB410" i="3"/>
  <c r="AB411" i="3"/>
  <c r="AB412" i="3"/>
  <c r="AB413" i="3"/>
  <c r="AB414" i="3"/>
  <c r="AB415" i="3"/>
  <c r="AB416" i="3"/>
  <c r="AB417" i="3"/>
  <c r="AB418" i="3"/>
  <c r="AB419" i="3"/>
  <c r="AB420" i="3"/>
  <c r="AB421" i="3"/>
  <c r="AB422" i="3"/>
  <c r="AB423" i="3"/>
  <c r="AB424" i="3"/>
  <c r="AB425" i="3"/>
  <c r="AB426" i="3"/>
  <c r="AB427" i="3"/>
  <c r="AB428" i="3"/>
  <c r="AB429" i="3"/>
  <c r="AB430" i="3"/>
  <c r="AB431" i="3"/>
  <c r="AB432" i="3"/>
  <c r="AB433" i="3"/>
  <c r="AB434" i="3"/>
  <c r="AB435" i="3"/>
  <c r="AB436" i="3"/>
  <c r="AB437" i="3"/>
  <c r="AB438" i="3"/>
  <c r="AB439" i="3"/>
  <c r="AB440" i="3"/>
  <c r="AB441" i="3"/>
  <c r="AB442" i="3"/>
  <c r="AB443" i="3"/>
  <c r="AB444" i="3"/>
  <c r="AB445" i="3"/>
  <c r="AB446" i="3"/>
  <c r="AB447" i="3"/>
  <c r="AB448" i="3"/>
  <c r="AB449" i="3"/>
  <c r="AB450" i="3"/>
  <c r="AB451" i="3"/>
  <c r="AB452" i="3"/>
  <c r="AB453" i="3"/>
  <c r="AB454" i="3"/>
  <c r="AB455" i="3"/>
  <c r="AB456" i="3"/>
  <c r="AB457" i="3"/>
  <c r="AB458" i="3"/>
  <c r="AB459" i="3"/>
  <c r="AB460" i="3"/>
  <c r="AB461" i="3"/>
  <c r="AB462" i="3"/>
  <c r="AB463" i="3"/>
  <c r="AB464" i="3"/>
  <c r="AB465" i="3"/>
  <c r="AB466" i="3"/>
  <c r="AB467" i="3"/>
  <c r="AB468" i="3"/>
  <c r="AB469" i="3"/>
  <c r="AB470" i="3"/>
  <c r="AB471" i="3"/>
  <c r="AB472" i="3"/>
  <c r="AB473" i="3"/>
  <c r="AB474" i="3"/>
  <c r="AB475" i="3"/>
  <c r="AB476" i="3"/>
  <c r="AB477" i="3"/>
  <c r="AB478" i="3"/>
  <c r="AB479" i="3"/>
  <c r="AB480" i="3"/>
  <c r="AB481" i="3"/>
  <c r="AB482" i="3"/>
  <c r="AB483" i="3"/>
  <c r="AB484" i="3"/>
  <c r="AB485" i="3"/>
  <c r="AB486" i="3"/>
  <c r="AB487" i="3"/>
  <c r="AB488" i="3"/>
  <c r="AB489" i="3"/>
  <c r="AB490" i="3"/>
  <c r="AB491" i="3"/>
  <c r="AB492" i="3"/>
  <c r="AB493" i="3"/>
  <c r="AB494" i="3"/>
  <c r="AB495" i="3"/>
  <c r="AB496" i="3"/>
  <c r="AB497" i="3"/>
  <c r="AB498" i="3"/>
  <c r="AB499" i="3"/>
  <c r="AB500" i="3"/>
  <c r="AB501" i="3"/>
  <c r="AB502" i="3"/>
  <c r="AB503" i="3"/>
  <c r="AB504" i="3"/>
  <c r="AB505" i="3"/>
  <c r="AB506" i="3"/>
  <c r="AB507" i="3"/>
  <c r="AB508" i="3"/>
  <c r="AB509" i="3"/>
  <c r="AB510" i="3"/>
  <c r="AB511" i="3"/>
  <c r="AB512" i="3"/>
  <c r="AB513" i="3"/>
  <c r="AB514" i="3"/>
  <c r="AB515" i="3"/>
  <c r="AB516" i="3"/>
  <c r="AB517" i="3"/>
  <c r="AB518" i="3"/>
  <c r="AB519" i="3"/>
  <c r="AB520" i="3"/>
  <c r="AB521" i="3"/>
  <c r="AB522" i="3"/>
  <c r="AB523" i="3"/>
  <c r="AB524" i="3"/>
  <c r="AB525" i="3"/>
  <c r="AB526" i="3"/>
  <c r="AB527" i="3"/>
  <c r="AB528" i="3"/>
  <c r="AB529" i="3"/>
  <c r="AB530" i="3"/>
  <c r="AB531" i="3"/>
  <c r="AB532" i="3"/>
  <c r="AB533" i="3"/>
  <c r="AB534" i="3"/>
  <c r="AB535" i="3"/>
  <c r="AB536" i="3"/>
  <c r="AB537" i="3"/>
  <c r="AB538" i="3"/>
  <c r="AB539" i="3"/>
  <c r="AB540" i="3"/>
  <c r="AB541" i="3"/>
  <c r="AB542" i="3"/>
  <c r="AB543" i="3"/>
  <c r="AB544" i="3"/>
  <c r="AB545" i="3"/>
  <c r="AB546" i="3"/>
  <c r="AB547" i="3"/>
  <c r="AB548" i="3"/>
  <c r="AB549" i="3"/>
  <c r="AB550" i="3"/>
  <c r="AB551" i="3"/>
  <c r="AB552" i="3"/>
  <c r="AB553" i="3"/>
  <c r="AB554" i="3"/>
  <c r="AB555" i="3"/>
  <c r="AB556" i="3"/>
  <c r="AB557" i="3"/>
  <c r="AB558" i="3"/>
  <c r="AB559" i="3"/>
  <c r="AB560" i="3"/>
  <c r="AB561" i="3"/>
  <c r="AB562" i="3"/>
  <c r="AB563" i="3"/>
  <c r="AB564" i="3"/>
  <c r="AB565" i="3"/>
  <c r="AB566" i="3"/>
  <c r="AB567" i="3"/>
  <c r="AB568" i="3"/>
  <c r="AB569" i="3"/>
  <c r="AB570" i="3"/>
  <c r="AB571" i="3"/>
  <c r="AB572" i="3"/>
  <c r="AB573" i="3"/>
  <c r="AB574" i="3"/>
  <c r="AB575" i="3"/>
  <c r="AB576" i="3"/>
  <c r="AB577" i="3"/>
  <c r="AB578" i="3"/>
  <c r="AB579" i="3"/>
  <c r="AB580" i="3"/>
  <c r="AB581" i="3"/>
  <c r="AB582" i="3"/>
  <c r="AB583" i="3"/>
  <c r="AB584" i="3"/>
  <c r="AB585" i="3"/>
  <c r="AB586" i="3"/>
  <c r="AB587" i="3"/>
  <c r="AB588" i="3"/>
  <c r="AB589" i="3"/>
  <c r="AB590" i="3"/>
  <c r="AB591" i="3"/>
  <c r="AB592" i="3"/>
  <c r="AB593" i="3"/>
  <c r="AB594" i="3"/>
  <c r="AB595" i="3"/>
  <c r="AB596" i="3"/>
  <c r="AB597" i="3"/>
  <c r="AB598" i="3"/>
  <c r="AB599" i="3"/>
  <c r="AB600" i="3"/>
  <c r="AB601" i="3"/>
  <c r="AB602" i="3"/>
  <c r="AB603" i="3"/>
  <c r="AB604" i="3"/>
  <c r="AB605" i="3"/>
  <c r="AB606" i="3"/>
  <c r="AB607" i="3"/>
  <c r="AB608" i="3"/>
  <c r="AB609" i="3"/>
  <c r="AB610" i="3"/>
  <c r="AB611" i="3"/>
  <c r="AB612" i="3"/>
  <c r="AB613" i="3"/>
  <c r="AB614" i="3"/>
  <c r="AB615" i="3"/>
  <c r="AB616" i="3"/>
  <c r="AB617" i="3"/>
  <c r="AB618" i="3"/>
  <c r="AB619" i="3"/>
  <c r="AB620" i="3"/>
  <c r="AB621" i="3"/>
  <c r="AB622" i="3"/>
  <c r="AB623" i="3"/>
  <c r="AB624" i="3"/>
  <c r="AB625" i="3"/>
  <c r="AB626" i="3"/>
  <c r="AB627" i="3"/>
  <c r="AB628" i="3"/>
  <c r="AB629" i="3"/>
  <c r="AB630" i="3"/>
  <c r="AB631" i="3"/>
  <c r="AB632" i="3"/>
  <c r="AB633" i="3"/>
  <c r="AB634" i="3"/>
  <c r="AB635" i="3"/>
  <c r="AB636" i="3"/>
  <c r="AB637" i="3"/>
  <c r="AB638" i="3"/>
  <c r="AB639" i="3"/>
  <c r="AB640" i="3"/>
  <c r="AB641" i="3"/>
  <c r="AB642" i="3"/>
  <c r="AB643" i="3"/>
  <c r="AB644" i="3"/>
  <c r="AB645" i="3"/>
  <c r="AB646" i="3"/>
  <c r="AB647" i="3"/>
  <c r="AB648" i="3"/>
  <c r="AB649" i="3"/>
  <c r="AB650" i="3"/>
  <c r="AB651" i="3"/>
  <c r="AB652" i="3"/>
  <c r="AB653" i="3"/>
  <c r="AB654" i="3"/>
  <c r="AB655" i="3"/>
  <c r="AB656" i="3"/>
  <c r="AB657" i="3"/>
  <c r="AB658" i="3"/>
  <c r="AB659" i="3"/>
  <c r="AB660" i="3"/>
  <c r="AB661" i="3"/>
  <c r="AB662" i="3"/>
  <c r="AB663" i="3"/>
  <c r="AB664" i="3"/>
  <c r="AB665" i="3"/>
  <c r="AB666" i="3"/>
  <c r="AB667" i="3"/>
  <c r="AB668" i="3"/>
  <c r="AB669" i="3"/>
  <c r="AB670" i="3"/>
  <c r="AB671" i="3"/>
  <c r="AB672" i="3"/>
  <c r="AB673" i="3"/>
  <c r="AB674" i="3"/>
  <c r="AB675" i="3"/>
  <c r="AB676" i="3"/>
  <c r="AB677" i="3"/>
  <c r="AB678" i="3"/>
  <c r="AB679" i="3"/>
  <c r="AB680" i="3"/>
  <c r="AB681" i="3"/>
  <c r="AB682" i="3"/>
  <c r="AB683" i="3"/>
  <c r="AB684" i="3"/>
  <c r="AB685" i="3"/>
  <c r="AB686" i="3"/>
  <c r="AB687" i="3"/>
  <c r="AB688" i="3"/>
  <c r="AB689" i="3"/>
  <c r="AB690" i="3"/>
  <c r="AB691" i="3"/>
  <c r="AB692" i="3"/>
  <c r="AB693" i="3"/>
  <c r="AB694" i="3"/>
  <c r="AB695" i="3"/>
  <c r="AB696" i="3"/>
  <c r="AB697" i="3"/>
  <c r="AB698" i="3"/>
  <c r="AB699" i="3"/>
  <c r="AB700" i="3"/>
  <c r="AB701" i="3"/>
  <c r="AB702" i="3"/>
  <c r="AB703" i="3"/>
  <c r="AB704" i="3"/>
  <c r="AB705" i="3"/>
  <c r="AB706" i="3"/>
  <c r="AB707" i="3"/>
  <c r="AB708" i="3"/>
  <c r="AB709" i="3"/>
  <c r="AB710" i="3"/>
  <c r="AB711" i="3"/>
  <c r="AB712" i="3"/>
  <c r="AB713" i="3"/>
  <c r="AB714" i="3"/>
  <c r="AB715" i="3"/>
  <c r="AB716" i="3"/>
  <c r="AB717" i="3"/>
  <c r="AB718" i="3"/>
  <c r="AB719" i="3"/>
  <c r="AB720" i="3"/>
  <c r="AB721" i="3"/>
  <c r="AB722" i="3"/>
  <c r="AB723" i="3"/>
  <c r="AB724" i="3"/>
  <c r="AB725" i="3"/>
  <c r="AB726" i="3"/>
  <c r="AB727" i="3"/>
  <c r="AB728" i="3"/>
  <c r="AB729" i="3"/>
  <c r="AB730" i="3"/>
  <c r="AB731" i="3"/>
  <c r="AB732" i="3"/>
  <c r="AB733" i="3"/>
  <c r="AB734" i="3"/>
  <c r="AB735" i="3"/>
  <c r="AB736" i="3"/>
  <c r="AB737" i="3"/>
  <c r="AB738" i="3"/>
  <c r="AB739" i="3"/>
  <c r="AB740" i="3"/>
  <c r="AB741" i="3"/>
  <c r="AB742" i="3"/>
  <c r="AB743" i="3"/>
  <c r="AB744" i="3"/>
  <c r="AB745" i="3"/>
  <c r="AB746" i="3"/>
  <c r="AB747" i="3"/>
  <c r="R15" i="6"/>
  <c r="R14" i="6"/>
  <c r="R13" i="6"/>
  <c r="R12" i="6"/>
  <c r="R11" i="6"/>
  <c r="R10" i="6"/>
  <c r="S10" i="6"/>
  <c r="CY29" i="12"/>
  <c r="CZ29" i="12"/>
  <c r="DA29" i="12"/>
  <c r="CV29" i="12"/>
  <c r="CW29" i="12"/>
  <c r="CU29" i="12"/>
  <c r="CY28" i="12"/>
  <c r="CZ28" i="12"/>
  <c r="DA28" i="12"/>
  <c r="CV28" i="12"/>
  <c r="CW28" i="12"/>
  <c r="CU28" i="12"/>
  <c r="CE29" i="12"/>
  <c r="CF29" i="12"/>
  <c r="CG29" i="12"/>
  <c r="CH29" i="12"/>
  <c r="CJ29" i="12"/>
  <c r="CK29" i="12"/>
  <c r="CL29" i="12"/>
  <c r="CM29" i="12"/>
  <c r="CO29" i="12"/>
  <c r="CP29" i="12"/>
  <c r="CQ29" i="12"/>
  <c r="CR29" i="12"/>
  <c r="CA29" i="12"/>
  <c r="CB29" i="12"/>
  <c r="CC29" i="12"/>
  <c r="BZ29" i="12"/>
  <c r="CE28" i="12"/>
  <c r="CF28" i="12"/>
  <c r="CG28" i="12"/>
  <c r="CH28" i="12"/>
  <c r="CJ28" i="12"/>
  <c r="CK28" i="12"/>
  <c r="CL28" i="12"/>
  <c r="CM28" i="12"/>
  <c r="CO28" i="12"/>
  <c r="CP28" i="12"/>
  <c r="CQ28" i="12"/>
  <c r="CR28" i="12"/>
  <c r="BZ28" i="12"/>
  <c r="CB28" i="12"/>
  <c r="CC28" i="12"/>
  <c r="CA28" i="12"/>
  <c r="BT29" i="12"/>
  <c r="BU29" i="12"/>
  <c r="BV29" i="12"/>
  <c r="BW29" i="12"/>
  <c r="BX29" i="12"/>
  <c r="BS29" i="12"/>
  <c r="BT28" i="12"/>
  <c r="BU28" i="12"/>
  <c r="BV28" i="12"/>
  <c r="BW28" i="12"/>
  <c r="BX28" i="12"/>
  <c r="BS28" i="12"/>
  <c r="BR29" i="12"/>
  <c r="BR28" i="12"/>
  <c r="BL29" i="12"/>
  <c r="BM29" i="12"/>
  <c r="BN29" i="12"/>
  <c r="BO29" i="12"/>
  <c r="BP29" i="12"/>
  <c r="BK29" i="12"/>
  <c r="BJ29" i="12"/>
  <c r="BL28" i="12"/>
  <c r="BM28" i="12"/>
  <c r="BN28" i="12"/>
  <c r="BO28" i="12"/>
  <c r="BP28" i="12"/>
  <c r="BK28" i="12"/>
  <c r="BJ28" i="12"/>
  <c r="BD28" i="12"/>
  <c r="BE28" i="12"/>
  <c r="BF28" i="12"/>
  <c r="BG28" i="12"/>
  <c r="BH28" i="12"/>
  <c r="BC28" i="12"/>
  <c r="BD29" i="12"/>
  <c r="BE29" i="12"/>
  <c r="BF29" i="12"/>
  <c r="BG29" i="12"/>
  <c r="BH29" i="12"/>
  <c r="BC29" i="12"/>
  <c r="BB29" i="12"/>
  <c r="BB28" i="12"/>
  <c r="AS29" i="12"/>
  <c r="AR29" i="12"/>
  <c r="AP29" i="12"/>
  <c r="AQ29" i="12"/>
  <c r="AO29" i="12"/>
  <c r="AM29" i="12"/>
  <c r="AS28" i="12"/>
  <c r="AR28" i="12"/>
  <c r="AP28" i="12"/>
  <c r="AQ28" i="12"/>
  <c r="AM28" i="12"/>
  <c r="AO28" i="12"/>
  <c r="AV29" i="12"/>
  <c r="AW29" i="12"/>
  <c r="AX29" i="12"/>
  <c r="AY29" i="12"/>
  <c r="AZ29" i="12"/>
  <c r="AU29" i="12"/>
  <c r="AV28" i="12"/>
  <c r="AW28" i="12"/>
  <c r="AX28" i="12"/>
  <c r="AY28" i="12"/>
  <c r="AZ28" i="12"/>
  <c r="AU28" i="12"/>
  <c r="AI29" i="12"/>
  <c r="AG29" i="12"/>
  <c r="AF29" i="12"/>
  <c r="AD29" i="12"/>
  <c r="AE29" i="12"/>
  <c r="AC29" i="12"/>
  <c r="AI28" i="12"/>
  <c r="AG28" i="12"/>
  <c r="AF28" i="12"/>
  <c r="AE28" i="12"/>
  <c r="AD28" i="12"/>
  <c r="AC28" i="12"/>
  <c r="U29" i="12"/>
  <c r="T29" i="12"/>
  <c r="S29" i="12"/>
  <c r="U28" i="12"/>
  <c r="T28" i="12"/>
  <c r="S28" i="12"/>
  <c r="G29" i="12"/>
  <c r="F29" i="12"/>
  <c r="E29" i="12"/>
  <c r="G28" i="12"/>
  <c r="F28" i="12"/>
  <c r="E28" i="12"/>
  <c r="CY23" i="12"/>
  <c r="CZ23" i="12"/>
  <c r="DA23" i="12"/>
  <c r="CV23" i="12"/>
  <c r="CW23" i="12"/>
  <c r="CU23" i="12"/>
  <c r="CY22" i="12"/>
  <c r="CZ22" i="12"/>
  <c r="DA22" i="12"/>
  <c r="CV22" i="12"/>
  <c r="CW22" i="12"/>
  <c r="CU22" i="12"/>
  <c r="CY21" i="12"/>
  <c r="CZ21" i="12"/>
  <c r="DA21" i="12"/>
  <c r="CV21" i="12"/>
  <c r="CW21" i="12"/>
  <c r="CU21" i="12"/>
  <c r="CY20" i="12"/>
  <c r="CZ20" i="12"/>
  <c r="DA20" i="12"/>
  <c r="CV20" i="12"/>
  <c r="CW20" i="12"/>
  <c r="CU20" i="12"/>
  <c r="CY19" i="12"/>
  <c r="CZ19" i="12"/>
  <c r="DA19" i="12"/>
  <c r="CV19" i="12"/>
  <c r="CW19" i="12"/>
  <c r="CU19" i="12"/>
  <c r="CY18" i="12"/>
  <c r="CZ18" i="12"/>
  <c r="DA18" i="12"/>
  <c r="CV18" i="12"/>
  <c r="CW18" i="12"/>
  <c r="CU18" i="12"/>
  <c r="CY17" i="12"/>
  <c r="CZ17" i="12"/>
  <c r="DA17" i="12"/>
  <c r="CV17" i="12"/>
  <c r="CW17" i="12"/>
  <c r="CU17" i="12"/>
  <c r="CY16" i="12"/>
  <c r="CZ16" i="12"/>
  <c r="DA16" i="12"/>
  <c r="CV16" i="12"/>
  <c r="CW16" i="12"/>
  <c r="CU16" i="12"/>
  <c r="CY15" i="12"/>
  <c r="CZ15" i="12"/>
  <c r="DA15" i="12"/>
  <c r="CV15" i="12"/>
  <c r="CW15" i="12"/>
  <c r="CU15" i="12"/>
  <c r="CY14" i="12"/>
  <c r="CZ14" i="12"/>
  <c r="DA14" i="12"/>
  <c r="CV14" i="12"/>
  <c r="CW14" i="12"/>
  <c r="CU14" i="12"/>
  <c r="CY13" i="12"/>
  <c r="CZ13" i="12"/>
  <c r="DA13" i="12"/>
  <c r="CV13" i="12"/>
  <c r="CW13" i="12"/>
  <c r="CU13" i="12"/>
  <c r="CY12" i="12"/>
  <c r="CZ12" i="12"/>
  <c r="DA12" i="12"/>
  <c r="CV12" i="12"/>
  <c r="CW12" i="12"/>
  <c r="CU12" i="12"/>
  <c r="CE23" i="12"/>
  <c r="CF23" i="12"/>
  <c r="CG23" i="12"/>
  <c r="CH23" i="12"/>
  <c r="CJ23" i="12"/>
  <c r="CK23" i="12"/>
  <c r="CL23" i="12"/>
  <c r="CM23" i="12"/>
  <c r="CO23" i="12"/>
  <c r="CP23" i="12"/>
  <c r="CQ23" i="12"/>
  <c r="CR23" i="12"/>
  <c r="CA23" i="12"/>
  <c r="CB23" i="12"/>
  <c r="CC23" i="12"/>
  <c r="BZ23" i="12"/>
  <c r="CE22" i="12"/>
  <c r="CF22" i="12"/>
  <c r="CG22" i="12"/>
  <c r="CH22" i="12"/>
  <c r="CJ22" i="12"/>
  <c r="CK22" i="12"/>
  <c r="CL22" i="12"/>
  <c r="CM22" i="12"/>
  <c r="CO22" i="12"/>
  <c r="CP22" i="12"/>
  <c r="CQ22" i="12"/>
  <c r="CR22" i="12"/>
  <c r="CA22" i="12"/>
  <c r="CB22" i="12"/>
  <c r="CC22" i="12"/>
  <c r="BZ22" i="12"/>
  <c r="CE21" i="12"/>
  <c r="CF21" i="12"/>
  <c r="CG21" i="12"/>
  <c r="CH21" i="12"/>
  <c r="CJ21" i="12"/>
  <c r="CK21" i="12"/>
  <c r="CL21" i="12"/>
  <c r="CM21" i="12"/>
  <c r="CO21" i="12"/>
  <c r="CP21" i="12"/>
  <c r="CQ21" i="12"/>
  <c r="CR21" i="12"/>
  <c r="CA21" i="12"/>
  <c r="CB21" i="12"/>
  <c r="CC21" i="12"/>
  <c r="BZ21" i="12"/>
  <c r="CE20" i="12"/>
  <c r="CF20" i="12"/>
  <c r="CG20" i="12"/>
  <c r="CH20" i="12"/>
  <c r="CJ20" i="12"/>
  <c r="CK20" i="12"/>
  <c r="CL20" i="12"/>
  <c r="CM20" i="12"/>
  <c r="CO20" i="12"/>
  <c r="CP20" i="12"/>
  <c r="CQ20" i="12"/>
  <c r="CR20" i="12"/>
  <c r="CA20" i="12"/>
  <c r="CB20" i="12"/>
  <c r="CC20" i="12"/>
  <c r="BZ20" i="12"/>
  <c r="CE19" i="12"/>
  <c r="CF19" i="12"/>
  <c r="CG19" i="12"/>
  <c r="CH19" i="12"/>
  <c r="CJ19" i="12"/>
  <c r="CK19" i="12"/>
  <c r="CL19" i="12"/>
  <c r="CM19" i="12"/>
  <c r="CO19" i="12"/>
  <c r="CP19" i="12"/>
  <c r="CQ19" i="12"/>
  <c r="CR19" i="12"/>
  <c r="CA19" i="12"/>
  <c r="CB19" i="12"/>
  <c r="CC19" i="12"/>
  <c r="BZ19" i="12"/>
  <c r="CE18" i="12"/>
  <c r="CF18" i="12"/>
  <c r="CG18" i="12"/>
  <c r="CH18" i="12"/>
  <c r="CJ18" i="12"/>
  <c r="CK18" i="12"/>
  <c r="CL18" i="12"/>
  <c r="CM18" i="12"/>
  <c r="CO18" i="12"/>
  <c r="CP18" i="12"/>
  <c r="CQ18" i="12"/>
  <c r="CR18" i="12"/>
  <c r="CA18" i="12"/>
  <c r="CB18" i="12"/>
  <c r="CC18" i="12"/>
  <c r="BZ18" i="12"/>
  <c r="CE17" i="12"/>
  <c r="CF17" i="12"/>
  <c r="CG17" i="12"/>
  <c r="CH17" i="12"/>
  <c r="CJ17" i="12"/>
  <c r="CK17" i="12"/>
  <c r="CL17" i="12"/>
  <c r="CM17" i="12"/>
  <c r="CO17" i="12"/>
  <c r="CP17" i="12"/>
  <c r="CQ17" i="12"/>
  <c r="CR17" i="12"/>
  <c r="CA17" i="12"/>
  <c r="CB17" i="12"/>
  <c r="CC17" i="12"/>
  <c r="BZ17" i="12"/>
  <c r="CE16" i="12"/>
  <c r="CF16" i="12"/>
  <c r="CG16" i="12"/>
  <c r="CH16" i="12"/>
  <c r="CJ16" i="12"/>
  <c r="CK16" i="12"/>
  <c r="CL16" i="12"/>
  <c r="CM16" i="12"/>
  <c r="CO16" i="12"/>
  <c r="CP16" i="12"/>
  <c r="CQ16" i="12"/>
  <c r="CR16" i="12"/>
  <c r="CA16" i="12"/>
  <c r="CB16" i="12"/>
  <c r="CC16" i="12"/>
  <c r="BZ16" i="12"/>
  <c r="CE15" i="12"/>
  <c r="CF15" i="12"/>
  <c r="CG15" i="12"/>
  <c r="CH15" i="12"/>
  <c r="CJ15" i="12"/>
  <c r="CK15" i="12"/>
  <c r="CL15" i="12"/>
  <c r="CM15" i="12"/>
  <c r="CO15" i="12"/>
  <c r="CP15" i="12"/>
  <c r="CQ15" i="12"/>
  <c r="CR15" i="12"/>
  <c r="CA15" i="12"/>
  <c r="CB15" i="12"/>
  <c r="CC15" i="12"/>
  <c r="BZ15" i="12"/>
  <c r="CE14" i="12"/>
  <c r="CF14" i="12"/>
  <c r="CG14" i="12"/>
  <c r="CH14" i="12"/>
  <c r="CJ14" i="12"/>
  <c r="CK14" i="12"/>
  <c r="CL14" i="12"/>
  <c r="CM14" i="12"/>
  <c r="CO14" i="12"/>
  <c r="CP14" i="12"/>
  <c r="CQ14" i="12"/>
  <c r="CR14" i="12"/>
  <c r="CA14" i="12"/>
  <c r="CB14" i="12"/>
  <c r="CC14" i="12"/>
  <c r="BZ14" i="12"/>
  <c r="CA13" i="12"/>
  <c r="CE13" i="12"/>
  <c r="CF13" i="12"/>
  <c r="CG13" i="12"/>
  <c r="CH13" i="12"/>
  <c r="CJ13" i="12"/>
  <c r="CK13" i="12"/>
  <c r="CL13" i="12"/>
  <c r="CM13" i="12"/>
  <c r="CO13" i="12"/>
  <c r="CP13" i="12"/>
  <c r="CQ13" i="12"/>
  <c r="CR13" i="12"/>
  <c r="CB13" i="12"/>
  <c r="CC13" i="12"/>
  <c r="BZ13" i="12"/>
  <c r="CA12" i="12"/>
  <c r="CB12" i="12"/>
  <c r="CC12" i="12"/>
  <c r="CE12" i="12"/>
  <c r="CF12" i="12"/>
  <c r="CG12" i="12"/>
  <c r="CH12" i="12"/>
  <c r="CJ12" i="12"/>
  <c r="CK12" i="12"/>
  <c r="CL12" i="12"/>
  <c r="CM12" i="12"/>
  <c r="CO12" i="12"/>
  <c r="CP12" i="12"/>
  <c r="CQ12" i="12"/>
  <c r="CR12" i="12"/>
  <c r="BZ12" i="12"/>
  <c r="BT12" i="12"/>
  <c r="BU12" i="12"/>
  <c r="BV12" i="12"/>
  <c r="BW12" i="12"/>
  <c r="BX12" i="12"/>
  <c r="BT13" i="12"/>
  <c r="BU13" i="12"/>
  <c r="BV13" i="12"/>
  <c r="BW13" i="12"/>
  <c r="BX13" i="12"/>
  <c r="BT14" i="12"/>
  <c r="BU14" i="12"/>
  <c r="BV14" i="12"/>
  <c r="BW14" i="12"/>
  <c r="BX14" i="12"/>
  <c r="BT15" i="12"/>
  <c r="BU15" i="12"/>
  <c r="BV15" i="12"/>
  <c r="BW15" i="12"/>
  <c r="BX15" i="12"/>
  <c r="BT16" i="12"/>
  <c r="BU16" i="12"/>
  <c r="BV16" i="12"/>
  <c r="BW16" i="12"/>
  <c r="BX16" i="12"/>
  <c r="BT17" i="12"/>
  <c r="BU17" i="12"/>
  <c r="BV17" i="12"/>
  <c r="BW17" i="12"/>
  <c r="BX17" i="12"/>
  <c r="BT18" i="12"/>
  <c r="BU18" i="12"/>
  <c r="BV18" i="12"/>
  <c r="BW18" i="12"/>
  <c r="BX18" i="12"/>
  <c r="BT19" i="12"/>
  <c r="BU19" i="12"/>
  <c r="BV19" i="12"/>
  <c r="BW19" i="12"/>
  <c r="BX19" i="12"/>
  <c r="BT20" i="12"/>
  <c r="BU20" i="12"/>
  <c r="BV20" i="12"/>
  <c r="BW20" i="12"/>
  <c r="BX20" i="12"/>
  <c r="BT21" i="12"/>
  <c r="BU21" i="12"/>
  <c r="BV21" i="12"/>
  <c r="BW21" i="12"/>
  <c r="BX21" i="12"/>
  <c r="BT22" i="12"/>
  <c r="BU22" i="12"/>
  <c r="BV22" i="12"/>
  <c r="BW22" i="12"/>
  <c r="BX22" i="12"/>
  <c r="BT23" i="12"/>
  <c r="BU23" i="12"/>
  <c r="BV23" i="12"/>
  <c r="BW23" i="12"/>
  <c r="BX23" i="12"/>
  <c r="BS23" i="12"/>
  <c r="BS22" i="12"/>
  <c r="BS21" i="12"/>
  <c r="BS20" i="12"/>
  <c r="BS19" i="12"/>
  <c r="BS18" i="12"/>
  <c r="BS17" i="12"/>
  <c r="BS16" i="12"/>
  <c r="BS15" i="12"/>
  <c r="BS14" i="12"/>
  <c r="BS13" i="12"/>
  <c r="BS12" i="12"/>
  <c r="BR23" i="12"/>
  <c r="BR22" i="12"/>
  <c r="BR21" i="12"/>
  <c r="BR20" i="12"/>
  <c r="BR19" i="12"/>
  <c r="BR18" i="12"/>
  <c r="BR17" i="12"/>
  <c r="BR16" i="12"/>
  <c r="BR15" i="12"/>
  <c r="BR14" i="12"/>
  <c r="BR13" i="12"/>
  <c r="BR12" i="12"/>
  <c r="BL12" i="12"/>
  <c r="BM12" i="12"/>
  <c r="BN12" i="12"/>
  <c r="BO12" i="12"/>
  <c r="BP12" i="12"/>
  <c r="BL13" i="12"/>
  <c r="BM13" i="12"/>
  <c r="BN13" i="12"/>
  <c r="BO13" i="12"/>
  <c r="BP13" i="12"/>
  <c r="BL14" i="12"/>
  <c r="BM14" i="12"/>
  <c r="BN14" i="12"/>
  <c r="BO14" i="12"/>
  <c r="BP14" i="12"/>
  <c r="BL15" i="12"/>
  <c r="BM15" i="12"/>
  <c r="BN15" i="12"/>
  <c r="BO15" i="12"/>
  <c r="BP15" i="12"/>
  <c r="BL16" i="12"/>
  <c r="BM16" i="12"/>
  <c r="BN16" i="12"/>
  <c r="BO16" i="12"/>
  <c r="BP16" i="12"/>
  <c r="BL17" i="12"/>
  <c r="BM17" i="12"/>
  <c r="BN17" i="12"/>
  <c r="BO17" i="12"/>
  <c r="BP17" i="12"/>
  <c r="BL18" i="12"/>
  <c r="BM18" i="12"/>
  <c r="BN18" i="12"/>
  <c r="BO18" i="12"/>
  <c r="BP18" i="12"/>
  <c r="BL19" i="12"/>
  <c r="BM19" i="12"/>
  <c r="BN19" i="12"/>
  <c r="BO19" i="12"/>
  <c r="BP19" i="12"/>
  <c r="BL20" i="12"/>
  <c r="BM20" i="12"/>
  <c r="BN20" i="12"/>
  <c r="BO20" i="12"/>
  <c r="BP20" i="12"/>
  <c r="BL21" i="12"/>
  <c r="BM21" i="12"/>
  <c r="BN21" i="12"/>
  <c r="BO21" i="12"/>
  <c r="BP21" i="12"/>
  <c r="BL22" i="12"/>
  <c r="BM22" i="12"/>
  <c r="BN22" i="12"/>
  <c r="BO22" i="12"/>
  <c r="BP22" i="12"/>
  <c r="BL23" i="12"/>
  <c r="BM23" i="12"/>
  <c r="BN23" i="12"/>
  <c r="BO23" i="12"/>
  <c r="BP23" i="12"/>
  <c r="BK23" i="12"/>
  <c r="BK22" i="12"/>
  <c r="BK21" i="12"/>
  <c r="BK20" i="12"/>
  <c r="BK19" i="12"/>
  <c r="BK18" i="12"/>
  <c r="BK17" i="12"/>
  <c r="BK16" i="12"/>
  <c r="BK15" i="12"/>
  <c r="BK14" i="12"/>
  <c r="BK13" i="12"/>
  <c r="BK12" i="12"/>
  <c r="BJ23" i="12"/>
  <c r="BJ22" i="12"/>
  <c r="BJ21" i="12"/>
  <c r="BJ20" i="12"/>
  <c r="BJ19" i="12"/>
  <c r="BJ18" i="12"/>
  <c r="BJ17" i="12"/>
  <c r="BJ16" i="12"/>
  <c r="BC12" i="12"/>
  <c r="BD12" i="12"/>
  <c r="BE12" i="12"/>
  <c r="BF12" i="12"/>
  <c r="BG12" i="12"/>
  <c r="BH12" i="12"/>
  <c r="BC13" i="12"/>
  <c r="BD13" i="12"/>
  <c r="BE13" i="12"/>
  <c r="BF13" i="12"/>
  <c r="BG13" i="12"/>
  <c r="BH13" i="12"/>
  <c r="BC14" i="12"/>
  <c r="BD14" i="12"/>
  <c r="BE14" i="12"/>
  <c r="BF14" i="12"/>
  <c r="BG14" i="12"/>
  <c r="BH14" i="12"/>
  <c r="BC15" i="12"/>
  <c r="BD15" i="12"/>
  <c r="BE15" i="12"/>
  <c r="BF15" i="12"/>
  <c r="BG15" i="12"/>
  <c r="BH15" i="12"/>
  <c r="BC16" i="12"/>
  <c r="BD16" i="12"/>
  <c r="BE16" i="12"/>
  <c r="BF16" i="12"/>
  <c r="BG16" i="12"/>
  <c r="BH16" i="12"/>
  <c r="BC17" i="12"/>
  <c r="BD17" i="12"/>
  <c r="BE17" i="12"/>
  <c r="BF17" i="12"/>
  <c r="BG17" i="12"/>
  <c r="BH17" i="12"/>
  <c r="BC18" i="12"/>
  <c r="BD18" i="12"/>
  <c r="BE18" i="12"/>
  <c r="BF18" i="12"/>
  <c r="BG18" i="12"/>
  <c r="BH18" i="12"/>
  <c r="BC19" i="12"/>
  <c r="BD19" i="12"/>
  <c r="BE19" i="12"/>
  <c r="BF19" i="12"/>
  <c r="BG19" i="12"/>
  <c r="BH19" i="12"/>
  <c r="BC20" i="12"/>
  <c r="BD20" i="12"/>
  <c r="BE20" i="12"/>
  <c r="BF20" i="12"/>
  <c r="BG20" i="12"/>
  <c r="BH20" i="12"/>
  <c r="BC21" i="12"/>
  <c r="BD21" i="12"/>
  <c r="BE21" i="12"/>
  <c r="BF21" i="12"/>
  <c r="BG21" i="12"/>
  <c r="BH21" i="12"/>
  <c r="BC22" i="12"/>
  <c r="BD22" i="12"/>
  <c r="BE22" i="12"/>
  <c r="BF22" i="12"/>
  <c r="BG22" i="12"/>
  <c r="BH22" i="12"/>
  <c r="BC23" i="12"/>
  <c r="BD23" i="12"/>
  <c r="BE23" i="12"/>
  <c r="BF23" i="12"/>
  <c r="BG23" i="12"/>
  <c r="BH23" i="12"/>
  <c r="BJ15" i="12"/>
  <c r="BJ14" i="12"/>
  <c r="BJ13" i="12"/>
  <c r="BB23" i="12"/>
  <c r="BB22" i="12"/>
  <c r="BB21" i="12"/>
  <c r="BB20" i="12"/>
  <c r="BB19" i="12"/>
  <c r="BB18" i="12"/>
  <c r="BB17" i="12"/>
  <c r="BB16" i="12"/>
  <c r="BB15" i="12"/>
  <c r="BB14" i="12"/>
  <c r="BB13" i="12"/>
  <c r="BB12" i="12"/>
  <c r="BJ12" i="12"/>
  <c r="AV12" i="12"/>
  <c r="AW12" i="12"/>
  <c r="AX12" i="12"/>
  <c r="AY12" i="12"/>
  <c r="AZ12" i="12"/>
  <c r="AV13" i="12"/>
  <c r="AW13" i="12"/>
  <c r="AX13" i="12"/>
  <c r="AY13" i="12"/>
  <c r="AZ13" i="12"/>
  <c r="AV14" i="12"/>
  <c r="AW14" i="12"/>
  <c r="AX14" i="12"/>
  <c r="AY14" i="12"/>
  <c r="AZ14" i="12"/>
  <c r="AV15" i="12"/>
  <c r="AW15" i="12"/>
  <c r="AX15" i="12"/>
  <c r="AY15" i="12"/>
  <c r="AZ15" i="12"/>
  <c r="AV16" i="12"/>
  <c r="AW16" i="12"/>
  <c r="AX16" i="12"/>
  <c r="AY16" i="12"/>
  <c r="AZ16" i="12"/>
  <c r="AV17" i="12"/>
  <c r="AW17" i="12"/>
  <c r="AX17" i="12"/>
  <c r="AY17" i="12"/>
  <c r="AZ17" i="12"/>
  <c r="AV18" i="12"/>
  <c r="AW18" i="12"/>
  <c r="AX18" i="12"/>
  <c r="AY18" i="12"/>
  <c r="AZ18" i="12"/>
  <c r="AV19" i="12"/>
  <c r="AW19" i="12"/>
  <c r="AX19" i="12"/>
  <c r="AY19" i="12"/>
  <c r="AZ19" i="12"/>
  <c r="AV20" i="12"/>
  <c r="AW20" i="12"/>
  <c r="AX20" i="12"/>
  <c r="AY20" i="12"/>
  <c r="AZ20" i="12"/>
  <c r="AV21" i="12"/>
  <c r="AW21" i="12"/>
  <c r="AX21" i="12"/>
  <c r="AY21" i="12"/>
  <c r="AZ21" i="12"/>
  <c r="AV22" i="12"/>
  <c r="AW22" i="12"/>
  <c r="AX22" i="12"/>
  <c r="AY22" i="12"/>
  <c r="AZ22" i="12"/>
  <c r="AV23" i="12"/>
  <c r="AW23" i="12"/>
  <c r="AX23" i="12"/>
  <c r="AY23" i="12"/>
  <c r="AZ23" i="12"/>
  <c r="AU23" i="12"/>
  <c r="AU22" i="12"/>
  <c r="AU21" i="12"/>
  <c r="AU20" i="12"/>
  <c r="AU19" i="12"/>
  <c r="AU18" i="12"/>
  <c r="AU17" i="12"/>
  <c r="AU16" i="12"/>
  <c r="AU15" i="12"/>
  <c r="AU14" i="12"/>
  <c r="AU13" i="12"/>
  <c r="AU12" i="12"/>
  <c r="AS12" i="12"/>
  <c r="AS13" i="12"/>
  <c r="AS14" i="12"/>
  <c r="AS15" i="12"/>
  <c r="AS16" i="12"/>
  <c r="AS17" i="12"/>
  <c r="AS18" i="12"/>
  <c r="AS19" i="12"/>
  <c r="AS20" i="12"/>
  <c r="AS21" i="12"/>
  <c r="AS22" i="12"/>
  <c r="AS23" i="12"/>
  <c r="AP12" i="12"/>
  <c r="AQ12" i="12"/>
  <c r="AR12" i="12"/>
  <c r="AP13" i="12"/>
  <c r="AQ13" i="12"/>
  <c r="AR13" i="12"/>
  <c r="AP14" i="12"/>
  <c r="AQ14" i="12"/>
  <c r="AR14" i="12"/>
  <c r="AP15" i="12"/>
  <c r="AQ15" i="12"/>
  <c r="AR15" i="12"/>
  <c r="AP16" i="12"/>
  <c r="AQ16" i="12"/>
  <c r="AR16" i="12"/>
  <c r="AP17" i="12"/>
  <c r="AQ17" i="12"/>
  <c r="AR17" i="12"/>
  <c r="AP18" i="12"/>
  <c r="AQ18" i="12"/>
  <c r="AR18" i="12"/>
  <c r="AP19" i="12"/>
  <c r="AQ19" i="12"/>
  <c r="AR19" i="12"/>
  <c r="AP20" i="12"/>
  <c r="AQ20" i="12"/>
  <c r="AR20" i="12"/>
  <c r="AP21" i="12"/>
  <c r="AQ21" i="12"/>
  <c r="AR21" i="12"/>
  <c r="AP22" i="12"/>
  <c r="AQ22" i="12"/>
  <c r="AR22" i="12"/>
  <c r="AP23" i="12"/>
  <c r="AQ23" i="12"/>
  <c r="AR23" i="12"/>
  <c r="AO12" i="12"/>
  <c r="AO13" i="12"/>
  <c r="AO14" i="12"/>
  <c r="AO15" i="12"/>
  <c r="AO16" i="12"/>
  <c r="AO17" i="12"/>
  <c r="AO18" i="12"/>
  <c r="AO19" i="12"/>
  <c r="AO20" i="12"/>
  <c r="AO21" i="12"/>
  <c r="AO22" i="12"/>
  <c r="AO23" i="12"/>
  <c r="AM23" i="12"/>
  <c r="AM22" i="12"/>
  <c r="AM21" i="12"/>
  <c r="AM20" i="12"/>
  <c r="AM19" i="12"/>
  <c r="AM18" i="12"/>
  <c r="AM17" i="12"/>
  <c r="AM16" i="12"/>
  <c r="AM15" i="12"/>
  <c r="AM14" i="12"/>
  <c r="AM13" i="12"/>
  <c r="AM12" i="12"/>
  <c r="AI12" i="12"/>
  <c r="AI13" i="12"/>
  <c r="AI14" i="12"/>
  <c r="AI15" i="12"/>
  <c r="AI16" i="12"/>
  <c r="AI17" i="12"/>
  <c r="AI18" i="12"/>
  <c r="AI19" i="12"/>
  <c r="AI20" i="12"/>
  <c r="AI21" i="12"/>
  <c r="AI22" i="12"/>
  <c r="AI23" i="12"/>
  <c r="AD12" i="12"/>
  <c r="AE12" i="12"/>
  <c r="AF12" i="12"/>
  <c r="AG12" i="12"/>
  <c r="AD13" i="12"/>
  <c r="AE13" i="12"/>
  <c r="AF13" i="12"/>
  <c r="AG13" i="12"/>
  <c r="AD14" i="12"/>
  <c r="AE14" i="12"/>
  <c r="AF14" i="12"/>
  <c r="AG14" i="12"/>
  <c r="AD15" i="12"/>
  <c r="AE15" i="12"/>
  <c r="AF15" i="12"/>
  <c r="AG15" i="12"/>
  <c r="AD16" i="12"/>
  <c r="AE16" i="12"/>
  <c r="AF16" i="12"/>
  <c r="AG16" i="12"/>
  <c r="AD17" i="12"/>
  <c r="AE17" i="12"/>
  <c r="AF17" i="12"/>
  <c r="AG17" i="12"/>
  <c r="AD18" i="12"/>
  <c r="AE18" i="12"/>
  <c r="AF18" i="12"/>
  <c r="AG18" i="12"/>
  <c r="AD19" i="12"/>
  <c r="AE19" i="12"/>
  <c r="AF19" i="12"/>
  <c r="AG19" i="12"/>
  <c r="AD20" i="12"/>
  <c r="AE20" i="12"/>
  <c r="AF20" i="12"/>
  <c r="AG20" i="12"/>
  <c r="AD21" i="12"/>
  <c r="AE21" i="12"/>
  <c r="AF21" i="12"/>
  <c r="AG21" i="12"/>
  <c r="AD22" i="12"/>
  <c r="AE22" i="12"/>
  <c r="AF22" i="12"/>
  <c r="AG22" i="12"/>
  <c r="AD23" i="12"/>
  <c r="AE23" i="12"/>
  <c r="AF23" i="12"/>
  <c r="AG23" i="12"/>
  <c r="AC23" i="12"/>
  <c r="AC22" i="12"/>
  <c r="AC21" i="12"/>
  <c r="AC20" i="12"/>
  <c r="AC19" i="12"/>
  <c r="AC18" i="12"/>
  <c r="AC17" i="12"/>
  <c r="AC16" i="12"/>
  <c r="AC15" i="12"/>
  <c r="AC14" i="12"/>
  <c r="AC13" i="12"/>
  <c r="AC12" i="12"/>
  <c r="U23" i="12"/>
  <c r="U22" i="12"/>
  <c r="U21" i="12"/>
  <c r="U20" i="12"/>
  <c r="U19" i="12"/>
  <c r="U18" i="12"/>
  <c r="U17" i="12"/>
  <c r="U16" i="12"/>
  <c r="U15" i="12"/>
  <c r="U14" i="12"/>
  <c r="U13" i="12"/>
  <c r="U12" i="12"/>
  <c r="T23" i="12"/>
  <c r="T22" i="12"/>
  <c r="T21" i="12"/>
  <c r="T20" i="12"/>
  <c r="T19" i="12"/>
  <c r="T18" i="12"/>
  <c r="T17" i="12"/>
  <c r="T16" i="12"/>
  <c r="T15" i="12"/>
  <c r="T14" i="12"/>
  <c r="T13" i="12"/>
  <c r="T12" i="12"/>
  <c r="S23" i="12"/>
  <c r="S22" i="12"/>
  <c r="S21" i="12"/>
  <c r="S20" i="12"/>
  <c r="S19" i="12"/>
  <c r="S18" i="12"/>
  <c r="S17" i="12"/>
  <c r="S16" i="12"/>
  <c r="S15" i="12"/>
  <c r="S14" i="12"/>
  <c r="S13" i="12"/>
  <c r="S12" i="12"/>
  <c r="G23" i="12"/>
  <c r="F23" i="12"/>
  <c r="G22" i="12"/>
  <c r="F22" i="12"/>
  <c r="G21" i="12"/>
  <c r="F21" i="12"/>
  <c r="G20" i="12"/>
  <c r="F20" i="12"/>
  <c r="G19" i="12"/>
  <c r="F19" i="12"/>
  <c r="G18" i="12"/>
  <c r="F18" i="12"/>
  <c r="G17" i="12"/>
  <c r="F17" i="12"/>
  <c r="G16" i="12"/>
  <c r="F16" i="12"/>
  <c r="G15" i="12"/>
  <c r="F15" i="12"/>
  <c r="G14" i="12"/>
  <c r="F14" i="12"/>
  <c r="G13" i="12"/>
  <c r="F13" i="12"/>
  <c r="G12" i="12"/>
  <c r="F12" i="12"/>
  <c r="E23" i="12"/>
  <c r="E22" i="12"/>
  <c r="E21" i="12"/>
  <c r="E20" i="12"/>
  <c r="E19" i="12"/>
  <c r="E18" i="12"/>
  <c r="E17" i="12"/>
  <c r="E16" i="12"/>
  <c r="E15" i="12"/>
  <c r="E14" i="12"/>
  <c r="E13" i="12"/>
  <c r="E12" i="12"/>
  <c r="CC8" i="12"/>
  <c r="BM8" i="12"/>
  <c r="BU8" i="12"/>
  <c r="CE8" i="12"/>
  <c r="CF8" i="12"/>
  <c r="CG8" i="12"/>
  <c r="CH8" i="12"/>
  <c r="CI8" i="12"/>
  <c r="CD8" i="12"/>
  <c r="BW8" i="12"/>
  <c r="BX8" i="12"/>
  <c r="BY8" i="12"/>
  <c r="BZ8" i="12"/>
  <c r="CA8" i="12"/>
  <c r="BV8" i="12"/>
  <c r="BO8" i="12"/>
  <c r="BP8" i="12"/>
  <c r="BQ8" i="12"/>
  <c r="BR8" i="12"/>
  <c r="BS8" i="12"/>
  <c r="BN8" i="12"/>
  <c r="BG8" i="12"/>
  <c r="BH8" i="12"/>
  <c r="BI8" i="12"/>
  <c r="BJ8" i="12"/>
  <c r="BK8" i="12"/>
  <c r="BF8" i="12"/>
  <c r="AZ8" i="12"/>
  <c r="BA8" i="12"/>
  <c r="BB8" i="12"/>
  <c r="BC8" i="12"/>
  <c r="BD8" i="12"/>
  <c r="AY8" i="12"/>
  <c r="AS8" i="12"/>
  <c r="AT8" i="12"/>
  <c r="AU8" i="12"/>
  <c r="AV8" i="12"/>
  <c r="AW8" i="12"/>
  <c r="AR8" i="12"/>
  <c r="GE8" i="12"/>
  <c r="E8" i="12"/>
  <c r="NJ4" i="12"/>
  <c r="NK4" i="12"/>
  <c r="NI4" i="12"/>
  <c r="MY4" i="12"/>
  <c r="MZ4" i="12"/>
  <c r="MX4" i="12"/>
  <c r="MN4" i="12"/>
  <c r="MO4" i="12"/>
  <c r="MM4" i="12"/>
  <c r="MC4" i="12"/>
  <c r="MD4" i="12"/>
  <c r="MB4" i="12"/>
  <c r="LR4" i="12"/>
  <c r="LS4" i="12"/>
  <c r="LQ4" i="12"/>
  <c r="LG4" i="12"/>
  <c r="LH4" i="12"/>
  <c r="LF4" i="12"/>
  <c r="KV4" i="12"/>
  <c r="KW4" i="12"/>
  <c r="KU4" i="12"/>
  <c r="KK4" i="12"/>
  <c r="KL4" i="12"/>
  <c r="KJ4" i="12"/>
  <c r="JZ4" i="12"/>
  <c r="KA4" i="12"/>
  <c r="JY4" i="12"/>
  <c r="JO4" i="12"/>
  <c r="JP4" i="12"/>
  <c r="JN4" i="12"/>
  <c r="JD4" i="12"/>
  <c r="JE4" i="12"/>
  <c r="JC4" i="12"/>
  <c r="IS4" i="12"/>
  <c r="IT4" i="12"/>
  <c r="IR4" i="12"/>
  <c r="II4" i="12"/>
  <c r="IH4" i="12"/>
  <c r="IG4" i="12"/>
  <c r="HX4" i="12"/>
  <c r="HW4" i="12"/>
  <c r="HV4" i="12"/>
  <c r="GY4" i="12"/>
  <c r="GX4" i="12"/>
  <c r="GW4" i="12"/>
  <c r="GV4" i="12"/>
  <c r="GT4" i="12"/>
  <c r="GS4" i="12"/>
  <c r="GR4" i="12"/>
  <c r="GQ4" i="12"/>
  <c r="GG4" i="12"/>
  <c r="FO4" i="12"/>
  <c r="FP4" i="12"/>
  <c r="FQ4" i="12"/>
  <c r="FK4" i="12"/>
  <c r="FL4" i="12"/>
  <c r="FM4" i="12"/>
  <c r="FG4" i="12"/>
  <c r="FH4" i="12"/>
  <c r="FI4" i="12"/>
  <c r="FC4" i="12"/>
  <c r="FD4" i="12"/>
  <c r="FE4" i="12"/>
  <c r="EY4" i="12"/>
  <c r="EZ4" i="12"/>
  <c r="FA4" i="12"/>
  <c r="EW4" i="12"/>
  <c r="EV4" i="12"/>
  <c r="EU4" i="12"/>
  <c r="EO4" i="12"/>
  <c r="EP4" i="12"/>
  <c r="EQ4" i="12"/>
  <c r="ER4" i="12"/>
  <c r="EJ4" i="12"/>
  <c r="EK4" i="12"/>
  <c r="EL4" i="12"/>
  <c r="EM4" i="12"/>
  <c r="EE4" i="12"/>
  <c r="EF4" i="12"/>
  <c r="EG4" i="12"/>
  <c r="EH4" i="12"/>
  <c r="DZ4" i="12"/>
  <c r="EA4" i="12"/>
  <c r="EB4" i="12"/>
  <c r="EC4" i="12"/>
  <c r="DU4" i="12"/>
  <c r="DV4" i="12"/>
  <c r="DW4" i="12"/>
  <c r="DX4" i="12"/>
  <c r="DS4" i="12"/>
  <c r="DR4" i="12"/>
  <c r="DQ4" i="12"/>
  <c r="DP4" i="12"/>
  <c r="CN4" i="12"/>
  <c r="CM4" i="12"/>
  <c r="CL4" i="12"/>
  <c r="CK4" i="12"/>
  <c r="CF4" i="12"/>
  <c r="BX4" i="12"/>
  <c r="BZ4" i="12"/>
  <c r="BN4" i="12"/>
  <c r="BP4" i="12"/>
  <c r="BR4" i="12"/>
  <c r="BJ4" i="12"/>
  <c r="BH4" i="12"/>
  <c r="AR4" i="12"/>
  <c r="AE4" i="12"/>
  <c r="AB4" i="12"/>
  <c r="AB8" i="12" s="1"/>
  <c r="AD4" i="12"/>
  <c r="AC4" i="12"/>
  <c r="AA4" i="12"/>
  <c r="Z4" i="12"/>
  <c r="Z8" i="12" s="1"/>
  <c r="Y4" i="12"/>
  <c r="X4" i="12"/>
  <c r="X8" i="12" s="1"/>
  <c r="V4" i="12"/>
  <c r="V8" i="12" s="1"/>
  <c r="U4" i="12"/>
  <c r="T4" i="12"/>
  <c r="W4" i="12"/>
  <c r="E4" i="12"/>
  <c r="C4" i="12"/>
  <c r="NT3" i="12" s="1"/>
  <c r="BY14" i="12"/>
  <c r="BA14" i="12"/>
  <c r="BQ14" i="12"/>
  <c r="AT14" i="12"/>
  <c r="BI14" i="12"/>
  <c r="AK14" i="12"/>
  <c r="BY13" i="12"/>
  <c r="BA13" i="12"/>
  <c r="BQ13" i="12"/>
  <c r="AT13" i="12"/>
  <c r="BI13" i="12"/>
  <c r="AK12" i="12"/>
  <c r="CJ8" i="12"/>
  <c r="BL8" i="12"/>
  <c r="CB8" i="12"/>
  <c r="BE8" i="12"/>
  <c r="BT8" i="12"/>
  <c r="AX8" i="12"/>
  <c r="BY29" i="12"/>
  <c r="BA29" i="12"/>
  <c r="BQ29" i="12"/>
  <c r="AT29" i="12"/>
  <c r="BI29" i="12"/>
  <c r="AK29" i="12"/>
  <c r="G45" i="7"/>
  <c r="C818" i="6"/>
  <c r="C808" i="6"/>
  <c r="V763" i="11"/>
  <c r="S763" i="11"/>
  <c r="P763" i="11"/>
  <c r="C763" i="11"/>
  <c r="V762" i="11"/>
  <c r="S762" i="11"/>
  <c r="P762" i="11"/>
  <c r="C762" i="11"/>
  <c r="V761" i="11"/>
  <c r="S761" i="11"/>
  <c r="P761" i="11"/>
  <c r="C761" i="11"/>
  <c r="V760" i="11"/>
  <c r="S760" i="11"/>
  <c r="P760" i="11"/>
  <c r="C760" i="11"/>
  <c r="V759" i="11"/>
  <c r="S759" i="11"/>
  <c r="P759" i="11"/>
  <c r="C759" i="11"/>
  <c r="V758" i="11"/>
  <c r="S758" i="11"/>
  <c r="P758" i="11"/>
  <c r="C758" i="11"/>
  <c r="V757" i="11"/>
  <c r="S757" i="11"/>
  <c r="P757" i="11"/>
  <c r="C757" i="11"/>
  <c r="V756" i="11"/>
  <c r="S756" i="11"/>
  <c r="P756" i="11"/>
  <c r="C756" i="11"/>
  <c r="V755" i="11"/>
  <c r="S755" i="11"/>
  <c r="P755" i="11"/>
  <c r="C755" i="11"/>
  <c r="V754" i="11"/>
  <c r="S754" i="11"/>
  <c r="P754" i="11"/>
  <c r="C754" i="11"/>
  <c r="V753" i="11"/>
  <c r="S753" i="11"/>
  <c r="P753" i="11"/>
  <c r="C753" i="11"/>
  <c r="V752" i="11"/>
  <c r="S752" i="11"/>
  <c r="P752" i="11"/>
  <c r="C752" i="11"/>
  <c r="V751" i="11"/>
  <c r="S751" i="11"/>
  <c r="P751" i="11"/>
  <c r="C751" i="11"/>
  <c r="V750" i="11"/>
  <c r="S750" i="11"/>
  <c r="P750" i="11"/>
  <c r="C750" i="11"/>
  <c r="V749" i="11"/>
  <c r="S749" i="11"/>
  <c r="P749" i="11"/>
  <c r="C749" i="11"/>
  <c r="V748" i="11"/>
  <c r="S748" i="11"/>
  <c r="P748" i="11"/>
  <c r="C748" i="11"/>
  <c r="V747" i="11"/>
  <c r="S747" i="11"/>
  <c r="P747" i="11"/>
  <c r="C747" i="11"/>
  <c r="V746" i="11"/>
  <c r="S746" i="11"/>
  <c r="P746" i="11"/>
  <c r="C746" i="11"/>
  <c r="V745" i="11"/>
  <c r="S745" i="11"/>
  <c r="P745" i="11"/>
  <c r="C745" i="11"/>
  <c r="V744" i="11"/>
  <c r="S744" i="11"/>
  <c r="P744" i="11"/>
  <c r="C744" i="11"/>
  <c r="V743" i="11"/>
  <c r="S743" i="11"/>
  <c r="P743" i="11"/>
  <c r="C743" i="11"/>
  <c r="V742" i="11"/>
  <c r="S742" i="11"/>
  <c r="P742" i="11"/>
  <c r="C742" i="11"/>
  <c r="V741" i="11"/>
  <c r="S741" i="11"/>
  <c r="P741" i="11"/>
  <c r="C741" i="11"/>
  <c r="V740" i="11"/>
  <c r="S740" i="11"/>
  <c r="P740" i="11"/>
  <c r="C740" i="11"/>
  <c r="V739" i="11"/>
  <c r="S739" i="11"/>
  <c r="P739" i="11"/>
  <c r="C739" i="11"/>
  <c r="V738" i="11"/>
  <c r="S738" i="11"/>
  <c r="P738" i="11"/>
  <c r="C738" i="11"/>
  <c r="V737" i="11"/>
  <c r="S737" i="11"/>
  <c r="P737" i="11"/>
  <c r="C737" i="11"/>
  <c r="V736" i="11"/>
  <c r="S736" i="11"/>
  <c r="P736" i="11"/>
  <c r="C736" i="11"/>
  <c r="V735" i="11"/>
  <c r="S735" i="11"/>
  <c r="P735" i="11"/>
  <c r="C735" i="11"/>
  <c r="V734" i="11"/>
  <c r="S734" i="11"/>
  <c r="P734" i="11"/>
  <c r="C734" i="11"/>
  <c r="V733" i="11"/>
  <c r="S733" i="11"/>
  <c r="P733" i="11"/>
  <c r="C733" i="11"/>
  <c r="V732" i="11"/>
  <c r="S732" i="11"/>
  <c r="P732" i="11"/>
  <c r="C732" i="11"/>
  <c r="V731" i="11"/>
  <c r="S731" i="11"/>
  <c r="P731" i="11"/>
  <c r="C731" i="11"/>
  <c r="V730" i="11"/>
  <c r="S730" i="11"/>
  <c r="P730" i="11"/>
  <c r="C730" i="11"/>
  <c r="V729" i="11"/>
  <c r="S729" i="11"/>
  <c r="P729" i="11"/>
  <c r="C729" i="11"/>
  <c r="V728" i="11"/>
  <c r="S728" i="11"/>
  <c r="P728" i="11"/>
  <c r="C728" i="11"/>
  <c r="V727" i="11"/>
  <c r="S727" i="11"/>
  <c r="P727" i="11"/>
  <c r="C727" i="11"/>
  <c r="V726" i="11"/>
  <c r="S726" i="11"/>
  <c r="P726" i="11"/>
  <c r="C726" i="11"/>
  <c r="V725" i="11"/>
  <c r="S725" i="11"/>
  <c r="P725" i="11"/>
  <c r="C725" i="11"/>
  <c r="V724" i="11"/>
  <c r="S724" i="11"/>
  <c r="P724" i="11"/>
  <c r="C724" i="11"/>
  <c r="V723" i="11"/>
  <c r="S723" i="11"/>
  <c r="P723" i="11"/>
  <c r="C723" i="11"/>
  <c r="V722" i="11"/>
  <c r="S722" i="11"/>
  <c r="P722" i="11"/>
  <c r="C722" i="11"/>
  <c r="V721" i="11"/>
  <c r="S721" i="11"/>
  <c r="P721" i="11"/>
  <c r="C721" i="11"/>
  <c r="V720" i="11"/>
  <c r="S720" i="11"/>
  <c r="P720" i="11"/>
  <c r="C720" i="11"/>
  <c r="V719" i="11"/>
  <c r="S719" i="11"/>
  <c r="P719" i="11"/>
  <c r="C719" i="11"/>
  <c r="V718" i="11"/>
  <c r="S718" i="11"/>
  <c r="P718" i="11"/>
  <c r="C718" i="11"/>
  <c r="V717" i="11"/>
  <c r="S717" i="11"/>
  <c r="P717" i="11"/>
  <c r="C717" i="11"/>
  <c r="V716" i="11"/>
  <c r="S716" i="11"/>
  <c r="P716" i="11"/>
  <c r="C716" i="11"/>
  <c r="V715" i="11"/>
  <c r="S715" i="11"/>
  <c r="P715" i="11"/>
  <c r="C715" i="11"/>
  <c r="V714" i="11"/>
  <c r="S714" i="11"/>
  <c r="P714" i="11"/>
  <c r="C714" i="11"/>
  <c r="V713" i="11"/>
  <c r="S713" i="11"/>
  <c r="P713" i="11"/>
  <c r="C713" i="11"/>
  <c r="V712" i="11"/>
  <c r="S712" i="11"/>
  <c r="P712" i="11"/>
  <c r="C712" i="11"/>
  <c r="V711" i="11"/>
  <c r="S711" i="11"/>
  <c r="P711" i="11"/>
  <c r="C711" i="11"/>
  <c r="V710" i="11"/>
  <c r="S710" i="11"/>
  <c r="P710" i="11"/>
  <c r="C710" i="11"/>
  <c r="V709" i="11"/>
  <c r="S709" i="11"/>
  <c r="P709" i="11"/>
  <c r="C709" i="11"/>
  <c r="V708" i="11"/>
  <c r="S708" i="11"/>
  <c r="P708" i="11"/>
  <c r="C708" i="11"/>
  <c r="V707" i="11"/>
  <c r="S707" i="11"/>
  <c r="P707" i="11"/>
  <c r="C707" i="11"/>
  <c r="V706" i="11"/>
  <c r="S706" i="11"/>
  <c r="P706" i="11"/>
  <c r="C706" i="11"/>
  <c r="V705" i="11"/>
  <c r="S705" i="11"/>
  <c r="P705" i="11"/>
  <c r="C705" i="11"/>
  <c r="V704" i="11"/>
  <c r="S704" i="11"/>
  <c r="P704" i="11"/>
  <c r="C704" i="11"/>
  <c r="V703" i="11"/>
  <c r="S703" i="11"/>
  <c r="P703" i="11"/>
  <c r="C703" i="11"/>
  <c r="V702" i="11"/>
  <c r="S702" i="11"/>
  <c r="P702" i="11"/>
  <c r="C702" i="11"/>
  <c r="V701" i="11"/>
  <c r="S701" i="11"/>
  <c r="P701" i="11"/>
  <c r="C701" i="11"/>
  <c r="V700" i="11"/>
  <c r="S700" i="11"/>
  <c r="P700" i="11"/>
  <c r="C700" i="11"/>
  <c r="V699" i="11"/>
  <c r="S699" i="11"/>
  <c r="P699" i="11"/>
  <c r="C699" i="11"/>
  <c r="V698" i="11"/>
  <c r="S698" i="11"/>
  <c r="P698" i="11"/>
  <c r="C698" i="11"/>
  <c r="V697" i="11"/>
  <c r="S697" i="11"/>
  <c r="P697" i="11"/>
  <c r="C697" i="11"/>
  <c r="V696" i="11"/>
  <c r="S696" i="11"/>
  <c r="P696" i="11"/>
  <c r="C696" i="11"/>
  <c r="V695" i="11"/>
  <c r="S695" i="11"/>
  <c r="P695" i="11"/>
  <c r="C695" i="11"/>
  <c r="V694" i="11"/>
  <c r="S694" i="11"/>
  <c r="P694" i="11"/>
  <c r="C694" i="11"/>
  <c r="V693" i="11"/>
  <c r="S693" i="11"/>
  <c r="P693" i="11"/>
  <c r="C693" i="11"/>
  <c r="V692" i="11"/>
  <c r="S692" i="11"/>
  <c r="P692" i="11"/>
  <c r="C692" i="11"/>
  <c r="V691" i="11"/>
  <c r="S691" i="11"/>
  <c r="P691" i="11"/>
  <c r="C691" i="11"/>
  <c r="V690" i="11"/>
  <c r="S690" i="11"/>
  <c r="P690" i="11"/>
  <c r="C690" i="11"/>
  <c r="V689" i="11"/>
  <c r="S689" i="11"/>
  <c r="P689" i="11"/>
  <c r="C689" i="11"/>
  <c r="V688" i="11"/>
  <c r="S688" i="11"/>
  <c r="P688" i="11"/>
  <c r="C688" i="11"/>
  <c r="V687" i="11"/>
  <c r="S687" i="11"/>
  <c r="P687" i="11"/>
  <c r="C687" i="11"/>
  <c r="V686" i="11"/>
  <c r="S686" i="11"/>
  <c r="P686" i="11"/>
  <c r="C686" i="11"/>
  <c r="V685" i="11"/>
  <c r="S685" i="11"/>
  <c r="P685" i="11"/>
  <c r="C685" i="11"/>
  <c r="V684" i="11"/>
  <c r="S684" i="11"/>
  <c r="P684" i="11"/>
  <c r="C684" i="11"/>
  <c r="V683" i="11"/>
  <c r="S683" i="11"/>
  <c r="P683" i="11"/>
  <c r="C683" i="11"/>
  <c r="V682" i="11"/>
  <c r="S682" i="11"/>
  <c r="P682" i="11"/>
  <c r="C682" i="11"/>
  <c r="V681" i="11"/>
  <c r="S681" i="11"/>
  <c r="P681" i="11"/>
  <c r="C681" i="11"/>
  <c r="V680" i="11"/>
  <c r="S680" i="11"/>
  <c r="P680" i="11"/>
  <c r="C680" i="11"/>
  <c r="V679" i="11"/>
  <c r="S679" i="11"/>
  <c r="P679" i="11"/>
  <c r="C679" i="11"/>
  <c r="V678" i="11"/>
  <c r="S678" i="11"/>
  <c r="P678" i="11"/>
  <c r="C678" i="11"/>
  <c r="V677" i="11"/>
  <c r="S677" i="11"/>
  <c r="P677" i="11"/>
  <c r="C677" i="11"/>
  <c r="V676" i="11"/>
  <c r="S676" i="11"/>
  <c r="P676" i="11"/>
  <c r="C676" i="11"/>
  <c r="V675" i="11"/>
  <c r="S675" i="11"/>
  <c r="P675" i="11"/>
  <c r="C675" i="11"/>
  <c r="V674" i="11"/>
  <c r="S674" i="11"/>
  <c r="P674" i="11"/>
  <c r="C674" i="11"/>
  <c r="V673" i="11"/>
  <c r="S673" i="11"/>
  <c r="P673" i="11"/>
  <c r="C673" i="11"/>
  <c r="V672" i="11"/>
  <c r="S672" i="11"/>
  <c r="P672" i="11"/>
  <c r="C672" i="11"/>
  <c r="V671" i="11"/>
  <c r="S671" i="11"/>
  <c r="P671" i="11"/>
  <c r="C671" i="11"/>
  <c r="V670" i="11"/>
  <c r="S670" i="11"/>
  <c r="P670" i="11"/>
  <c r="C670" i="11"/>
  <c r="V669" i="11"/>
  <c r="S669" i="11"/>
  <c r="P669" i="11"/>
  <c r="C669" i="11"/>
  <c r="V668" i="11"/>
  <c r="S668" i="11"/>
  <c r="P668" i="11"/>
  <c r="C668" i="11"/>
  <c r="V667" i="11"/>
  <c r="S667" i="11"/>
  <c r="P667" i="11"/>
  <c r="C667" i="11"/>
  <c r="V666" i="11"/>
  <c r="S666" i="11"/>
  <c r="P666" i="11"/>
  <c r="C666" i="11"/>
  <c r="V665" i="11"/>
  <c r="S665" i="11"/>
  <c r="P665" i="11"/>
  <c r="C665" i="11"/>
  <c r="V664" i="11"/>
  <c r="S664" i="11"/>
  <c r="P664" i="11"/>
  <c r="C664" i="11"/>
  <c r="V663" i="11"/>
  <c r="S663" i="11"/>
  <c r="P663" i="11"/>
  <c r="C663" i="11"/>
  <c r="V662" i="11"/>
  <c r="S662" i="11"/>
  <c r="P662" i="11"/>
  <c r="C662" i="11"/>
  <c r="V661" i="11"/>
  <c r="S661" i="11"/>
  <c r="P661" i="11"/>
  <c r="C661" i="11"/>
  <c r="V660" i="11"/>
  <c r="S660" i="11"/>
  <c r="P660" i="11"/>
  <c r="C660" i="11"/>
  <c r="V659" i="11"/>
  <c r="S659" i="11"/>
  <c r="P659" i="11"/>
  <c r="C659" i="11"/>
  <c r="V658" i="11"/>
  <c r="S658" i="11"/>
  <c r="P658" i="11"/>
  <c r="C658" i="11"/>
  <c r="V657" i="11"/>
  <c r="S657" i="11"/>
  <c r="P657" i="11"/>
  <c r="C657" i="11"/>
  <c r="V656" i="11"/>
  <c r="S656" i="11"/>
  <c r="P656" i="11"/>
  <c r="C656" i="11"/>
  <c r="V655" i="11"/>
  <c r="S655" i="11"/>
  <c r="P655" i="11"/>
  <c r="C655" i="11"/>
  <c r="V654" i="11"/>
  <c r="S654" i="11"/>
  <c r="P654" i="11"/>
  <c r="C654" i="11"/>
  <c r="V653" i="11"/>
  <c r="S653" i="11"/>
  <c r="P653" i="11"/>
  <c r="C653" i="11"/>
  <c r="V652" i="11"/>
  <c r="S652" i="11"/>
  <c r="P652" i="11"/>
  <c r="C652" i="11"/>
  <c r="V651" i="11"/>
  <c r="S651" i="11"/>
  <c r="P651" i="11"/>
  <c r="C651" i="11"/>
  <c r="V650" i="11"/>
  <c r="S650" i="11"/>
  <c r="P650" i="11"/>
  <c r="C650" i="11"/>
  <c r="V649" i="11"/>
  <c r="S649" i="11"/>
  <c r="P649" i="11"/>
  <c r="C649" i="11"/>
  <c r="V648" i="11"/>
  <c r="S648" i="11"/>
  <c r="P648" i="11"/>
  <c r="C648" i="11"/>
  <c r="V647" i="11"/>
  <c r="S647" i="11"/>
  <c r="P647" i="11"/>
  <c r="C647" i="11"/>
  <c r="V646" i="11"/>
  <c r="S646" i="11"/>
  <c r="P646" i="11"/>
  <c r="C646" i="11"/>
  <c r="V645" i="11"/>
  <c r="S645" i="11"/>
  <c r="P645" i="11"/>
  <c r="C645" i="11"/>
  <c r="V644" i="11"/>
  <c r="S644" i="11"/>
  <c r="P644" i="11"/>
  <c r="C644" i="11"/>
  <c r="V643" i="11"/>
  <c r="S643" i="11"/>
  <c r="P643" i="11"/>
  <c r="C643" i="11"/>
  <c r="V642" i="11"/>
  <c r="S642" i="11"/>
  <c r="P642" i="11"/>
  <c r="C642" i="11"/>
  <c r="V641" i="11"/>
  <c r="S641" i="11"/>
  <c r="P641" i="11"/>
  <c r="C641" i="11"/>
  <c r="V640" i="11"/>
  <c r="S640" i="11"/>
  <c r="P640" i="11"/>
  <c r="C640" i="11"/>
  <c r="V639" i="11"/>
  <c r="S639" i="11"/>
  <c r="P639" i="11"/>
  <c r="C639" i="11"/>
  <c r="V638" i="11"/>
  <c r="S638" i="11"/>
  <c r="P638" i="11"/>
  <c r="C638" i="11"/>
  <c r="V637" i="11"/>
  <c r="S637" i="11"/>
  <c r="P637" i="11"/>
  <c r="C637" i="11"/>
  <c r="V636" i="11"/>
  <c r="S636" i="11"/>
  <c r="P636" i="11"/>
  <c r="C636" i="11"/>
  <c r="V635" i="11"/>
  <c r="S635" i="11"/>
  <c r="P635" i="11"/>
  <c r="C635" i="11"/>
  <c r="V634" i="11"/>
  <c r="S634" i="11"/>
  <c r="P634" i="11"/>
  <c r="C634" i="11"/>
  <c r="V633" i="11"/>
  <c r="S633" i="11"/>
  <c r="P633" i="11"/>
  <c r="C633" i="11"/>
  <c r="V632" i="11"/>
  <c r="S632" i="11"/>
  <c r="P632" i="11"/>
  <c r="C632" i="11"/>
  <c r="V631" i="11"/>
  <c r="S631" i="11"/>
  <c r="P631" i="11"/>
  <c r="C631" i="11"/>
  <c r="V630" i="11"/>
  <c r="S630" i="11"/>
  <c r="P630" i="11"/>
  <c r="C630" i="11"/>
  <c r="V629" i="11"/>
  <c r="S629" i="11"/>
  <c r="P629" i="11"/>
  <c r="C629" i="11"/>
  <c r="V628" i="11"/>
  <c r="S628" i="11"/>
  <c r="P628" i="11"/>
  <c r="C628" i="11"/>
  <c r="V627" i="11"/>
  <c r="S627" i="11"/>
  <c r="P627" i="11"/>
  <c r="C627" i="11"/>
  <c r="V626" i="11"/>
  <c r="S626" i="11"/>
  <c r="P626" i="11"/>
  <c r="C626" i="11"/>
  <c r="V625" i="11"/>
  <c r="S625" i="11"/>
  <c r="P625" i="11"/>
  <c r="C625" i="11"/>
  <c r="V624" i="11"/>
  <c r="S624" i="11"/>
  <c r="P624" i="11"/>
  <c r="C624" i="11"/>
  <c r="V623" i="11"/>
  <c r="S623" i="11"/>
  <c r="P623" i="11"/>
  <c r="C623" i="11"/>
  <c r="V622" i="11"/>
  <c r="S622" i="11"/>
  <c r="P622" i="11"/>
  <c r="C622" i="11"/>
  <c r="V621" i="11"/>
  <c r="S621" i="11"/>
  <c r="P621" i="11"/>
  <c r="C621" i="11"/>
  <c r="V620" i="11"/>
  <c r="S620" i="11"/>
  <c r="P620" i="11"/>
  <c r="C620" i="11"/>
  <c r="V619" i="11"/>
  <c r="S619" i="11"/>
  <c r="P619" i="11"/>
  <c r="C619" i="11"/>
  <c r="V618" i="11"/>
  <c r="S618" i="11"/>
  <c r="P618" i="11"/>
  <c r="C618" i="11"/>
  <c r="V617" i="11"/>
  <c r="S617" i="11"/>
  <c r="P617" i="11"/>
  <c r="C617" i="11"/>
  <c r="V616" i="11"/>
  <c r="S616" i="11"/>
  <c r="P616" i="11"/>
  <c r="C616" i="11"/>
  <c r="V615" i="11"/>
  <c r="S615" i="11"/>
  <c r="P615" i="11"/>
  <c r="C615" i="11"/>
  <c r="V614" i="11"/>
  <c r="S614" i="11"/>
  <c r="P614" i="11"/>
  <c r="C614" i="11"/>
  <c r="V613" i="11"/>
  <c r="S613" i="11"/>
  <c r="P613" i="11"/>
  <c r="C613" i="11"/>
  <c r="V612" i="11"/>
  <c r="S612" i="11"/>
  <c r="P612" i="11"/>
  <c r="C612" i="11"/>
  <c r="V611" i="11"/>
  <c r="S611" i="11"/>
  <c r="P611" i="11"/>
  <c r="C611" i="11"/>
  <c r="V610" i="11"/>
  <c r="S610" i="11"/>
  <c r="P610" i="11"/>
  <c r="C610" i="11"/>
  <c r="V609" i="11"/>
  <c r="S609" i="11"/>
  <c r="P609" i="11"/>
  <c r="C609" i="11"/>
  <c r="V608" i="11"/>
  <c r="S608" i="11"/>
  <c r="P608" i="11"/>
  <c r="C608" i="11"/>
  <c r="V607" i="11"/>
  <c r="S607" i="11"/>
  <c r="P607" i="11"/>
  <c r="C607" i="11"/>
  <c r="V606" i="11"/>
  <c r="S606" i="11"/>
  <c r="P606" i="11"/>
  <c r="C606" i="11"/>
  <c r="V605" i="11"/>
  <c r="S605" i="11"/>
  <c r="P605" i="11"/>
  <c r="C605" i="11"/>
  <c r="V604" i="11"/>
  <c r="S604" i="11"/>
  <c r="P604" i="11"/>
  <c r="C604" i="11"/>
  <c r="V603" i="11"/>
  <c r="S603" i="11"/>
  <c r="P603" i="11"/>
  <c r="C603" i="11"/>
  <c r="V602" i="11"/>
  <c r="S602" i="11"/>
  <c r="P602" i="11"/>
  <c r="C602" i="11"/>
  <c r="V601" i="11"/>
  <c r="S601" i="11"/>
  <c r="P601" i="11"/>
  <c r="C601" i="11"/>
  <c r="V600" i="11"/>
  <c r="S600" i="11"/>
  <c r="P600" i="11"/>
  <c r="C600" i="11"/>
  <c r="V599" i="11"/>
  <c r="S599" i="11"/>
  <c r="P599" i="11"/>
  <c r="C599" i="11"/>
  <c r="V598" i="11"/>
  <c r="S598" i="11"/>
  <c r="P598" i="11"/>
  <c r="C598" i="11"/>
  <c r="V597" i="11"/>
  <c r="S597" i="11"/>
  <c r="P597" i="11"/>
  <c r="C597" i="11"/>
  <c r="V596" i="11"/>
  <c r="S596" i="11"/>
  <c r="P596" i="11"/>
  <c r="C596" i="11"/>
  <c r="V595" i="11"/>
  <c r="S595" i="11"/>
  <c r="P595" i="11"/>
  <c r="C595" i="11"/>
  <c r="V594" i="11"/>
  <c r="S594" i="11"/>
  <c r="P594" i="11"/>
  <c r="C594" i="11"/>
  <c r="V593" i="11"/>
  <c r="S593" i="11"/>
  <c r="P593" i="11"/>
  <c r="C593" i="11"/>
  <c r="V592" i="11"/>
  <c r="S592" i="11"/>
  <c r="P592" i="11"/>
  <c r="C592" i="11"/>
  <c r="V591" i="11"/>
  <c r="S591" i="11"/>
  <c r="P591" i="11"/>
  <c r="C591" i="11"/>
  <c r="V590" i="11"/>
  <c r="S590" i="11"/>
  <c r="P590" i="11"/>
  <c r="C590" i="11"/>
  <c r="V589" i="11"/>
  <c r="S589" i="11"/>
  <c r="P589" i="11"/>
  <c r="C589" i="11"/>
  <c r="V588" i="11"/>
  <c r="S588" i="11"/>
  <c r="P588" i="11"/>
  <c r="C588" i="11"/>
  <c r="V587" i="11"/>
  <c r="S587" i="11"/>
  <c r="P587" i="11"/>
  <c r="C587" i="11"/>
  <c r="V586" i="11"/>
  <c r="S586" i="11"/>
  <c r="P586" i="11"/>
  <c r="C586" i="11"/>
  <c r="V585" i="11"/>
  <c r="S585" i="11"/>
  <c r="P585" i="11"/>
  <c r="C585" i="11"/>
  <c r="V584" i="11"/>
  <c r="S584" i="11"/>
  <c r="P584" i="11"/>
  <c r="C584" i="11"/>
  <c r="V583" i="11"/>
  <c r="S583" i="11"/>
  <c r="P583" i="11"/>
  <c r="C583" i="11"/>
  <c r="V582" i="11"/>
  <c r="S582" i="11"/>
  <c r="P582" i="11"/>
  <c r="C582" i="11"/>
  <c r="V581" i="11"/>
  <c r="S581" i="11"/>
  <c r="P581" i="11"/>
  <c r="C581" i="11"/>
  <c r="V580" i="11"/>
  <c r="S580" i="11"/>
  <c r="P580" i="11"/>
  <c r="C580" i="11"/>
  <c r="V579" i="11"/>
  <c r="S579" i="11"/>
  <c r="P579" i="11"/>
  <c r="C579" i="11"/>
  <c r="V578" i="11"/>
  <c r="S578" i="11"/>
  <c r="P578" i="11"/>
  <c r="C578" i="11"/>
  <c r="V577" i="11"/>
  <c r="S577" i="11"/>
  <c r="P577" i="11"/>
  <c r="C577" i="11"/>
  <c r="V576" i="11"/>
  <c r="S576" i="11"/>
  <c r="P576" i="11"/>
  <c r="C576" i="11"/>
  <c r="V575" i="11"/>
  <c r="S575" i="11"/>
  <c r="P575" i="11"/>
  <c r="C575" i="11"/>
  <c r="V574" i="11"/>
  <c r="S574" i="11"/>
  <c r="P574" i="11"/>
  <c r="C574" i="11"/>
  <c r="V573" i="11"/>
  <c r="S573" i="11"/>
  <c r="P573" i="11"/>
  <c r="C573" i="11"/>
  <c r="V572" i="11"/>
  <c r="S572" i="11"/>
  <c r="P572" i="11"/>
  <c r="C572" i="11"/>
  <c r="V571" i="11"/>
  <c r="S571" i="11"/>
  <c r="P571" i="11"/>
  <c r="C571" i="11"/>
  <c r="V570" i="11"/>
  <c r="S570" i="11"/>
  <c r="P570" i="11"/>
  <c r="C570" i="11"/>
  <c r="V569" i="11"/>
  <c r="S569" i="11"/>
  <c r="P569" i="11"/>
  <c r="C569" i="11"/>
  <c r="V568" i="11"/>
  <c r="S568" i="11"/>
  <c r="P568" i="11"/>
  <c r="C568" i="11"/>
  <c r="V567" i="11"/>
  <c r="S567" i="11"/>
  <c r="P567" i="11"/>
  <c r="C567" i="11"/>
  <c r="V566" i="11"/>
  <c r="S566" i="11"/>
  <c r="P566" i="11"/>
  <c r="C566" i="11"/>
  <c r="V565" i="11"/>
  <c r="S565" i="11"/>
  <c r="P565" i="11"/>
  <c r="C565" i="11"/>
  <c r="V564" i="11"/>
  <c r="S564" i="11"/>
  <c r="P564" i="11"/>
  <c r="C564" i="11"/>
  <c r="V563" i="11"/>
  <c r="S563" i="11"/>
  <c r="P563" i="11"/>
  <c r="C563" i="11"/>
  <c r="V562" i="11"/>
  <c r="S562" i="11"/>
  <c r="P562" i="11"/>
  <c r="C562" i="11"/>
  <c r="V561" i="11"/>
  <c r="S561" i="11"/>
  <c r="P561" i="11"/>
  <c r="C561" i="11"/>
  <c r="V560" i="11"/>
  <c r="S560" i="11"/>
  <c r="P560" i="11"/>
  <c r="C560" i="11"/>
  <c r="V559" i="11"/>
  <c r="S559" i="11"/>
  <c r="P559" i="11"/>
  <c r="C559" i="11"/>
  <c r="V558" i="11"/>
  <c r="S558" i="11"/>
  <c r="P558" i="11"/>
  <c r="C558" i="11"/>
  <c r="V557" i="11"/>
  <c r="S557" i="11"/>
  <c r="P557" i="11"/>
  <c r="C557" i="11"/>
  <c r="V556" i="11"/>
  <c r="S556" i="11"/>
  <c r="P556" i="11"/>
  <c r="C556" i="11"/>
  <c r="V555" i="11"/>
  <c r="S555" i="11"/>
  <c r="P555" i="11"/>
  <c r="C555" i="11"/>
  <c r="V554" i="11"/>
  <c r="S554" i="11"/>
  <c r="P554" i="11"/>
  <c r="C554" i="11"/>
  <c r="V553" i="11"/>
  <c r="S553" i="11"/>
  <c r="P553" i="11"/>
  <c r="C553" i="11"/>
  <c r="V552" i="11"/>
  <c r="S552" i="11"/>
  <c r="P552" i="11"/>
  <c r="C552" i="11"/>
  <c r="V551" i="11"/>
  <c r="S551" i="11"/>
  <c r="P551" i="11"/>
  <c r="C551" i="11"/>
  <c r="V550" i="11"/>
  <c r="S550" i="11"/>
  <c r="P550" i="11"/>
  <c r="C550" i="11"/>
  <c r="V549" i="11"/>
  <c r="S549" i="11"/>
  <c r="P549" i="11"/>
  <c r="C549" i="11"/>
  <c r="V548" i="11"/>
  <c r="S548" i="11"/>
  <c r="P548" i="11"/>
  <c r="C548" i="11"/>
  <c r="V547" i="11"/>
  <c r="S547" i="11"/>
  <c r="P547" i="11"/>
  <c r="C547" i="11"/>
  <c r="V546" i="11"/>
  <c r="S546" i="11"/>
  <c r="P546" i="11"/>
  <c r="C546" i="11"/>
  <c r="V545" i="11"/>
  <c r="S545" i="11"/>
  <c r="P545" i="11"/>
  <c r="C545" i="11"/>
  <c r="V544" i="11"/>
  <c r="S544" i="11"/>
  <c r="P544" i="11"/>
  <c r="C544" i="11"/>
  <c r="V543" i="11"/>
  <c r="S543" i="11"/>
  <c r="P543" i="11"/>
  <c r="C543" i="11"/>
  <c r="V542" i="11"/>
  <c r="S542" i="11"/>
  <c r="P542" i="11"/>
  <c r="C542" i="11"/>
  <c r="V541" i="11"/>
  <c r="S541" i="11"/>
  <c r="P541" i="11"/>
  <c r="C541" i="11"/>
  <c r="V540" i="11"/>
  <c r="S540" i="11"/>
  <c r="P540" i="11"/>
  <c r="C540" i="11"/>
  <c r="V539" i="11"/>
  <c r="S539" i="11"/>
  <c r="P539" i="11"/>
  <c r="C539" i="11"/>
  <c r="V538" i="11"/>
  <c r="S538" i="11"/>
  <c r="P538" i="11"/>
  <c r="C538" i="11"/>
  <c r="V537" i="11"/>
  <c r="S537" i="11"/>
  <c r="P537" i="11"/>
  <c r="C537" i="11"/>
  <c r="V536" i="11"/>
  <c r="S536" i="11"/>
  <c r="P536" i="11"/>
  <c r="C536" i="11"/>
  <c r="V535" i="11"/>
  <c r="S535" i="11"/>
  <c r="P535" i="11"/>
  <c r="C535" i="11"/>
  <c r="V534" i="11"/>
  <c r="S534" i="11"/>
  <c r="P534" i="11"/>
  <c r="C534" i="11"/>
  <c r="V533" i="11"/>
  <c r="S533" i="11"/>
  <c r="P533" i="11"/>
  <c r="C533" i="11"/>
  <c r="V532" i="11"/>
  <c r="S532" i="11"/>
  <c r="P532" i="11"/>
  <c r="C532" i="11"/>
  <c r="V531" i="11"/>
  <c r="S531" i="11"/>
  <c r="P531" i="11"/>
  <c r="C531" i="11"/>
  <c r="V530" i="11"/>
  <c r="S530" i="11"/>
  <c r="P530" i="11"/>
  <c r="C530" i="11"/>
  <c r="V529" i="11"/>
  <c r="S529" i="11"/>
  <c r="P529" i="11"/>
  <c r="C529" i="11"/>
  <c r="V528" i="11"/>
  <c r="S528" i="11"/>
  <c r="P528" i="11"/>
  <c r="C528" i="11"/>
  <c r="V527" i="11"/>
  <c r="S527" i="11"/>
  <c r="P527" i="11"/>
  <c r="C527" i="11"/>
  <c r="V526" i="11"/>
  <c r="S526" i="11"/>
  <c r="P526" i="11"/>
  <c r="C526" i="11"/>
  <c r="V525" i="11"/>
  <c r="S525" i="11"/>
  <c r="P525" i="11"/>
  <c r="C525" i="11"/>
  <c r="V524" i="11"/>
  <c r="S524" i="11"/>
  <c r="P524" i="11"/>
  <c r="C524" i="11"/>
  <c r="V523" i="11"/>
  <c r="S523" i="11"/>
  <c r="P523" i="11"/>
  <c r="C523" i="11"/>
  <c r="V522" i="11"/>
  <c r="S522" i="11"/>
  <c r="P522" i="11"/>
  <c r="C522" i="11"/>
  <c r="V521" i="11"/>
  <c r="S521" i="11"/>
  <c r="P521" i="11"/>
  <c r="C521" i="11"/>
  <c r="V520" i="11"/>
  <c r="S520" i="11"/>
  <c r="P520" i="11"/>
  <c r="C520" i="11"/>
  <c r="V519" i="11"/>
  <c r="S519" i="11"/>
  <c r="P519" i="11"/>
  <c r="C519" i="11"/>
  <c r="V518" i="11"/>
  <c r="S518" i="11"/>
  <c r="P518" i="11"/>
  <c r="C518" i="11"/>
  <c r="V517" i="11"/>
  <c r="S517" i="11"/>
  <c r="P517" i="11"/>
  <c r="C517" i="11"/>
  <c r="V516" i="11"/>
  <c r="S516" i="11"/>
  <c r="P516" i="11"/>
  <c r="C516" i="11"/>
  <c r="V515" i="11"/>
  <c r="S515" i="11"/>
  <c r="P515" i="11"/>
  <c r="C515" i="11"/>
  <c r="V514" i="11"/>
  <c r="S514" i="11"/>
  <c r="P514" i="11"/>
  <c r="C514" i="11"/>
  <c r="V513" i="11"/>
  <c r="S513" i="11"/>
  <c r="P513" i="11"/>
  <c r="C513" i="11"/>
  <c r="V512" i="11"/>
  <c r="S512" i="11"/>
  <c r="P512" i="11"/>
  <c r="C512" i="11"/>
  <c r="V511" i="11"/>
  <c r="S511" i="11"/>
  <c r="P511" i="11"/>
  <c r="C511" i="11"/>
  <c r="V510" i="11"/>
  <c r="S510" i="11"/>
  <c r="P510" i="11"/>
  <c r="C510" i="11"/>
  <c r="V509" i="11"/>
  <c r="S509" i="11"/>
  <c r="P509" i="11"/>
  <c r="C509" i="11"/>
  <c r="V508" i="11"/>
  <c r="S508" i="11"/>
  <c r="P508" i="11"/>
  <c r="C508" i="11"/>
  <c r="V507" i="11"/>
  <c r="S507" i="11"/>
  <c r="P507" i="11"/>
  <c r="C507" i="11"/>
  <c r="V506" i="11"/>
  <c r="S506" i="11"/>
  <c r="P506" i="11"/>
  <c r="C506" i="11"/>
  <c r="V505" i="11"/>
  <c r="S505" i="11"/>
  <c r="P505" i="11"/>
  <c r="C505" i="11"/>
  <c r="V504" i="11"/>
  <c r="S504" i="11"/>
  <c r="P504" i="11"/>
  <c r="C504" i="11"/>
  <c r="V503" i="11"/>
  <c r="S503" i="11"/>
  <c r="P503" i="11"/>
  <c r="C503" i="11"/>
  <c r="V502" i="11"/>
  <c r="S502" i="11"/>
  <c r="P502" i="11"/>
  <c r="C502" i="11"/>
  <c r="V501" i="11"/>
  <c r="S501" i="11"/>
  <c r="P501" i="11"/>
  <c r="C501" i="11"/>
  <c r="V500" i="11"/>
  <c r="S500" i="11"/>
  <c r="P500" i="11"/>
  <c r="C500" i="11"/>
  <c r="V499" i="11"/>
  <c r="S499" i="11"/>
  <c r="P499" i="11"/>
  <c r="C499" i="11"/>
  <c r="V498" i="11"/>
  <c r="S498" i="11"/>
  <c r="P498" i="11"/>
  <c r="C498" i="11"/>
  <c r="V497" i="11"/>
  <c r="S497" i="11"/>
  <c r="P497" i="11"/>
  <c r="C497" i="11"/>
  <c r="V496" i="11"/>
  <c r="S496" i="11"/>
  <c r="P496" i="11"/>
  <c r="C496" i="11"/>
  <c r="V495" i="11"/>
  <c r="S495" i="11"/>
  <c r="P495" i="11"/>
  <c r="C495" i="11"/>
  <c r="V494" i="11"/>
  <c r="S494" i="11"/>
  <c r="P494" i="11"/>
  <c r="C494" i="11"/>
  <c r="V493" i="11"/>
  <c r="S493" i="11"/>
  <c r="P493" i="11"/>
  <c r="C493" i="11"/>
  <c r="V492" i="11"/>
  <c r="S492" i="11"/>
  <c r="P492" i="11"/>
  <c r="C492" i="11"/>
  <c r="V491" i="11"/>
  <c r="S491" i="11"/>
  <c r="P491" i="11"/>
  <c r="C491" i="11"/>
  <c r="V490" i="11"/>
  <c r="S490" i="11"/>
  <c r="P490" i="11"/>
  <c r="C490" i="11"/>
  <c r="V489" i="11"/>
  <c r="S489" i="11"/>
  <c r="P489" i="11"/>
  <c r="C489" i="11"/>
  <c r="V488" i="11"/>
  <c r="S488" i="11"/>
  <c r="P488" i="11"/>
  <c r="C488" i="11"/>
  <c r="V487" i="11"/>
  <c r="S487" i="11"/>
  <c r="P487" i="11"/>
  <c r="C487" i="11"/>
  <c r="V486" i="11"/>
  <c r="S486" i="11"/>
  <c r="P486" i="11"/>
  <c r="C486" i="11"/>
  <c r="V485" i="11"/>
  <c r="S485" i="11"/>
  <c r="P485" i="11"/>
  <c r="C485" i="11"/>
  <c r="V484" i="11"/>
  <c r="S484" i="11"/>
  <c r="P484" i="11"/>
  <c r="C484" i="11"/>
  <c r="V483" i="11"/>
  <c r="S483" i="11"/>
  <c r="P483" i="11"/>
  <c r="C483" i="11"/>
  <c r="V482" i="11"/>
  <c r="S482" i="11"/>
  <c r="P482" i="11"/>
  <c r="C482" i="11"/>
  <c r="V481" i="11"/>
  <c r="S481" i="11"/>
  <c r="P481" i="11"/>
  <c r="C481" i="11"/>
  <c r="V480" i="11"/>
  <c r="S480" i="11"/>
  <c r="P480" i="11"/>
  <c r="C480" i="11"/>
  <c r="V479" i="11"/>
  <c r="S479" i="11"/>
  <c r="P479" i="11"/>
  <c r="C479" i="11"/>
  <c r="V478" i="11"/>
  <c r="S478" i="11"/>
  <c r="P478" i="11"/>
  <c r="C478" i="11"/>
  <c r="V477" i="11"/>
  <c r="S477" i="11"/>
  <c r="P477" i="11"/>
  <c r="C477" i="11"/>
  <c r="V476" i="11"/>
  <c r="S476" i="11"/>
  <c r="P476" i="11"/>
  <c r="C476" i="11"/>
  <c r="V475" i="11"/>
  <c r="S475" i="11"/>
  <c r="P475" i="11"/>
  <c r="C475" i="11"/>
  <c r="V474" i="11"/>
  <c r="S474" i="11"/>
  <c r="P474" i="11"/>
  <c r="C474" i="11"/>
  <c r="V473" i="11"/>
  <c r="S473" i="11"/>
  <c r="P473" i="11"/>
  <c r="C473" i="11"/>
  <c r="V472" i="11"/>
  <c r="S472" i="11"/>
  <c r="P472" i="11"/>
  <c r="C472" i="11"/>
  <c r="V471" i="11"/>
  <c r="S471" i="11"/>
  <c r="P471" i="11"/>
  <c r="C471" i="11"/>
  <c r="V470" i="11"/>
  <c r="S470" i="11"/>
  <c r="P470" i="11"/>
  <c r="C470" i="11"/>
  <c r="V469" i="11"/>
  <c r="S469" i="11"/>
  <c r="P469" i="11"/>
  <c r="C469" i="11"/>
  <c r="V468" i="11"/>
  <c r="S468" i="11"/>
  <c r="P468" i="11"/>
  <c r="C468" i="11"/>
  <c r="V467" i="11"/>
  <c r="S467" i="11"/>
  <c r="P467" i="11"/>
  <c r="C467" i="11"/>
  <c r="V466" i="11"/>
  <c r="S466" i="11"/>
  <c r="P466" i="11"/>
  <c r="C466" i="11"/>
  <c r="V465" i="11"/>
  <c r="S465" i="11"/>
  <c r="P465" i="11"/>
  <c r="C465" i="11"/>
  <c r="V464" i="11"/>
  <c r="S464" i="11"/>
  <c r="P464" i="11"/>
  <c r="C464" i="11"/>
  <c r="V463" i="11"/>
  <c r="S463" i="11"/>
  <c r="P463" i="11"/>
  <c r="C463" i="11"/>
  <c r="V462" i="11"/>
  <c r="S462" i="11"/>
  <c r="P462" i="11"/>
  <c r="C462" i="11"/>
  <c r="V461" i="11"/>
  <c r="S461" i="11"/>
  <c r="P461" i="11"/>
  <c r="C461" i="11"/>
  <c r="V460" i="11"/>
  <c r="S460" i="11"/>
  <c r="P460" i="11"/>
  <c r="C460" i="11"/>
  <c r="V459" i="11"/>
  <c r="S459" i="11"/>
  <c r="P459" i="11"/>
  <c r="C459" i="11"/>
  <c r="V458" i="11"/>
  <c r="S458" i="11"/>
  <c r="P458" i="11"/>
  <c r="C458" i="11"/>
  <c r="V457" i="11"/>
  <c r="S457" i="11"/>
  <c r="P457" i="11"/>
  <c r="C457" i="11"/>
  <c r="V456" i="11"/>
  <c r="S456" i="11"/>
  <c r="P456" i="11"/>
  <c r="C456" i="11"/>
  <c r="V455" i="11"/>
  <c r="S455" i="11"/>
  <c r="P455" i="11"/>
  <c r="C455" i="11"/>
  <c r="V454" i="11"/>
  <c r="S454" i="11"/>
  <c r="P454" i="11"/>
  <c r="C454" i="11"/>
  <c r="V453" i="11"/>
  <c r="S453" i="11"/>
  <c r="P453" i="11"/>
  <c r="C453" i="11"/>
  <c r="V452" i="11"/>
  <c r="S452" i="11"/>
  <c r="P452" i="11"/>
  <c r="C452" i="11"/>
  <c r="V451" i="11"/>
  <c r="S451" i="11"/>
  <c r="P451" i="11"/>
  <c r="C451" i="11"/>
  <c r="V450" i="11"/>
  <c r="S450" i="11"/>
  <c r="P450" i="11"/>
  <c r="C450" i="11"/>
  <c r="V449" i="11"/>
  <c r="S449" i="11"/>
  <c r="P449" i="11"/>
  <c r="C449" i="11"/>
  <c r="V448" i="11"/>
  <c r="S448" i="11"/>
  <c r="P448" i="11"/>
  <c r="C448" i="11"/>
  <c r="V447" i="11"/>
  <c r="S447" i="11"/>
  <c r="P447" i="11"/>
  <c r="C447" i="11"/>
  <c r="V446" i="11"/>
  <c r="S446" i="11"/>
  <c r="P446" i="11"/>
  <c r="C446" i="11"/>
  <c r="V445" i="11"/>
  <c r="S445" i="11"/>
  <c r="P445" i="11"/>
  <c r="C445" i="11"/>
  <c r="V444" i="11"/>
  <c r="S444" i="11"/>
  <c r="P444" i="11"/>
  <c r="C444" i="11"/>
  <c r="V443" i="11"/>
  <c r="S443" i="11"/>
  <c r="P443" i="11"/>
  <c r="C443" i="11"/>
  <c r="V442" i="11"/>
  <c r="S442" i="11"/>
  <c r="P442" i="11"/>
  <c r="C442" i="11"/>
  <c r="V441" i="11"/>
  <c r="S441" i="11"/>
  <c r="P441" i="11"/>
  <c r="C441" i="11"/>
  <c r="V440" i="11"/>
  <c r="S440" i="11"/>
  <c r="P440" i="11"/>
  <c r="C440" i="11"/>
  <c r="V439" i="11"/>
  <c r="S439" i="11"/>
  <c r="P439" i="11"/>
  <c r="C439" i="11"/>
  <c r="V438" i="11"/>
  <c r="S438" i="11"/>
  <c r="P438" i="11"/>
  <c r="C438" i="11"/>
  <c r="V437" i="11"/>
  <c r="S437" i="11"/>
  <c r="P437" i="11"/>
  <c r="C437" i="11"/>
  <c r="V436" i="11"/>
  <c r="S436" i="11"/>
  <c r="P436" i="11"/>
  <c r="C436" i="11"/>
  <c r="V435" i="11"/>
  <c r="S435" i="11"/>
  <c r="P435" i="11"/>
  <c r="C435" i="11"/>
  <c r="V434" i="11"/>
  <c r="S434" i="11"/>
  <c r="P434" i="11"/>
  <c r="C434" i="11"/>
  <c r="V433" i="11"/>
  <c r="S433" i="11"/>
  <c r="P433" i="11"/>
  <c r="C433" i="11"/>
  <c r="V432" i="11"/>
  <c r="S432" i="11"/>
  <c r="P432" i="11"/>
  <c r="C432" i="11"/>
  <c r="V431" i="11"/>
  <c r="S431" i="11"/>
  <c r="P431" i="11"/>
  <c r="C431" i="11"/>
  <c r="V430" i="11"/>
  <c r="S430" i="11"/>
  <c r="P430" i="11"/>
  <c r="C430" i="11"/>
  <c r="V429" i="11"/>
  <c r="S429" i="11"/>
  <c r="P429" i="11"/>
  <c r="C429" i="11"/>
  <c r="V428" i="11"/>
  <c r="S428" i="11"/>
  <c r="P428" i="11"/>
  <c r="C428" i="11"/>
  <c r="V427" i="11"/>
  <c r="S427" i="11"/>
  <c r="P427" i="11"/>
  <c r="C427" i="11"/>
  <c r="V426" i="11"/>
  <c r="S426" i="11"/>
  <c r="P426" i="11"/>
  <c r="C426" i="11"/>
  <c r="V425" i="11"/>
  <c r="S425" i="11"/>
  <c r="P425" i="11"/>
  <c r="C425" i="11"/>
  <c r="V424" i="11"/>
  <c r="S424" i="11"/>
  <c r="P424" i="11"/>
  <c r="C424" i="11"/>
  <c r="V423" i="11"/>
  <c r="S423" i="11"/>
  <c r="P423" i="11"/>
  <c r="C423" i="11"/>
  <c r="V422" i="11"/>
  <c r="S422" i="11"/>
  <c r="P422" i="11"/>
  <c r="C422" i="11"/>
  <c r="V421" i="11"/>
  <c r="S421" i="11"/>
  <c r="P421" i="11"/>
  <c r="C421" i="11"/>
  <c r="V420" i="11"/>
  <c r="S420" i="11"/>
  <c r="P420" i="11"/>
  <c r="C420" i="11"/>
  <c r="V419" i="11"/>
  <c r="S419" i="11"/>
  <c r="P419" i="11"/>
  <c r="C419" i="11"/>
  <c r="V418" i="11"/>
  <c r="S418" i="11"/>
  <c r="P418" i="11"/>
  <c r="C418" i="11"/>
  <c r="V417" i="11"/>
  <c r="S417" i="11"/>
  <c r="P417" i="11"/>
  <c r="C417" i="11"/>
  <c r="V416" i="11"/>
  <c r="S416" i="11"/>
  <c r="P416" i="11"/>
  <c r="C416" i="11"/>
  <c r="V415" i="11"/>
  <c r="S415" i="11"/>
  <c r="P415" i="11"/>
  <c r="C415" i="11"/>
  <c r="V414" i="11"/>
  <c r="S414" i="11"/>
  <c r="P414" i="11"/>
  <c r="C414" i="11"/>
  <c r="V413" i="11"/>
  <c r="S413" i="11"/>
  <c r="P413" i="11"/>
  <c r="C413" i="11"/>
  <c r="V412" i="11"/>
  <c r="S412" i="11"/>
  <c r="P412" i="11"/>
  <c r="C412" i="11"/>
  <c r="V411" i="11"/>
  <c r="S411" i="11"/>
  <c r="P411" i="11"/>
  <c r="C411" i="11"/>
  <c r="V410" i="11"/>
  <c r="S410" i="11"/>
  <c r="P410" i="11"/>
  <c r="C410" i="11"/>
  <c r="V409" i="11"/>
  <c r="S409" i="11"/>
  <c r="P409" i="11"/>
  <c r="C409" i="11"/>
  <c r="V408" i="11"/>
  <c r="S408" i="11"/>
  <c r="P408" i="11"/>
  <c r="C408" i="11"/>
  <c r="V407" i="11"/>
  <c r="S407" i="11"/>
  <c r="P407" i="11"/>
  <c r="C407" i="11"/>
  <c r="V406" i="11"/>
  <c r="S406" i="11"/>
  <c r="P406" i="11"/>
  <c r="C406" i="11"/>
  <c r="V405" i="11"/>
  <c r="S405" i="11"/>
  <c r="P405" i="11"/>
  <c r="C405" i="11"/>
  <c r="V404" i="11"/>
  <c r="S404" i="11"/>
  <c r="P404" i="11"/>
  <c r="C404" i="11"/>
  <c r="V403" i="11"/>
  <c r="S403" i="11"/>
  <c r="P403" i="11"/>
  <c r="C403" i="11"/>
  <c r="V402" i="11"/>
  <c r="S402" i="11"/>
  <c r="P402" i="11"/>
  <c r="C402" i="11"/>
  <c r="V401" i="11"/>
  <c r="S401" i="11"/>
  <c r="P401" i="11"/>
  <c r="C401" i="11"/>
  <c r="V400" i="11"/>
  <c r="S400" i="11"/>
  <c r="P400" i="11"/>
  <c r="C400" i="11"/>
  <c r="V399" i="11"/>
  <c r="S399" i="11"/>
  <c r="P399" i="11"/>
  <c r="C399" i="11"/>
  <c r="V398" i="11"/>
  <c r="S398" i="11"/>
  <c r="P398" i="11"/>
  <c r="C398" i="11"/>
  <c r="V397" i="11"/>
  <c r="S397" i="11"/>
  <c r="P397" i="11"/>
  <c r="C397" i="11"/>
  <c r="V396" i="11"/>
  <c r="S396" i="11"/>
  <c r="P396" i="11"/>
  <c r="C396" i="11"/>
  <c r="V395" i="11"/>
  <c r="S395" i="11"/>
  <c r="P395" i="11"/>
  <c r="C395" i="11"/>
  <c r="V394" i="11"/>
  <c r="S394" i="11"/>
  <c r="P394" i="11"/>
  <c r="C394" i="11"/>
  <c r="V393" i="11"/>
  <c r="S393" i="11"/>
  <c r="P393" i="11"/>
  <c r="C393" i="11"/>
  <c r="V392" i="11"/>
  <c r="S392" i="11"/>
  <c r="P392" i="11"/>
  <c r="C392" i="11"/>
  <c r="V391" i="11"/>
  <c r="S391" i="11"/>
  <c r="P391" i="11"/>
  <c r="C391" i="11"/>
  <c r="V390" i="11"/>
  <c r="S390" i="11"/>
  <c r="P390" i="11"/>
  <c r="C390" i="11"/>
  <c r="V389" i="11"/>
  <c r="S389" i="11"/>
  <c r="P389" i="11"/>
  <c r="C389" i="11"/>
  <c r="V388" i="11"/>
  <c r="S388" i="11"/>
  <c r="P388" i="11"/>
  <c r="C388" i="11"/>
  <c r="V387" i="11"/>
  <c r="S387" i="11"/>
  <c r="P387" i="11"/>
  <c r="C387" i="11"/>
  <c r="V386" i="11"/>
  <c r="S386" i="11"/>
  <c r="P386" i="11"/>
  <c r="C386" i="11"/>
  <c r="V385" i="11"/>
  <c r="S385" i="11"/>
  <c r="P385" i="11"/>
  <c r="C385" i="11"/>
  <c r="V384" i="11"/>
  <c r="S384" i="11"/>
  <c r="P384" i="11"/>
  <c r="C384" i="11"/>
  <c r="V383" i="11"/>
  <c r="S383" i="11"/>
  <c r="P383" i="11"/>
  <c r="C383" i="11"/>
  <c r="V382" i="11"/>
  <c r="S382" i="11"/>
  <c r="P382" i="11"/>
  <c r="C382" i="11"/>
  <c r="V381" i="11"/>
  <c r="S381" i="11"/>
  <c r="P381" i="11"/>
  <c r="C381" i="11"/>
  <c r="V380" i="11"/>
  <c r="S380" i="11"/>
  <c r="P380" i="11"/>
  <c r="C380" i="11"/>
  <c r="V379" i="11"/>
  <c r="S379" i="11"/>
  <c r="P379" i="11"/>
  <c r="C379" i="11"/>
  <c r="V378" i="11"/>
  <c r="S378" i="11"/>
  <c r="P378" i="11"/>
  <c r="C378" i="11"/>
  <c r="V377" i="11"/>
  <c r="S377" i="11"/>
  <c r="P377" i="11"/>
  <c r="C377" i="11"/>
  <c r="V376" i="11"/>
  <c r="S376" i="11"/>
  <c r="P376" i="11"/>
  <c r="C376" i="11"/>
  <c r="V375" i="11"/>
  <c r="S375" i="11"/>
  <c r="P375" i="11"/>
  <c r="C375" i="11"/>
  <c r="V374" i="11"/>
  <c r="S374" i="11"/>
  <c r="P374" i="11"/>
  <c r="C374" i="11"/>
  <c r="V373" i="11"/>
  <c r="S373" i="11"/>
  <c r="P373" i="11"/>
  <c r="C373" i="11"/>
  <c r="V372" i="11"/>
  <c r="S372" i="11"/>
  <c r="P372" i="11"/>
  <c r="C372" i="11"/>
  <c r="V371" i="11"/>
  <c r="S371" i="11"/>
  <c r="P371" i="11"/>
  <c r="C371" i="11"/>
  <c r="V370" i="11"/>
  <c r="S370" i="11"/>
  <c r="P370" i="11"/>
  <c r="C370" i="11"/>
  <c r="V369" i="11"/>
  <c r="S369" i="11"/>
  <c r="P369" i="11"/>
  <c r="C369" i="11"/>
  <c r="V368" i="11"/>
  <c r="S368" i="11"/>
  <c r="P368" i="11"/>
  <c r="C368" i="11"/>
  <c r="V367" i="11"/>
  <c r="S367" i="11"/>
  <c r="P367" i="11"/>
  <c r="C367" i="11"/>
  <c r="V366" i="11"/>
  <c r="S366" i="11"/>
  <c r="P366" i="11"/>
  <c r="C366" i="11"/>
  <c r="V365" i="11"/>
  <c r="S365" i="11"/>
  <c r="P365" i="11"/>
  <c r="C365" i="11"/>
  <c r="V364" i="11"/>
  <c r="S364" i="11"/>
  <c r="P364" i="11"/>
  <c r="C364" i="11"/>
  <c r="V363" i="11"/>
  <c r="S363" i="11"/>
  <c r="P363" i="11"/>
  <c r="C363" i="11"/>
  <c r="V362" i="11"/>
  <c r="S362" i="11"/>
  <c r="P362" i="11"/>
  <c r="C362" i="11"/>
  <c r="V361" i="11"/>
  <c r="S361" i="11"/>
  <c r="P361" i="11"/>
  <c r="C361" i="11"/>
  <c r="V360" i="11"/>
  <c r="S360" i="11"/>
  <c r="P360" i="11"/>
  <c r="C360" i="11"/>
  <c r="V359" i="11"/>
  <c r="S359" i="11"/>
  <c r="P359" i="11"/>
  <c r="C359" i="11"/>
  <c r="V358" i="11"/>
  <c r="S358" i="11"/>
  <c r="P358" i="11"/>
  <c r="C358" i="11"/>
  <c r="V357" i="11"/>
  <c r="S357" i="11"/>
  <c r="P357" i="11"/>
  <c r="C357" i="11"/>
  <c r="V356" i="11"/>
  <c r="S356" i="11"/>
  <c r="P356" i="11"/>
  <c r="C356" i="11"/>
  <c r="V355" i="11"/>
  <c r="S355" i="11"/>
  <c r="P355" i="11"/>
  <c r="C355" i="11"/>
  <c r="V354" i="11"/>
  <c r="S354" i="11"/>
  <c r="P354" i="11"/>
  <c r="C354" i="11"/>
  <c r="V353" i="11"/>
  <c r="S353" i="11"/>
  <c r="P353" i="11"/>
  <c r="C353" i="11"/>
  <c r="V352" i="11"/>
  <c r="S352" i="11"/>
  <c r="P352" i="11"/>
  <c r="C352" i="11"/>
  <c r="V351" i="11"/>
  <c r="S351" i="11"/>
  <c r="P351" i="11"/>
  <c r="C351" i="11"/>
  <c r="V350" i="11"/>
  <c r="S350" i="11"/>
  <c r="P350" i="11"/>
  <c r="C350" i="11"/>
  <c r="V349" i="11"/>
  <c r="S349" i="11"/>
  <c r="P349" i="11"/>
  <c r="C349" i="11"/>
  <c r="V348" i="11"/>
  <c r="S348" i="11"/>
  <c r="P348" i="11"/>
  <c r="C348" i="11"/>
  <c r="V347" i="11"/>
  <c r="S347" i="11"/>
  <c r="P347" i="11"/>
  <c r="C347" i="11"/>
  <c r="V346" i="11"/>
  <c r="S346" i="11"/>
  <c r="P346" i="11"/>
  <c r="C346" i="11"/>
  <c r="V345" i="11"/>
  <c r="S345" i="11"/>
  <c r="P345" i="11"/>
  <c r="C345" i="11"/>
  <c r="V344" i="11"/>
  <c r="S344" i="11"/>
  <c r="P344" i="11"/>
  <c r="C344" i="11"/>
  <c r="V343" i="11"/>
  <c r="S343" i="11"/>
  <c r="P343" i="11"/>
  <c r="C343" i="11"/>
  <c r="V342" i="11"/>
  <c r="S342" i="11"/>
  <c r="P342" i="11"/>
  <c r="C342" i="11"/>
  <c r="V341" i="11"/>
  <c r="S341" i="11"/>
  <c r="P341" i="11"/>
  <c r="C341" i="11"/>
  <c r="V340" i="11"/>
  <c r="S340" i="11"/>
  <c r="P340" i="11"/>
  <c r="C340" i="11"/>
  <c r="V339" i="11"/>
  <c r="S339" i="11"/>
  <c r="P339" i="11"/>
  <c r="C339" i="11"/>
  <c r="V338" i="11"/>
  <c r="S338" i="11"/>
  <c r="P338" i="11"/>
  <c r="C338" i="11"/>
  <c r="V337" i="11"/>
  <c r="S337" i="11"/>
  <c r="P337" i="11"/>
  <c r="C337" i="11"/>
  <c r="V336" i="11"/>
  <c r="S336" i="11"/>
  <c r="P336" i="11"/>
  <c r="C336" i="11"/>
  <c r="V335" i="11"/>
  <c r="S335" i="11"/>
  <c r="P335" i="11"/>
  <c r="C335" i="11"/>
  <c r="V334" i="11"/>
  <c r="S334" i="11"/>
  <c r="P334" i="11"/>
  <c r="C334" i="11"/>
  <c r="V333" i="11"/>
  <c r="S333" i="11"/>
  <c r="P333" i="11"/>
  <c r="C333" i="11"/>
  <c r="V332" i="11"/>
  <c r="S332" i="11"/>
  <c r="P332" i="11"/>
  <c r="C332" i="11"/>
  <c r="V331" i="11"/>
  <c r="S331" i="11"/>
  <c r="P331" i="11"/>
  <c r="C331" i="11"/>
  <c r="V330" i="11"/>
  <c r="S330" i="11"/>
  <c r="P330" i="11"/>
  <c r="C330" i="11"/>
  <c r="V329" i="11"/>
  <c r="S329" i="11"/>
  <c r="P329" i="11"/>
  <c r="C329" i="11"/>
  <c r="V328" i="11"/>
  <c r="S328" i="11"/>
  <c r="P328" i="11"/>
  <c r="C328" i="11"/>
  <c r="V327" i="11"/>
  <c r="S327" i="11"/>
  <c r="P327" i="11"/>
  <c r="C327" i="11"/>
  <c r="V326" i="11"/>
  <c r="S326" i="11"/>
  <c r="P326" i="11"/>
  <c r="C326" i="11"/>
  <c r="V325" i="11"/>
  <c r="S325" i="11"/>
  <c r="P325" i="11"/>
  <c r="C325" i="11"/>
  <c r="V324" i="11"/>
  <c r="S324" i="11"/>
  <c r="P324" i="11"/>
  <c r="C324" i="11"/>
  <c r="V323" i="11"/>
  <c r="S323" i="11"/>
  <c r="P323" i="11"/>
  <c r="C323" i="11"/>
  <c r="V322" i="11"/>
  <c r="S322" i="11"/>
  <c r="P322" i="11"/>
  <c r="C322" i="11"/>
  <c r="V321" i="11"/>
  <c r="S321" i="11"/>
  <c r="P321" i="11"/>
  <c r="C321" i="11"/>
  <c r="V320" i="11"/>
  <c r="S320" i="11"/>
  <c r="P320" i="11"/>
  <c r="C320" i="11"/>
  <c r="V319" i="11"/>
  <c r="S319" i="11"/>
  <c r="P319" i="11"/>
  <c r="C319" i="11"/>
  <c r="V318" i="11"/>
  <c r="S318" i="11"/>
  <c r="P318" i="11"/>
  <c r="C318" i="11"/>
  <c r="V317" i="11"/>
  <c r="S317" i="11"/>
  <c r="P317" i="11"/>
  <c r="C317" i="11"/>
  <c r="V316" i="11"/>
  <c r="S316" i="11"/>
  <c r="P316" i="11"/>
  <c r="C316" i="11"/>
  <c r="V315" i="11"/>
  <c r="S315" i="11"/>
  <c r="P315" i="11"/>
  <c r="C315" i="11"/>
  <c r="V314" i="11"/>
  <c r="S314" i="11"/>
  <c r="P314" i="11"/>
  <c r="C314" i="11"/>
  <c r="V313" i="11"/>
  <c r="S313" i="11"/>
  <c r="P313" i="11"/>
  <c r="C313" i="11"/>
  <c r="V312" i="11"/>
  <c r="S312" i="11"/>
  <c r="P312" i="11"/>
  <c r="C312" i="11"/>
  <c r="V311" i="11"/>
  <c r="S311" i="11"/>
  <c r="P311" i="11"/>
  <c r="C311" i="11"/>
  <c r="V310" i="11"/>
  <c r="S310" i="11"/>
  <c r="P310" i="11"/>
  <c r="C310" i="11"/>
  <c r="V309" i="11"/>
  <c r="S309" i="11"/>
  <c r="P309" i="11"/>
  <c r="C309" i="11"/>
  <c r="V308" i="11"/>
  <c r="S308" i="11"/>
  <c r="P308" i="11"/>
  <c r="C308" i="11"/>
  <c r="V307" i="11"/>
  <c r="S307" i="11"/>
  <c r="P307" i="11"/>
  <c r="C307" i="11"/>
  <c r="V306" i="11"/>
  <c r="S306" i="11"/>
  <c r="P306" i="11"/>
  <c r="C306" i="11"/>
  <c r="V305" i="11"/>
  <c r="S305" i="11"/>
  <c r="P305" i="11"/>
  <c r="C305" i="11"/>
  <c r="V304" i="11"/>
  <c r="S304" i="11"/>
  <c r="P304" i="11"/>
  <c r="C304" i="11"/>
  <c r="V303" i="11"/>
  <c r="S303" i="11"/>
  <c r="P303" i="11"/>
  <c r="C303" i="11"/>
  <c r="V302" i="11"/>
  <c r="S302" i="11"/>
  <c r="P302" i="11"/>
  <c r="C302" i="11"/>
  <c r="V301" i="11"/>
  <c r="S301" i="11"/>
  <c r="P301" i="11"/>
  <c r="C301" i="11"/>
  <c r="V300" i="11"/>
  <c r="S300" i="11"/>
  <c r="P300" i="11"/>
  <c r="C300" i="11"/>
  <c r="V299" i="11"/>
  <c r="S299" i="11"/>
  <c r="P299" i="11"/>
  <c r="C299" i="11"/>
  <c r="V298" i="11"/>
  <c r="S298" i="11"/>
  <c r="P298" i="11"/>
  <c r="C298" i="11"/>
  <c r="V297" i="11"/>
  <c r="S297" i="11"/>
  <c r="P297" i="11"/>
  <c r="C297" i="11"/>
  <c r="V296" i="11"/>
  <c r="S296" i="11"/>
  <c r="P296" i="11"/>
  <c r="C296" i="11"/>
  <c r="V295" i="11"/>
  <c r="S295" i="11"/>
  <c r="P295" i="11"/>
  <c r="C295" i="11"/>
  <c r="V294" i="11"/>
  <c r="S294" i="11"/>
  <c r="P294" i="11"/>
  <c r="C294" i="11"/>
  <c r="V293" i="11"/>
  <c r="S293" i="11"/>
  <c r="P293" i="11"/>
  <c r="C293" i="11"/>
  <c r="V292" i="11"/>
  <c r="S292" i="11"/>
  <c r="P292" i="11"/>
  <c r="C292" i="11"/>
  <c r="V291" i="11"/>
  <c r="S291" i="11"/>
  <c r="P291" i="11"/>
  <c r="C291" i="11"/>
  <c r="V290" i="11"/>
  <c r="S290" i="11"/>
  <c r="P290" i="11"/>
  <c r="C290" i="11"/>
  <c r="V289" i="11"/>
  <c r="S289" i="11"/>
  <c r="P289" i="11"/>
  <c r="C289" i="11"/>
  <c r="V288" i="11"/>
  <c r="S288" i="11"/>
  <c r="P288" i="11"/>
  <c r="C288" i="11"/>
  <c r="V287" i="11"/>
  <c r="S287" i="11"/>
  <c r="P287" i="11"/>
  <c r="C287" i="11"/>
  <c r="V286" i="11"/>
  <c r="S286" i="11"/>
  <c r="P286" i="11"/>
  <c r="C286" i="11"/>
  <c r="V285" i="11"/>
  <c r="S285" i="11"/>
  <c r="P285" i="11"/>
  <c r="C285" i="11"/>
  <c r="V284" i="11"/>
  <c r="S284" i="11"/>
  <c r="P284" i="11"/>
  <c r="C284" i="11"/>
  <c r="V283" i="11"/>
  <c r="S283" i="11"/>
  <c r="P283" i="11"/>
  <c r="C283" i="11"/>
  <c r="V282" i="11"/>
  <c r="S282" i="11"/>
  <c r="P282" i="11"/>
  <c r="C282" i="11"/>
  <c r="V281" i="11"/>
  <c r="S281" i="11"/>
  <c r="P281" i="11"/>
  <c r="C281" i="11"/>
  <c r="V280" i="11"/>
  <c r="S280" i="11"/>
  <c r="P280" i="11"/>
  <c r="C280" i="11"/>
  <c r="V279" i="11"/>
  <c r="S279" i="11"/>
  <c r="P279" i="11"/>
  <c r="C279" i="11"/>
  <c r="V278" i="11"/>
  <c r="S278" i="11"/>
  <c r="P278" i="11"/>
  <c r="C278" i="11"/>
  <c r="V277" i="11"/>
  <c r="S277" i="11"/>
  <c r="P277" i="11"/>
  <c r="C277" i="11"/>
  <c r="V276" i="11"/>
  <c r="S276" i="11"/>
  <c r="P276" i="11"/>
  <c r="C276" i="11"/>
  <c r="V275" i="11"/>
  <c r="S275" i="11"/>
  <c r="P275" i="11"/>
  <c r="C275" i="11"/>
  <c r="V274" i="11"/>
  <c r="S274" i="11"/>
  <c r="P274" i="11"/>
  <c r="C274" i="11"/>
  <c r="V273" i="11"/>
  <c r="S273" i="11"/>
  <c r="P273" i="11"/>
  <c r="C273" i="11"/>
  <c r="V272" i="11"/>
  <c r="S272" i="11"/>
  <c r="P272" i="11"/>
  <c r="C272" i="11"/>
  <c r="V271" i="11"/>
  <c r="S271" i="11"/>
  <c r="P271" i="11"/>
  <c r="C271" i="11"/>
  <c r="V270" i="11"/>
  <c r="S270" i="11"/>
  <c r="P270" i="11"/>
  <c r="C270" i="11"/>
  <c r="V269" i="11"/>
  <c r="S269" i="11"/>
  <c r="P269" i="11"/>
  <c r="C269" i="11"/>
  <c r="V268" i="11"/>
  <c r="S268" i="11"/>
  <c r="P268" i="11"/>
  <c r="C268" i="11"/>
  <c r="V267" i="11"/>
  <c r="S267" i="11"/>
  <c r="P267" i="11"/>
  <c r="C267" i="11"/>
  <c r="V266" i="11"/>
  <c r="S266" i="11"/>
  <c r="P266" i="11"/>
  <c r="C266" i="11"/>
  <c r="V265" i="11"/>
  <c r="S265" i="11"/>
  <c r="P265" i="11"/>
  <c r="C265" i="11"/>
  <c r="V264" i="11"/>
  <c r="S264" i="11"/>
  <c r="P264" i="11"/>
  <c r="C264" i="11"/>
  <c r="V263" i="11"/>
  <c r="S263" i="11"/>
  <c r="P263" i="11"/>
  <c r="C263" i="11"/>
  <c r="V262" i="11"/>
  <c r="S262" i="11"/>
  <c r="P262" i="11"/>
  <c r="C262" i="11"/>
  <c r="V261" i="11"/>
  <c r="S261" i="11"/>
  <c r="P261" i="11"/>
  <c r="C261" i="11"/>
  <c r="V260" i="11"/>
  <c r="S260" i="11"/>
  <c r="P260" i="11"/>
  <c r="C260" i="11"/>
  <c r="V259" i="11"/>
  <c r="S259" i="11"/>
  <c r="P259" i="11"/>
  <c r="C259" i="11"/>
  <c r="V258" i="11"/>
  <c r="S258" i="11"/>
  <c r="P258" i="11"/>
  <c r="C258" i="11"/>
  <c r="V257" i="11"/>
  <c r="S257" i="11"/>
  <c r="P257" i="11"/>
  <c r="C257" i="11"/>
  <c r="V256" i="11"/>
  <c r="S256" i="11"/>
  <c r="P256" i="11"/>
  <c r="C256" i="11"/>
  <c r="V255" i="11"/>
  <c r="S255" i="11"/>
  <c r="P255" i="11"/>
  <c r="C255" i="11"/>
  <c r="V254" i="11"/>
  <c r="S254" i="11"/>
  <c r="P254" i="11"/>
  <c r="C254" i="11"/>
  <c r="V253" i="11"/>
  <c r="S253" i="11"/>
  <c r="P253" i="11"/>
  <c r="C253" i="11"/>
  <c r="V252" i="11"/>
  <c r="S252" i="11"/>
  <c r="P252" i="11"/>
  <c r="C252" i="11"/>
  <c r="V251" i="11"/>
  <c r="S251" i="11"/>
  <c r="P251" i="11"/>
  <c r="C251" i="11"/>
  <c r="V250" i="11"/>
  <c r="S250" i="11"/>
  <c r="P250" i="11"/>
  <c r="C250" i="11"/>
  <c r="V249" i="11"/>
  <c r="S249" i="11"/>
  <c r="P249" i="11"/>
  <c r="C249" i="11"/>
  <c r="V248" i="11"/>
  <c r="S248" i="11"/>
  <c r="P248" i="11"/>
  <c r="C248" i="11"/>
  <c r="V247" i="11"/>
  <c r="S247" i="11"/>
  <c r="P247" i="11"/>
  <c r="C247" i="11"/>
  <c r="V246" i="11"/>
  <c r="S246" i="11"/>
  <c r="P246" i="11"/>
  <c r="C246" i="11"/>
  <c r="V245" i="11"/>
  <c r="S245" i="11"/>
  <c r="P245" i="11"/>
  <c r="C245" i="11"/>
  <c r="V244" i="11"/>
  <c r="S244" i="11"/>
  <c r="P244" i="11"/>
  <c r="C244" i="11"/>
  <c r="V243" i="11"/>
  <c r="S243" i="11"/>
  <c r="P243" i="11"/>
  <c r="C243" i="11"/>
  <c r="V242" i="11"/>
  <c r="S242" i="11"/>
  <c r="P242" i="11"/>
  <c r="C242" i="11"/>
  <c r="V241" i="11"/>
  <c r="S241" i="11"/>
  <c r="P241" i="11"/>
  <c r="C241" i="11"/>
  <c r="V240" i="11"/>
  <c r="S240" i="11"/>
  <c r="P240" i="11"/>
  <c r="C240" i="11"/>
  <c r="V239" i="11"/>
  <c r="S239" i="11"/>
  <c r="P239" i="11"/>
  <c r="C239" i="11"/>
  <c r="V238" i="11"/>
  <c r="S238" i="11"/>
  <c r="P238" i="11"/>
  <c r="C238" i="11"/>
  <c r="V237" i="11"/>
  <c r="S237" i="11"/>
  <c r="P237" i="11"/>
  <c r="C237" i="11"/>
  <c r="V236" i="11"/>
  <c r="S236" i="11"/>
  <c r="P236" i="11"/>
  <c r="C236" i="11"/>
  <c r="V235" i="11"/>
  <c r="S235" i="11"/>
  <c r="P235" i="11"/>
  <c r="C235" i="11"/>
  <c r="V234" i="11"/>
  <c r="S234" i="11"/>
  <c r="P234" i="11"/>
  <c r="C234" i="11"/>
  <c r="V233" i="11"/>
  <c r="S233" i="11"/>
  <c r="P233" i="11"/>
  <c r="C233" i="11"/>
  <c r="V232" i="11"/>
  <c r="S232" i="11"/>
  <c r="P232" i="11"/>
  <c r="C232" i="11"/>
  <c r="V231" i="11"/>
  <c r="S231" i="11"/>
  <c r="P231" i="11"/>
  <c r="C231" i="11"/>
  <c r="V230" i="11"/>
  <c r="S230" i="11"/>
  <c r="P230" i="11"/>
  <c r="C230" i="11"/>
  <c r="V229" i="11"/>
  <c r="S229" i="11"/>
  <c r="P229" i="11"/>
  <c r="C229" i="11"/>
  <c r="V228" i="11"/>
  <c r="S228" i="11"/>
  <c r="P228" i="11"/>
  <c r="C228" i="11"/>
  <c r="V227" i="11"/>
  <c r="S227" i="11"/>
  <c r="P227" i="11"/>
  <c r="C227" i="11"/>
  <c r="V226" i="11"/>
  <c r="S226" i="11"/>
  <c r="P226" i="11"/>
  <c r="C226" i="11"/>
  <c r="V225" i="11"/>
  <c r="S225" i="11"/>
  <c r="P225" i="11"/>
  <c r="C225" i="11"/>
  <c r="V224" i="11"/>
  <c r="S224" i="11"/>
  <c r="P224" i="11"/>
  <c r="C224" i="11"/>
  <c r="V223" i="11"/>
  <c r="S223" i="11"/>
  <c r="P223" i="11"/>
  <c r="C223" i="11"/>
  <c r="V222" i="11"/>
  <c r="S222" i="11"/>
  <c r="P222" i="11"/>
  <c r="C222" i="11"/>
  <c r="V221" i="11"/>
  <c r="S221" i="11"/>
  <c r="P221" i="11"/>
  <c r="C221" i="11"/>
  <c r="V220" i="11"/>
  <c r="S220" i="11"/>
  <c r="P220" i="11"/>
  <c r="C220" i="11"/>
  <c r="V219" i="11"/>
  <c r="S219" i="11"/>
  <c r="P219" i="11"/>
  <c r="C219" i="11"/>
  <c r="V218" i="11"/>
  <c r="S218" i="11"/>
  <c r="P218" i="11"/>
  <c r="C218" i="11"/>
  <c r="V217" i="11"/>
  <c r="S217" i="11"/>
  <c r="P217" i="11"/>
  <c r="C217" i="11"/>
  <c r="V216" i="11"/>
  <c r="S216" i="11"/>
  <c r="P216" i="11"/>
  <c r="C216" i="11"/>
  <c r="V215" i="11"/>
  <c r="S215" i="11"/>
  <c r="P215" i="11"/>
  <c r="C215" i="11"/>
  <c r="V214" i="11"/>
  <c r="S214" i="11"/>
  <c r="P214" i="11"/>
  <c r="C214" i="11"/>
  <c r="V213" i="11"/>
  <c r="S213" i="11"/>
  <c r="P213" i="11"/>
  <c r="C213" i="11"/>
  <c r="V212" i="11"/>
  <c r="S212" i="11"/>
  <c r="P212" i="11"/>
  <c r="C212" i="11"/>
  <c r="V211" i="11"/>
  <c r="S211" i="11"/>
  <c r="P211" i="11"/>
  <c r="C211" i="11"/>
  <c r="V210" i="11"/>
  <c r="S210" i="11"/>
  <c r="P210" i="11"/>
  <c r="C210" i="11"/>
  <c r="V209" i="11"/>
  <c r="S209" i="11"/>
  <c r="P209" i="11"/>
  <c r="C209" i="11"/>
  <c r="V208" i="11"/>
  <c r="S208" i="11"/>
  <c r="P208" i="11"/>
  <c r="C208" i="11"/>
  <c r="V207" i="11"/>
  <c r="S207" i="11"/>
  <c r="P207" i="11"/>
  <c r="C207" i="11"/>
  <c r="V206" i="11"/>
  <c r="S206" i="11"/>
  <c r="P206" i="11"/>
  <c r="C206" i="11"/>
  <c r="V205" i="11"/>
  <c r="S205" i="11"/>
  <c r="P205" i="11"/>
  <c r="C205" i="11"/>
  <c r="V204" i="11"/>
  <c r="S204" i="11"/>
  <c r="P204" i="11"/>
  <c r="C204" i="11"/>
  <c r="V203" i="11"/>
  <c r="S203" i="11"/>
  <c r="P203" i="11"/>
  <c r="C203" i="11"/>
  <c r="V202" i="11"/>
  <c r="S202" i="11"/>
  <c r="P202" i="11"/>
  <c r="C202" i="11"/>
  <c r="V201" i="11"/>
  <c r="S201" i="11"/>
  <c r="P201" i="11"/>
  <c r="C201" i="11"/>
  <c r="V200" i="11"/>
  <c r="S200" i="11"/>
  <c r="P200" i="11"/>
  <c r="C200" i="11"/>
  <c r="V199" i="11"/>
  <c r="S199" i="11"/>
  <c r="P199" i="11"/>
  <c r="C199" i="11"/>
  <c r="V198" i="11"/>
  <c r="S198" i="11"/>
  <c r="P198" i="11"/>
  <c r="C198" i="11"/>
  <c r="V197" i="11"/>
  <c r="S197" i="11"/>
  <c r="P197" i="11"/>
  <c r="C197" i="11"/>
  <c r="V196" i="11"/>
  <c r="S196" i="11"/>
  <c r="P196" i="11"/>
  <c r="C196" i="11"/>
  <c r="V195" i="11"/>
  <c r="S195" i="11"/>
  <c r="P195" i="11"/>
  <c r="C195" i="11"/>
  <c r="V194" i="11"/>
  <c r="S194" i="11"/>
  <c r="P194" i="11"/>
  <c r="C194" i="11"/>
  <c r="V193" i="11"/>
  <c r="S193" i="11"/>
  <c r="P193" i="11"/>
  <c r="C193" i="11"/>
  <c r="V192" i="11"/>
  <c r="S192" i="11"/>
  <c r="P192" i="11"/>
  <c r="C192" i="11"/>
  <c r="V191" i="11"/>
  <c r="S191" i="11"/>
  <c r="P191" i="11"/>
  <c r="C191" i="11"/>
  <c r="V190" i="11"/>
  <c r="S190" i="11"/>
  <c r="P190" i="11"/>
  <c r="C190" i="11"/>
  <c r="V189" i="11"/>
  <c r="S189" i="11"/>
  <c r="P189" i="11"/>
  <c r="C189" i="11"/>
  <c r="V188" i="11"/>
  <c r="S188" i="11"/>
  <c r="P188" i="11"/>
  <c r="C188" i="11"/>
  <c r="V187" i="11"/>
  <c r="S187" i="11"/>
  <c r="P187" i="11"/>
  <c r="C187" i="11"/>
  <c r="V186" i="11"/>
  <c r="S186" i="11"/>
  <c r="P186" i="11"/>
  <c r="C186" i="11"/>
  <c r="V185" i="11"/>
  <c r="S185" i="11"/>
  <c r="P185" i="11"/>
  <c r="C185" i="11"/>
  <c r="V184" i="11"/>
  <c r="S184" i="11"/>
  <c r="P184" i="11"/>
  <c r="C184" i="11"/>
  <c r="V183" i="11"/>
  <c r="S183" i="11"/>
  <c r="P183" i="11"/>
  <c r="C183" i="11"/>
  <c r="V182" i="11"/>
  <c r="S182" i="11"/>
  <c r="P182" i="11"/>
  <c r="C182" i="11"/>
  <c r="V181" i="11"/>
  <c r="S181" i="11"/>
  <c r="P181" i="11"/>
  <c r="C181" i="11"/>
  <c r="V180" i="11"/>
  <c r="S180" i="11"/>
  <c r="P180" i="11"/>
  <c r="C180" i="11"/>
  <c r="V179" i="11"/>
  <c r="S179" i="11"/>
  <c r="P179" i="11"/>
  <c r="C179" i="11"/>
  <c r="V178" i="11"/>
  <c r="S178" i="11"/>
  <c r="P178" i="11"/>
  <c r="C178" i="11"/>
  <c r="V177" i="11"/>
  <c r="S177" i="11"/>
  <c r="P177" i="11"/>
  <c r="C177" i="11"/>
  <c r="V176" i="11"/>
  <c r="S176" i="11"/>
  <c r="P176" i="11"/>
  <c r="C176" i="11"/>
  <c r="V175" i="11"/>
  <c r="S175" i="11"/>
  <c r="P175" i="11"/>
  <c r="C175" i="11"/>
  <c r="V174" i="11"/>
  <c r="S174" i="11"/>
  <c r="P174" i="11"/>
  <c r="C174" i="11"/>
  <c r="V173" i="11"/>
  <c r="S173" i="11"/>
  <c r="P173" i="11"/>
  <c r="C173" i="11"/>
  <c r="V172" i="11"/>
  <c r="S172" i="11"/>
  <c r="P172" i="11"/>
  <c r="C172" i="11"/>
  <c r="V171" i="11"/>
  <c r="S171" i="11"/>
  <c r="P171" i="11"/>
  <c r="C171" i="11"/>
  <c r="V170" i="11"/>
  <c r="S170" i="11"/>
  <c r="P170" i="11"/>
  <c r="C170" i="11"/>
  <c r="V169" i="11"/>
  <c r="S169" i="11"/>
  <c r="P169" i="11"/>
  <c r="C169" i="11"/>
  <c r="V168" i="11"/>
  <c r="S168" i="11"/>
  <c r="P168" i="11"/>
  <c r="C168" i="11"/>
  <c r="V167" i="11"/>
  <c r="S167" i="11"/>
  <c r="P167" i="11"/>
  <c r="C167" i="11"/>
  <c r="V166" i="11"/>
  <c r="S166" i="11"/>
  <c r="P166" i="11"/>
  <c r="C166" i="11"/>
  <c r="V165" i="11"/>
  <c r="S165" i="11"/>
  <c r="P165" i="11"/>
  <c r="C165" i="11"/>
  <c r="V164" i="11"/>
  <c r="S164" i="11"/>
  <c r="P164" i="11"/>
  <c r="C164" i="11"/>
  <c r="V163" i="11"/>
  <c r="S163" i="11"/>
  <c r="P163" i="11"/>
  <c r="C163" i="11"/>
  <c r="V162" i="11"/>
  <c r="S162" i="11"/>
  <c r="P162" i="11"/>
  <c r="C162" i="11"/>
  <c r="V161" i="11"/>
  <c r="S161" i="11"/>
  <c r="P161" i="11"/>
  <c r="C161" i="11"/>
  <c r="V160" i="11"/>
  <c r="S160" i="11"/>
  <c r="P160" i="11"/>
  <c r="C160" i="11"/>
  <c r="V159" i="11"/>
  <c r="S159" i="11"/>
  <c r="P159" i="11"/>
  <c r="C159" i="11"/>
  <c r="V158" i="11"/>
  <c r="S158" i="11"/>
  <c r="P158" i="11"/>
  <c r="C158" i="11"/>
  <c r="V157" i="11"/>
  <c r="S157" i="11"/>
  <c r="P157" i="11"/>
  <c r="C157" i="11"/>
  <c r="V156" i="11"/>
  <c r="S156" i="11"/>
  <c r="P156" i="11"/>
  <c r="C156" i="11"/>
  <c r="V155" i="11"/>
  <c r="S155" i="11"/>
  <c r="P155" i="11"/>
  <c r="C155" i="11"/>
  <c r="V154" i="11"/>
  <c r="S154" i="11"/>
  <c r="P154" i="11"/>
  <c r="C154" i="11"/>
  <c r="V153" i="11"/>
  <c r="S153" i="11"/>
  <c r="P153" i="11"/>
  <c r="C153" i="11"/>
  <c r="V152" i="11"/>
  <c r="S152" i="11"/>
  <c r="P152" i="11"/>
  <c r="C152" i="11"/>
  <c r="V151" i="11"/>
  <c r="S151" i="11"/>
  <c r="P151" i="11"/>
  <c r="C151" i="11"/>
  <c r="V150" i="11"/>
  <c r="S150" i="11"/>
  <c r="P150" i="11"/>
  <c r="C150" i="11"/>
  <c r="V149" i="11"/>
  <c r="S149" i="11"/>
  <c r="P149" i="11"/>
  <c r="C149" i="11"/>
  <c r="V148" i="11"/>
  <c r="S148" i="11"/>
  <c r="P148" i="11"/>
  <c r="C148" i="11"/>
  <c r="V147" i="11"/>
  <c r="S147" i="11"/>
  <c r="P147" i="11"/>
  <c r="C147" i="11"/>
  <c r="V146" i="11"/>
  <c r="S146" i="11"/>
  <c r="P146" i="11"/>
  <c r="C146" i="11"/>
  <c r="V145" i="11"/>
  <c r="S145" i="11"/>
  <c r="P145" i="11"/>
  <c r="C145" i="11"/>
  <c r="V144" i="11"/>
  <c r="S144" i="11"/>
  <c r="P144" i="11"/>
  <c r="C144" i="11"/>
  <c r="V143" i="11"/>
  <c r="S143" i="11"/>
  <c r="P143" i="11"/>
  <c r="C143" i="11"/>
  <c r="V142" i="11"/>
  <c r="S142" i="11"/>
  <c r="P142" i="11"/>
  <c r="C142" i="11"/>
  <c r="V141" i="11"/>
  <c r="S141" i="11"/>
  <c r="P141" i="11"/>
  <c r="C141" i="11"/>
  <c r="V140" i="11"/>
  <c r="S140" i="11"/>
  <c r="P140" i="11"/>
  <c r="C140" i="11"/>
  <c r="V139" i="11"/>
  <c r="S139" i="11"/>
  <c r="P139" i="11"/>
  <c r="C139" i="11"/>
  <c r="V138" i="11"/>
  <c r="S138" i="11"/>
  <c r="P138" i="11"/>
  <c r="C138" i="11"/>
  <c r="V137" i="11"/>
  <c r="S137" i="11"/>
  <c r="P137" i="11"/>
  <c r="C137" i="11"/>
  <c r="V136" i="11"/>
  <c r="S136" i="11"/>
  <c r="P136" i="11"/>
  <c r="C136" i="11"/>
  <c r="V135" i="11"/>
  <c r="S135" i="11"/>
  <c r="P135" i="11"/>
  <c r="C135" i="11"/>
  <c r="V134" i="11"/>
  <c r="S134" i="11"/>
  <c r="P134" i="11"/>
  <c r="C134" i="11"/>
  <c r="V133" i="11"/>
  <c r="S133" i="11"/>
  <c r="P133" i="11"/>
  <c r="C133" i="11"/>
  <c r="V132" i="11"/>
  <c r="S132" i="11"/>
  <c r="P132" i="11"/>
  <c r="C132" i="11"/>
  <c r="V131" i="11"/>
  <c r="S131" i="11"/>
  <c r="P131" i="11"/>
  <c r="C131" i="11"/>
  <c r="V130" i="11"/>
  <c r="S130" i="11"/>
  <c r="P130" i="11"/>
  <c r="C130" i="11"/>
  <c r="V129" i="11"/>
  <c r="S129" i="11"/>
  <c r="P129" i="11"/>
  <c r="C129" i="11"/>
  <c r="V128" i="11"/>
  <c r="S128" i="11"/>
  <c r="P128" i="11"/>
  <c r="C128" i="11"/>
  <c r="V127" i="11"/>
  <c r="S127" i="11"/>
  <c r="P127" i="11"/>
  <c r="C127" i="11"/>
  <c r="V126" i="11"/>
  <c r="S126" i="11"/>
  <c r="P126" i="11"/>
  <c r="C126" i="11"/>
  <c r="V125" i="11"/>
  <c r="S125" i="11"/>
  <c r="P125" i="11"/>
  <c r="C125" i="11"/>
  <c r="V124" i="11"/>
  <c r="S124" i="11"/>
  <c r="P124" i="11"/>
  <c r="C124" i="11"/>
  <c r="V123" i="11"/>
  <c r="S123" i="11"/>
  <c r="P123" i="11"/>
  <c r="C123" i="11"/>
  <c r="V122" i="11"/>
  <c r="S122" i="11"/>
  <c r="P122" i="11"/>
  <c r="C122" i="11"/>
  <c r="V121" i="11"/>
  <c r="S121" i="11"/>
  <c r="P121" i="11"/>
  <c r="C121" i="11"/>
  <c r="V120" i="11"/>
  <c r="S120" i="11"/>
  <c r="P120" i="11"/>
  <c r="C120" i="11"/>
  <c r="V119" i="11"/>
  <c r="S119" i="11"/>
  <c r="P119" i="11"/>
  <c r="C119" i="11"/>
  <c r="V118" i="11"/>
  <c r="S118" i="11"/>
  <c r="P118" i="11"/>
  <c r="C118" i="11"/>
  <c r="V117" i="11"/>
  <c r="S117" i="11"/>
  <c r="P117" i="11"/>
  <c r="C117" i="11"/>
  <c r="V116" i="11"/>
  <c r="S116" i="11"/>
  <c r="P116" i="11"/>
  <c r="C116" i="11"/>
  <c r="V115" i="11"/>
  <c r="S115" i="11"/>
  <c r="P115" i="11"/>
  <c r="C115" i="11"/>
  <c r="V114" i="11"/>
  <c r="S114" i="11"/>
  <c r="P114" i="11"/>
  <c r="C114" i="11"/>
  <c r="V113" i="11"/>
  <c r="S113" i="11"/>
  <c r="P113" i="11"/>
  <c r="C113" i="11"/>
  <c r="V112" i="11"/>
  <c r="S112" i="11"/>
  <c r="P112" i="11"/>
  <c r="C112" i="11"/>
  <c r="V111" i="11"/>
  <c r="S111" i="11"/>
  <c r="P111" i="11"/>
  <c r="C111" i="11"/>
  <c r="V110" i="11"/>
  <c r="S110" i="11"/>
  <c r="P110" i="11"/>
  <c r="C110" i="11"/>
  <c r="V109" i="11"/>
  <c r="S109" i="11"/>
  <c r="P109" i="11"/>
  <c r="C109" i="11"/>
  <c r="V108" i="11"/>
  <c r="S108" i="11"/>
  <c r="P108" i="11"/>
  <c r="C108" i="11"/>
  <c r="V107" i="11"/>
  <c r="S107" i="11"/>
  <c r="P107" i="11"/>
  <c r="C107" i="11"/>
  <c r="V106" i="11"/>
  <c r="S106" i="11"/>
  <c r="P106" i="11"/>
  <c r="C106" i="11"/>
  <c r="V105" i="11"/>
  <c r="S105" i="11"/>
  <c r="P105" i="11"/>
  <c r="C105" i="11"/>
  <c r="V104" i="11"/>
  <c r="S104" i="11"/>
  <c r="P104" i="11"/>
  <c r="C104" i="11"/>
  <c r="V103" i="11"/>
  <c r="S103" i="11"/>
  <c r="P103" i="11"/>
  <c r="C103" i="11"/>
  <c r="V102" i="11"/>
  <c r="S102" i="11"/>
  <c r="P102" i="11"/>
  <c r="C102" i="11"/>
  <c r="V101" i="11"/>
  <c r="S101" i="11"/>
  <c r="P101" i="11"/>
  <c r="C101" i="11"/>
  <c r="V100" i="11"/>
  <c r="S100" i="11"/>
  <c r="P100" i="11"/>
  <c r="C100" i="11"/>
  <c r="V99" i="11"/>
  <c r="S99" i="11"/>
  <c r="P99" i="11"/>
  <c r="C99" i="11"/>
  <c r="V98" i="11"/>
  <c r="S98" i="11"/>
  <c r="P98" i="11"/>
  <c r="C98" i="11"/>
  <c r="V97" i="11"/>
  <c r="S97" i="11"/>
  <c r="P97" i="11"/>
  <c r="C97" i="11"/>
  <c r="V96" i="11"/>
  <c r="S96" i="11"/>
  <c r="P96" i="11"/>
  <c r="C96" i="11"/>
  <c r="V95" i="11"/>
  <c r="S95" i="11"/>
  <c r="P95" i="11"/>
  <c r="C95" i="11"/>
  <c r="V94" i="11"/>
  <c r="S94" i="11"/>
  <c r="P94" i="11"/>
  <c r="C94" i="11"/>
  <c r="V93" i="11"/>
  <c r="S93" i="11"/>
  <c r="P93" i="11"/>
  <c r="C93" i="11"/>
  <c r="V92" i="11"/>
  <c r="S92" i="11"/>
  <c r="P92" i="11"/>
  <c r="C92" i="11"/>
  <c r="V91" i="11"/>
  <c r="S91" i="11"/>
  <c r="P91" i="11"/>
  <c r="C91" i="11"/>
  <c r="V90" i="11"/>
  <c r="S90" i="11"/>
  <c r="P90" i="11"/>
  <c r="C90" i="11"/>
  <c r="V89" i="11"/>
  <c r="S89" i="11"/>
  <c r="P89" i="11"/>
  <c r="C89" i="11"/>
  <c r="V88" i="11"/>
  <c r="S88" i="11"/>
  <c r="P88" i="11"/>
  <c r="C88" i="11"/>
  <c r="V87" i="11"/>
  <c r="S87" i="11"/>
  <c r="P87" i="11"/>
  <c r="C87" i="11"/>
  <c r="V86" i="11"/>
  <c r="S86" i="11"/>
  <c r="P86" i="11"/>
  <c r="C86" i="11"/>
  <c r="V85" i="11"/>
  <c r="S85" i="11"/>
  <c r="P85" i="11"/>
  <c r="C85" i="11"/>
  <c r="V84" i="11"/>
  <c r="S84" i="11"/>
  <c r="P84" i="11"/>
  <c r="C84" i="11"/>
  <c r="V83" i="11"/>
  <c r="S83" i="11"/>
  <c r="P83" i="11"/>
  <c r="C83" i="11"/>
  <c r="V82" i="11"/>
  <c r="S82" i="11"/>
  <c r="P82" i="11"/>
  <c r="C82" i="11"/>
  <c r="V81" i="11"/>
  <c r="S81" i="11"/>
  <c r="P81" i="11"/>
  <c r="C81" i="11"/>
  <c r="V80" i="11"/>
  <c r="S80" i="11"/>
  <c r="P80" i="11"/>
  <c r="C80" i="11"/>
  <c r="V79" i="11"/>
  <c r="S79" i="11"/>
  <c r="P79" i="11"/>
  <c r="C79" i="11"/>
  <c r="V78" i="11"/>
  <c r="S78" i="11"/>
  <c r="P78" i="11"/>
  <c r="C78" i="11"/>
  <c r="V77" i="11"/>
  <c r="S77" i="11"/>
  <c r="P77" i="11"/>
  <c r="C77" i="11"/>
  <c r="V76" i="11"/>
  <c r="S76" i="11"/>
  <c r="P76" i="11"/>
  <c r="C76" i="11"/>
  <c r="V75" i="11"/>
  <c r="S75" i="11"/>
  <c r="P75" i="11"/>
  <c r="C75" i="11"/>
  <c r="V74" i="11"/>
  <c r="S74" i="11"/>
  <c r="P74" i="11"/>
  <c r="C74" i="11"/>
  <c r="V73" i="11"/>
  <c r="S73" i="11"/>
  <c r="P73" i="11"/>
  <c r="C73" i="11"/>
  <c r="V72" i="11"/>
  <c r="S72" i="11"/>
  <c r="P72" i="11"/>
  <c r="C72" i="11"/>
  <c r="V71" i="11"/>
  <c r="S71" i="11"/>
  <c r="P71" i="11"/>
  <c r="C71" i="11"/>
  <c r="V70" i="11"/>
  <c r="S70" i="11"/>
  <c r="P70" i="11"/>
  <c r="C70" i="11"/>
  <c r="V69" i="11"/>
  <c r="S69" i="11"/>
  <c r="P69" i="11"/>
  <c r="C69" i="11"/>
  <c r="V68" i="11"/>
  <c r="S68" i="11"/>
  <c r="P68" i="11"/>
  <c r="C68" i="11"/>
  <c r="V67" i="11"/>
  <c r="S67" i="11"/>
  <c r="P67" i="11"/>
  <c r="C67" i="11"/>
  <c r="V66" i="11"/>
  <c r="S66" i="11"/>
  <c r="P66" i="11"/>
  <c r="C66" i="11"/>
  <c r="V65" i="11"/>
  <c r="S65" i="11"/>
  <c r="P65" i="11"/>
  <c r="C65" i="11"/>
  <c r="V64" i="11"/>
  <c r="S64" i="11"/>
  <c r="P64" i="11"/>
  <c r="C64" i="11"/>
  <c r="V63" i="11"/>
  <c r="S63" i="11"/>
  <c r="P63" i="11"/>
  <c r="C63" i="11"/>
  <c r="V62" i="11"/>
  <c r="S62" i="11"/>
  <c r="P62" i="11"/>
  <c r="C62" i="11"/>
  <c r="V61" i="11"/>
  <c r="S61" i="11"/>
  <c r="P61" i="11"/>
  <c r="C61" i="11"/>
  <c r="V60" i="11"/>
  <c r="S60" i="11"/>
  <c r="P60" i="11"/>
  <c r="C60" i="11"/>
  <c r="V59" i="11"/>
  <c r="S59" i="11"/>
  <c r="P59" i="11"/>
  <c r="C59" i="11"/>
  <c r="V58" i="11"/>
  <c r="S58" i="11"/>
  <c r="P58" i="11"/>
  <c r="C58" i="11"/>
  <c r="V57" i="11"/>
  <c r="S57" i="11"/>
  <c r="P57" i="11"/>
  <c r="C57" i="11"/>
  <c r="V56" i="11"/>
  <c r="S56" i="11"/>
  <c r="P56" i="11"/>
  <c r="C56" i="11"/>
  <c r="V55" i="11"/>
  <c r="S55" i="11"/>
  <c r="P55" i="11"/>
  <c r="C55" i="11"/>
  <c r="V54" i="11"/>
  <c r="S54" i="11"/>
  <c r="P54" i="11"/>
  <c r="C54" i="11"/>
  <c r="V53" i="11"/>
  <c r="S53" i="11"/>
  <c r="P53" i="11"/>
  <c r="C53" i="11"/>
  <c r="V52" i="11"/>
  <c r="S52" i="11"/>
  <c r="P52" i="11"/>
  <c r="C52" i="11"/>
  <c r="V51" i="11"/>
  <c r="S51" i="11"/>
  <c r="P51" i="11"/>
  <c r="C51" i="11"/>
  <c r="V50" i="11"/>
  <c r="S50" i="11"/>
  <c r="P50" i="11"/>
  <c r="C50" i="11"/>
  <c r="V49" i="11"/>
  <c r="S49" i="11"/>
  <c r="P49" i="11"/>
  <c r="C49" i="11"/>
  <c r="V48" i="11"/>
  <c r="S48" i="11"/>
  <c r="P48" i="11"/>
  <c r="C48" i="11"/>
  <c r="V47" i="11"/>
  <c r="S47" i="11"/>
  <c r="P47" i="11"/>
  <c r="C47" i="11"/>
  <c r="V46" i="11"/>
  <c r="S46" i="11"/>
  <c r="P46" i="11"/>
  <c r="C46" i="11"/>
  <c r="V45" i="11"/>
  <c r="S45" i="11"/>
  <c r="P45" i="11"/>
  <c r="C45" i="11"/>
  <c r="V44" i="11"/>
  <c r="S44" i="11"/>
  <c r="P44" i="11"/>
  <c r="C44" i="11"/>
  <c r="V43" i="11"/>
  <c r="S43" i="11"/>
  <c r="P43" i="11"/>
  <c r="C43" i="11"/>
  <c r="V42" i="11"/>
  <c r="S42" i="11"/>
  <c r="P42" i="11"/>
  <c r="C42" i="11"/>
  <c r="V41" i="11"/>
  <c r="S41" i="11"/>
  <c r="P41" i="11"/>
  <c r="C41" i="11"/>
  <c r="V40" i="11"/>
  <c r="S40" i="11"/>
  <c r="P40" i="11"/>
  <c r="C40" i="11"/>
  <c r="V39" i="11"/>
  <c r="S39" i="11"/>
  <c r="P39" i="11"/>
  <c r="C39" i="11"/>
  <c r="V38" i="11"/>
  <c r="S38" i="11"/>
  <c r="P38" i="11"/>
  <c r="C38" i="11"/>
  <c r="V37" i="11"/>
  <c r="S37" i="11"/>
  <c r="P37" i="11"/>
  <c r="C37" i="11"/>
  <c r="V36" i="11"/>
  <c r="S36" i="11"/>
  <c r="P36" i="11"/>
  <c r="C36" i="11"/>
  <c r="V35" i="11"/>
  <c r="S35" i="11"/>
  <c r="P35" i="11"/>
  <c r="C35" i="11"/>
  <c r="V34" i="11"/>
  <c r="S34" i="11"/>
  <c r="P34" i="11"/>
  <c r="C34" i="11"/>
  <c r="V33" i="11"/>
  <c r="S33" i="11"/>
  <c r="P33" i="11"/>
  <c r="C33" i="11"/>
  <c r="V32" i="11"/>
  <c r="S32" i="11"/>
  <c r="P32" i="11"/>
  <c r="C32" i="11"/>
  <c r="V31" i="11"/>
  <c r="S31" i="11"/>
  <c r="P31" i="11"/>
  <c r="C31" i="11"/>
  <c r="V30" i="11"/>
  <c r="S30" i="11"/>
  <c r="P30" i="11"/>
  <c r="C30" i="11"/>
  <c r="V29" i="11"/>
  <c r="S29" i="11"/>
  <c r="P29" i="11"/>
  <c r="C29" i="11"/>
  <c r="V28" i="11"/>
  <c r="S28" i="11"/>
  <c r="P28" i="11"/>
  <c r="C28" i="11"/>
  <c r="V27" i="11"/>
  <c r="S27" i="11"/>
  <c r="P27" i="11"/>
  <c r="C27" i="11"/>
  <c r="V26" i="11"/>
  <c r="S26" i="11"/>
  <c r="P26" i="11"/>
  <c r="C26" i="11"/>
  <c r="V25" i="11"/>
  <c r="S25" i="11"/>
  <c r="P25" i="11"/>
  <c r="C25" i="11"/>
  <c r="V24" i="11"/>
  <c r="S24" i="11"/>
  <c r="P24" i="11"/>
  <c r="C24" i="11"/>
  <c r="V23" i="11"/>
  <c r="S23" i="11"/>
  <c r="P23" i="11"/>
  <c r="C23" i="11"/>
  <c r="V22" i="11"/>
  <c r="S22" i="11"/>
  <c r="P22" i="11"/>
  <c r="C22" i="11"/>
  <c r="V21" i="11"/>
  <c r="S21" i="11"/>
  <c r="P21" i="11"/>
  <c r="C21" i="11"/>
  <c r="V20" i="11"/>
  <c r="S20" i="11"/>
  <c r="P20" i="11"/>
  <c r="C20" i="11"/>
  <c r="V19" i="11"/>
  <c r="S19" i="11"/>
  <c r="P19" i="11"/>
  <c r="C19" i="11"/>
  <c r="V18" i="11"/>
  <c r="S18" i="11"/>
  <c r="P18" i="11"/>
  <c r="C18" i="11"/>
  <c r="V17" i="11"/>
  <c r="S17" i="11"/>
  <c r="P17" i="11"/>
  <c r="C17" i="11"/>
  <c r="V16" i="11"/>
  <c r="S16" i="11"/>
  <c r="P16" i="11"/>
  <c r="C16" i="11"/>
  <c r="V15" i="11"/>
  <c r="S15" i="11"/>
  <c r="P15" i="11"/>
  <c r="C15" i="11"/>
  <c r="V14" i="11"/>
  <c r="S14" i="11"/>
  <c r="P14" i="11"/>
  <c r="C14" i="11"/>
  <c r="V13" i="11"/>
  <c r="S13" i="11"/>
  <c r="P13" i="11"/>
  <c r="C13" i="11"/>
  <c r="V12" i="11"/>
  <c r="S12" i="11"/>
  <c r="P12" i="11"/>
  <c r="C12" i="11"/>
  <c r="V11" i="11"/>
  <c r="S11" i="11"/>
  <c r="P11" i="11"/>
  <c r="C11" i="11"/>
  <c r="V10" i="11"/>
  <c r="S10" i="11"/>
  <c r="P10" i="11"/>
  <c r="C10" i="11"/>
  <c r="V9" i="11"/>
  <c r="S9" i="11"/>
  <c r="P9" i="11"/>
  <c r="C9" i="11"/>
  <c r="V8" i="11"/>
  <c r="S8" i="11"/>
  <c r="P8" i="11"/>
  <c r="C8" i="11"/>
  <c r="V7" i="11"/>
  <c r="S7" i="11"/>
  <c r="P7" i="11"/>
  <c r="C7" i="11"/>
  <c r="V6" i="11"/>
  <c r="S6" i="11"/>
  <c r="P6" i="11"/>
  <c r="C6" i="11"/>
  <c r="V5" i="11"/>
  <c r="S5" i="11"/>
  <c r="P5" i="11"/>
  <c r="C5" i="11"/>
  <c r="V4" i="11"/>
  <c r="S4" i="11"/>
  <c r="P4" i="11"/>
  <c r="C4" i="11"/>
  <c r="V3" i="11"/>
  <c r="S3" i="11"/>
  <c r="P3" i="11"/>
  <c r="C3" i="11"/>
  <c r="V2" i="11"/>
  <c r="S2" i="11"/>
  <c r="P2" i="11"/>
  <c r="C2" i="11"/>
  <c r="BQ28" i="12"/>
  <c r="AT28" i="12"/>
  <c r="BI28" i="12"/>
  <c r="AK28" i="12"/>
  <c r="BQ23" i="12"/>
  <c r="AT23" i="12"/>
  <c r="BI23" i="12"/>
  <c r="AK23" i="12"/>
  <c r="BQ22" i="12"/>
  <c r="AT22" i="12"/>
  <c r="BI22" i="12"/>
  <c r="AK22" i="12"/>
  <c r="BQ21" i="12"/>
  <c r="AT21" i="12"/>
  <c r="BI21" i="12"/>
  <c r="AK21" i="12"/>
  <c r="BQ20" i="12"/>
  <c r="AT20" i="12"/>
  <c r="BI20" i="12"/>
  <c r="AK20" i="12"/>
  <c r="BQ19" i="12"/>
  <c r="AT19" i="12"/>
  <c r="BI19" i="12"/>
  <c r="AK19" i="12"/>
  <c r="BQ18" i="12"/>
  <c r="AT18" i="12"/>
  <c r="BI18" i="12"/>
  <c r="AK18" i="12"/>
  <c r="BQ17" i="12"/>
  <c r="AT17" i="12"/>
  <c r="BI17" i="12"/>
  <c r="AK17" i="12"/>
  <c r="BQ16" i="12"/>
  <c r="AT16" i="12"/>
  <c r="BI16" i="12"/>
  <c r="AK16" i="12"/>
  <c r="BQ15" i="12"/>
  <c r="AT15" i="12"/>
  <c r="BI15" i="12"/>
  <c r="AK15" i="12"/>
  <c r="BY28" i="12"/>
  <c r="BY23" i="12"/>
  <c r="BY22" i="12"/>
  <c r="BY21" i="12"/>
  <c r="BY20" i="12"/>
  <c r="BY19" i="12"/>
  <c r="BY18" i="12"/>
  <c r="BY17" i="12"/>
  <c r="BY16" i="12"/>
  <c r="BY15" i="12"/>
  <c r="C921" i="6"/>
  <c r="C944" i="6" s="1"/>
  <c r="C895" i="6"/>
  <c r="C918" i="6" s="1"/>
  <c r="C869" i="6"/>
  <c r="C892" i="6" s="1"/>
  <c r="C843" i="6"/>
  <c r="C866" i="6" s="1"/>
  <c r="V3" i="3"/>
  <c r="V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107" i="3"/>
  <c r="V108" i="3"/>
  <c r="V109" i="3"/>
  <c r="V110" i="3"/>
  <c r="V111" i="3"/>
  <c r="V112" i="3"/>
  <c r="V113" i="3"/>
  <c r="V114" i="3"/>
  <c r="V115" i="3"/>
  <c r="V116" i="3"/>
  <c r="V117" i="3"/>
  <c r="V118" i="3"/>
  <c r="V119" i="3"/>
  <c r="V120" i="3"/>
  <c r="V121" i="3"/>
  <c r="V122" i="3"/>
  <c r="V123" i="3"/>
  <c r="V124" i="3"/>
  <c r="V125"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4" i="3"/>
  <c r="V225" i="3"/>
  <c r="V226" i="3"/>
  <c r="V227" i="3"/>
  <c r="V228" i="3"/>
  <c r="V229" i="3"/>
  <c r="V230" i="3"/>
  <c r="V231" i="3"/>
  <c r="V232"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20" i="3"/>
  <c r="V321" i="3"/>
  <c r="V322" i="3"/>
  <c r="V323" i="3"/>
  <c r="V324" i="3"/>
  <c r="V325" i="3"/>
  <c r="V326" i="3"/>
  <c r="V327" i="3"/>
  <c r="V328" i="3"/>
  <c r="V329" i="3"/>
  <c r="V330" i="3"/>
  <c r="V331" i="3"/>
  <c r="V332" i="3"/>
  <c r="V333" i="3"/>
  <c r="V334" i="3"/>
  <c r="V335" i="3"/>
  <c r="V336" i="3"/>
  <c r="V337" i="3"/>
  <c r="V338" i="3"/>
  <c r="V339" i="3"/>
  <c r="V340" i="3"/>
  <c r="V341" i="3"/>
  <c r="V342" i="3"/>
  <c r="V343" i="3"/>
  <c r="V344" i="3"/>
  <c r="V345" i="3"/>
  <c r="V346" i="3"/>
  <c r="V347" i="3"/>
  <c r="V348" i="3"/>
  <c r="V349" i="3"/>
  <c r="V350" i="3"/>
  <c r="V351" i="3"/>
  <c r="V352" i="3"/>
  <c r="V353" i="3"/>
  <c r="V354" i="3"/>
  <c r="V355" i="3"/>
  <c r="V356" i="3"/>
  <c r="V357" i="3"/>
  <c r="V358" i="3"/>
  <c r="V359" i="3"/>
  <c r="V360" i="3"/>
  <c r="V361" i="3"/>
  <c r="V362" i="3"/>
  <c r="V363" i="3"/>
  <c r="V364" i="3"/>
  <c r="V365" i="3"/>
  <c r="V366" i="3"/>
  <c r="V367" i="3"/>
  <c r="V368" i="3"/>
  <c r="V369" i="3"/>
  <c r="V370" i="3"/>
  <c r="V371" i="3"/>
  <c r="V372" i="3"/>
  <c r="V373" i="3"/>
  <c r="V374" i="3"/>
  <c r="V375" i="3"/>
  <c r="V376" i="3"/>
  <c r="V377" i="3"/>
  <c r="V378" i="3"/>
  <c r="V379" i="3"/>
  <c r="V380" i="3"/>
  <c r="V381" i="3"/>
  <c r="V382" i="3"/>
  <c r="V383" i="3"/>
  <c r="V384" i="3"/>
  <c r="V385" i="3"/>
  <c r="V386" i="3"/>
  <c r="V387" i="3"/>
  <c r="V388" i="3"/>
  <c r="V389" i="3"/>
  <c r="V390" i="3"/>
  <c r="V391" i="3"/>
  <c r="V392" i="3"/>
  <c r="V393" i="3"/>
  <c r="V394" i="3"/>
  <c r="V395" i="3"/>
  <c r="V396" i="3"/>
  <c r="V397" i="3"/>
  <c r="V398" i="3"/>
  <c r="V399" i="3"/>
  <c r="V400" i="3"/>
  <c r="V401" i="3"/>
  <c r="V402" i="3"/>
  <c r="V403" i="3"/>
  <c r="V404" i="3"/>
  <c r="V405" i="3"/>
  <c r="V406" i="3"/>
  <c r="V407" i="3"/>
  <c r="V408" i="3"/>
  <c r="V409" i="3"/>
  <c r="V410" i="3"/>
  <c r="V411" i="3"/>
  <c r="V412" i="3"/>
  <c r="V413" i="3"/>
  <c r="V414" i="3"/>
  <c r="V415" i="3"/>
  <c r="V416" i="3"/>
  <c r="V417" i="3"/>
  <c r="V418" i="3"/>
  <c r="V419" i="3"/>
  <c r="V420" i="3"/>
  <c r="V421" i="3"/>
  <c r="V422" i="3"/>
  <c r="V423" i="3"/>
  <c r="V424" i="3"/>
  <c r="V425" i="3"/>
  <c r="V426" i="3"/>
  <c r="V427" i="3"/>
  <c r="V428" i="3"/>
  <c r="V429" i="3"/>
  <c r="V430" i="3"/>
  <c r="V431" i="3"/>
  <c r="V432" i="3"/>
  <c r="V433" i="3"/>
  <c r="V434" i="3"/>
  <c r="V435" i="3"/>
  <c r="V436" i="3"/>
  <c r="V437" i="3"/>
  <c r="V438" i="3"/>
  <c r="V439" i="3"/>
  <c r="V440" i="3"/>
  <c r="V441" i="3"/>
  <c r="V442" i="3"/>
  <c r="V443" i="3"/>
  <c r="V444" i="3"/>
  <c r="V445" i="3"/>
  <c r="V446" i="3"/>
  <c r="V447" i="3"/>
  <c r="V448" i="3"/>
  <c r="V449" i="3"/>
  <c r="V450" i="3"/>
  <c r="V451" i="3"/>
  <c r="V452" i="3"/>
  <c r="V453" i="3"/>
  <c r="V454" i="3"/>
  <c r="V455" i="3"/>
  <c r="V456" i="3"/>
  <c r="V457" i="3"/>
  <c r="V458" i="3"/>
  <c r="V459" i="3"/>
  <c r="V460" i="3"/>
  <c r="V461" i="3"/>
  <c r="V462" i="3"/>
  <c r="V463" i="3"/>
  <c r="V464" i="3"/>
  <c r="V465" i="3"/>
  <c r="V466" i="3"/>
  <c r="V467" i="3"/>
  <c r="V468" i="3"/>
  <c r="V469" i="3"/>
  <c r="V470" i="3"/>
  <c r="V471" i="3"/>
  <c r="V472" i="3"/>
  <c r="V473" i="3"/>
  <c r="V474" i="3"/>
  <c r="V475" i="3"/>
  <c r="V476" i="3"/>
  <c r="V477" i="3"/>
  <c r="V478" i="3"/>
  <c r="V479" i="3"/>
  <c r="V480" i="3"/>
  <c r="V481" i="3"/>
  <c r="V482" i="3"/>
  <c r="V483" i="3"/>
  <c r="V484" i="3"/>
  <c r="V485" i="3"/>
  <c r="V486" i="3"/>
  <c r="V487" i="3"/>
  <c r="V488" i="3"/>
  <c r="V489" i="3"/>
  <c r="V490" i="3"/>
  <c r="V491" i="3"/>
  <c r="V492" i="3"/>
  <c r="V493" i="3"/>
  <c r="V494" i="3"/>
  <c r="V495" i="3"/>
  <c r="V496" i="3"/>
  <c r="V497" i="3"/>
  <c r="V498" i="3"/>
  <c r="V499" i="3"/>
  <c r="V500" i="3"/>
  <c r="V501" i="3"/>
  <c r="V502" i="3"/>
  <c r="V503" i="3"/>
  <c r="V504" i="3"/>
  <c r="V505" i="3"/>
  <c r="V506" i="3"/>
  <c r="V507" i="3"/>
  <c r="V508" i="3"/>
  <c r="V509" i="3"/>
  <c r="V510" i="3"/>
  <c r="V511" i="3"/>
  <c r="V512" i="3"/>
  <c r="V513" i="3"/>
  <c r="V514" i="3"/>
  <c r="V515" i="3"/>
  <c r="V516" i="3"/>
  <c r="V517" i="3"/>
  <c r="V518" i="3"/>
  <c r="V519" i="3"/>
  <c r="V520" i="3"/>
  <c r="V521" i="3"/>
  <c r="V522" i="3"/>
  <c r="V523" i="3"/>
  <c r="V524" i="3"/>
  <c r="V525" i="3"/>
  <c r="V526" i="3"/>
  <c r="V527" i="3"/>
  <c r="V528" i="3"/>
  <c r="V529" i="3"/>
  <c r="V530" i="3"/>
  <c r="V531" i="3"/>
  <c r="V532" i="3"/>
  <c r="V533" i="3"/>
  <c r="V534" i="3"/>
  <c r="V535" i="3"/>
  <c r="V536" i="3"/>
  <c r="V537" i="3"/>
  <c r="V538" i="3"/>
  <c r="V539" i="3"/>
  <c r="V540" i="3"/>
  <c r="V541" i="3"/>
  <c r="V542" i="3"/>
  <c r="V543" i="3"/>
  <c r="V544" i="3"/>
  <c r="V545" i="3"/>
  <c r="V546" i="3"/>
  <c r="V547" i="3"/>
  <c r="V548" i="3"/>
  <c r="V549" i="3"/>
  <c r="V550" i="3"/>
  <c r="V551" i="3"/>
  <c r="V552" i="3"/>
  <c r="V553" i="3"/>
  <c r="V554" i="3"/>
  <c r="V555" i="3"/>
  <c r="V556" i="3"/>
  <c r="V557" i="3"/>
  <c r="V558" i="3"/>
  <c r="V559" i="3"/>
  <c r="V560" i="3"/>
  <c r="V561" i="3"/>
  <c r="V562" i="3"/>
  <c r="V563" i="3"/>
  <c r="V564" i="3"/>
  <c r="V565" i="3"/>
  <c r="V566" i="3"/>
  <c r="V567" i="3"/>
  <c r="V568" i="3"/>
  <c r="V569" i="3"/>
  <c r="V570" i="3"/>
  <c r="V571" i="3"/>
  <c r="V572" i="3"/>
  <c r="V573" i="3"/>
  <c r="V574" i="3"/>
  <c r="V575" i="3"/>
  <c r="V576" i="3"/>
  <c r="V577" i="3"/>
  <c r="V578" i="3"/>
  <c r="V579" i="3"/>
  <c r="V580" i="3"/>
  <c r="V581" i="3"/>
  <c r="V582" i="3"/>
  <c r="V583" i="3"/>
  <c r="V584" i="3"/>
  <c r="V585" i="3"/>
  <c r="V586" i="3"/>
  <c r="V587" i="3"/>
  <c r="V588" i="3"/>
  <c r="V589" i="3"/>
  <c r="V590" i="3"/>
  <c r="V591" i="3"/>
  <c r="V592" i="3"/>
  <c r="V593" i="3"/>
  <c r="V594" i="3"/>
  <c r="V595" i="3"/>
  <c r="V596" i="3"/>
  <c r="V597" i="3"/>
  <c r="V598" i="3"/>
  <c r="V599" i="3"/>
  <c r="V600" i="3"/>
  <c r="V601" i="3"/>
  <c r="V602" i="3"/>
  <c r="V603" i="3"/>
  <c r="V604" i="3"/>
  <c r="V605" i="3"/>
  <c r="V606" i="3"/>
  <c r="V607" i="3"/>
  <c r="V608" i="3"/>
  <c r="V609" i="3"/>
  <c r="V610" i="3"/>
  <c r="V611" i="3"/>
  <c r="V612" i="3"/>
  <c r="V613" i="3"/>
  <c r="V614" i="3"/>
  <c r="V615" i="3"/>
  <c r="V616" i="3"/>
  <c r="V617" i="3"/>
  <c r="V618" i="3"/>
  <c r="V619" i="3"/>
  <c r="V620" i="3"/>
  <c r="V621" i="3"/>
  <c r="V622" i="3"/>
  <c r="V623" i="3"/>
  <c r="V624" i="3"/>
  <c r="V625" i="3"/>
  <c r="V626" i="3"/>
  <c r="V627" i="3"/>
  <c r="V628" i="3"/>
  <c r="V629" i="3"/>
  <c r="V630" i="3"/>
  <c r="V631" i="3"/>
  <c r="V632" i="3"/>
  <c r="V633" i="3"/>
  <c r="V634" i="3"/>
  <c r="V635" i="3"/>
  <c r="V636" i="3"/>
  <c r="V637" i="3"/>
  <c r="V638" i="3"/>
  <c r="V639" i="3"/>
  <c r="V640" i="3"/>
  <c r="V641" i="3"/>
  <c r="V642" i="3"/>
  <c r="V643" i="3"/>
  <c r="V644" i="3"/>
  <c r="V645" i="3"/>
  <c r="V646" i="3"/>
  <c r="V647" i="3"/>
  <c r="V648" i="3"/>
  <c r="V649" i="3"/>
  <c r="V650" i="3"/>
  <c r="V651" i="3"/>
  <c r="V652" i="3"/>
  <c r="V653" i="3"/>
  <c r="V654" i="3"/>
  <c r="V655" i="3"/>
  <c r="V656" i="3"/>
  <c r="V657" i="3"/>
  <c r="V658" i="3"/>
  <c r="V659" i="3"/>
  <c r="V660" i="3"/>
  <c r="V661" i="3"/>
  <c r="V662" i="3"/>
  <c r="V663" i="3"/>
  <c r="V664" i="3"/>
  <c r="V665" i="3"/>
  <c r="V666" i="3"/>
  <c r="V667" i="3"/>
  <c r="V668" i="3"/>
  <c r="V669" i="3"/>
  <c r="V670" i="3"/>
  <c r="V671" i="3"/>
  <c r="V672" i="3"/>
  <c r="V673" i="3"/>
  <c r="V674" i="3"/>
  <c r="V675" i="3"/>
  <c r="V676" i="3"/>
  <c r="V677" i="3"/>
  <c r="V678" i="3"/>
  <c r="V679" i="3"/>
  <c r="V680" i="3"/>
  <c r="V681" i="3"/>
  <c r="V682" i="3"/>
  <c r="V683" i="3"/>
  <c r="V684" i="3"/>
  <c r="V685" i="3"/>
  <c r="V686" i="3"/>
  <c r="V687" i="3"/>
  <c r="V688" i="3"/>
  <c r="V689" i="3"/>
  <c r="V690" i="3"/>
  <c r="V691" i="3"/>
  <c r="V692" i="3"/>
  <c r="V693" i="3"/>
  <c r="V694" i="3"/>
  <c r="V695" i="3"/>
  <c r="V696" i="3"/>
  <c r="V697" i="3"/>
  <c r="V698" i="3"/>
  <c r="V699" i="3"/>
  <c r="V700" i="3"/>
  <c r="V701" i="3"/>
  <c r="V702" i="3"/>
  <c r="V703" i="3"/>
  <c r="V704" i="3"/>
  <c r="V705" i="3"/>
  <c r="V706" i="3"/>
  <c r="V707" i="3"/>
  <c r="V708" i="3"/>
  <c r="V709" i="3"/>
  <c r="V710" i="3"/>
  <c r="V711" i="3"/>
  <c r="V712" i="3"/>
  <c r="V713" i="3"/>
  <c r="V714" i="3"/>
  <c r="V715" i="3"/>
  <c r="V716" i="3"/>
  <c r="V717" i="3"/>
  <c r="V718" i="3"/>
  <c r="V719" i="3"/>
  <c r="V720" i="3"/>
  <c r="V721" i="3"/>
  <c r="V722" i="3"/>
  <c r="V723" i="3"/>
  <c r="V724" i="3"/>
  <c r="V725" i="3"/>
  <c r="V726" i="3"/>
  <c r="V727" i="3"/>
  <c r="V728" i="3"/>
  <c r="V729" i="3"/>
  <c r="V730" i="3"/>
  <c r="V731" i="3"/>
  <c r="V732" i="3"/>
  <c r="V733" i="3"/>
  <c r="V734" i="3"/>
  <c r="V735" i="3"/>
  <c r="V736" i="3"/>
  <c r="V737" i="3"/>
  <c r="V738" i="3"/>
  <c r="V739" i="3"/>
  <c r="V740" i="3"/>
  <c r="V741" i="3"/>
  <c r="V742" i="3"/>
  <c r="V743" i="3"/>
  <c r="V744" i="3"/>
  <c r="V745" i="3"/>
  <c r="V746" i="3"/>
  <c r="V747" i="3"/>
  <c r="V2" i="3"/>
  <c r="S2" i="3"/>
  <c r="S3" i="3"/>
  <c r="S4" i="3"/>
  <c r="S5" i="3"/>
  <c r="S6" i="3"/>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74" i="3"/>
  <c r="S75" i="3"/>
  <c r="S76" i="3"/>
  <c r="S77" i="3"/>
  <c r="S78" i="3"/>
  <c r="S79" i="3"/>
  <c r="S80" i="3"/>
  <c r="S81" i="3"/>
  <c r="S82" i="3"/>
  <c r="S83" i="3"/>
  <c r="S84" i="3"/>
  <c r="S85" i="3"/>
  <c r="S86" i="3"/>
  <c r="S87" i="3"/>
  <c r="S88" i="3"/>
  <c r="S89" i="3"/>
  <c r="S90" i="3"/>
  <c r="S91" i="3"/>
  <c r="S92" i="3"/>
  <c r="S93" i="3"/>
  <c r="S94" i="3"/>
  <c r="S95" i="3"/>
  <c r="S96" i="3"/>
  <c r="S97" i="3"/>
  <c r="S98" i="3"/>
  <c r="S99" i="3"/>
  <c r="S100" i="3"/>
  <c r="S101" i="3"/>
  <c r="S102" i="3"/>
  <c r="S103" i="3"/>
  <c r="S104" i="3"/>
  <c r="S105" i="3"/>
  <c r="S106" i="3"/>
  <c r="S107" i="3"/>
  <c r="S108" i="3"/>
  <c r="S109" i="3"/>
  <c r="S110" i="3"/>
  <c r="S111" i="3"/>
  <c r="S112" i="3"/>
  <c r="S113" i="3"/>
  <c r="S114" i="3"/>
  <c r="S115" i="3"/>
  <c r="S116" i="3"/>
  <c r="S117" i="3"/>
  <c r="S118" i="3"/>
  <c r="S119" i="3"/>
  <c r="S120" i="3"/>
  <c r="S121" i="3"/>
  <c r="S122" i="3"/>
  <c r="S123" i="3"/>
  <c r="S124" i="3"/>
  <c r="S125" i="3"/>
  <c r="S126" i="3"/>
  <c r="S127" i="3"/>
  <c r="S128" i="3"/>
  <c r="S129" i="3"/>
  <c r="S130" i="3"/>
  <c r="S131" i="3"/>
  <c r="S132" i="3"/>
  <c r="S133" i="3"/>
  <c r="S134" i="3"/>
  <c r="S135" i="3"/>
  <c r="S136" i="3"/>
  <c r="S137" i="3"/>
  <c r="S138" i="3"/>
  <c r="S139" i="3"/>
  <c r="S140" i="3"/>
  <c r="S141" i="3"/>
  <c r="S142" i="3"/>
  <c r="S143" i="3"/>
  <c r="S144" i="3"/>
  <c r="S145" i="3"/>
  <c r="S146" i="3"/>
  <c r="S147" i="3"/>
  <c r="S148" i="3"/>
  <c r="S149" i="3"/>
  <c r="S150" i="3"/>
  <c r="S151" i="3"/>
  <c r="S152" i="3"/>
  <c r="S153" i="3"/>
  <c r="S154" i="3"/>
  <c r="S155" i="3"/>
  <c r="S156" i="3"/>
  <c r="S157" i="3"/>
  <c r="S158" i="3"/>
  <c r="S159" i="3"/>
  <c r="S160" i="3"/>
  <c r="S161" i="3"/>
  <c r="S162" i="3"/>
  <c r="S163" i="3"/>
  <c r="S164" i="3"/>
  <c r="S165" i="3"/>
  <c r="S166" i="3"/>
  <c r="S167" i="3"/>
  <c r="S168" i="3"/>
  <c r="S169" i="3"/>
  <c r="S170" i="3"/>
  <c r="S171" i="3"/>
  <c r="S172" i="3"/>
  <c r="S173" i="3"/>
  <c r="S174" i="3"/>
  <c r="S175" i="3"/>
  <c r="S176" i="3"/>
  <c r="S177" i="3"/>
  <c r="S178" i="3"/>
  <c r="S179" i="3"/>
  <c r="S180" i="3"/>
  <c r="S181" i="3"/>
  <c r="S182" i="3"/>
  <c r="S183" i="3"/>
  <c r="S184" i="3"/>
  <c r="S185" i="3"/>
  <c r="S186" i="3"/>
  <c r="S187" i="3"/>
  <c r="S188" i="3"/>
  <c r="S189" i="3"/>
  <c r="S190" i="3"/>
  <c r="S191" i="3"/>
  <c r="S192" i="3"/>
  <c r="S193" i="3"/>
  <c r="S194" i="3"/>
  <c r="S195" i="3"/>
  <c r="S196" i="3"/>
  <c r="S197" i="3"/>
  <c r="S198" i="3"/>
  <c r="S199" i="3"/>
  <c r="S200" i="3"/>
  <c r="S201" i="3"/>
  <c r="S202" i="3"/>
  <c r="S203" i="3"/>
  <c r="S204" i="3"/>
  <c r="S205" i="3"/>
  <c r="S206" i="3"/>
  <c r="S207" i="3"/>
  <c r="S208" i="3"/>
  <c r="S209" i="3"/>
  <c r="S210" i="3"/>
  <c r="S211" i="3"/>
  <c r="S212" i="3"/>
  <c r="S213" i="3"/>
  <c r="S214" i="3"/>
  <c r="S215" i="3"/>
  <c r="S216" i="3"/>
  <c r="S217" i="3"/>
  <c r="S218" i="3"/>
  <c r="S219" i="3"/>
  <c r="S220" i="3"/>
  <c r="S221" i="3"/>
  <c r="S222" i="3"/>
  <c r="S223" i="3"/>
  <c r="S224" i="3"/>
  <c r="S225" i="3"/>
  <c r="S226" i="3"/>
  <c r="S227" i="3"/>
  <c r="S228" i="3"/>
  <c r="S229" i="3"/>
  <c r="S230" i="3"/>
  <c r="S231" i="3"/>
  <c r="S232" i="3"/>
  <c r="S233" i="3"/>
  <c r="S234" i="3"/>
  <c r="S235" i="3"/>
  <c r="S236" i="3"/>
  <c r="S237" i="3"/>
  <c r="S238" i="3"/>
  <c r="S239" i="3"/>
  <c r="S240" i="3"/>
  <c r="S241" i="3"/>
  <c r="S242" i="3"/>
  <c r="S243" i="3"/>
  <c r="S244" i="3"/>
  <c r="S245" i="3"/>
  <c r="S246" i="3"/>
  <c r="S247" i="3"/>
  <c r="S248" i="3"/>
  <c r="S249" i="3"/>
  <c r="S250" i="3"/>
  <c r="S251" i="3"/>
  <c r="S252" i="3"/>
  <c r="S253" i="3"/>
  <c r="S254" i="3"/>
  <c r="S255" i="3"/>
  <c r="S256" i="3"/>
  <c r="S257" i="3"/>
  <c r="S258" i="3"/>
  <c r="S259" i="3"/>
  <c r="S260" i="3"/>
  <c r="S261" i="3"/>
  <c r="S262" i="3"/>
  <c r="S263" i="3"/>
  <c r="S264" i="3"/>
  <c r="S265" i="3"/>
  <c r="S266" i="3"/>
  <c r="S267" i="3"/>
  <c r="S268" i="3"/>
  <c r="S269" i="3"/>
  <c r="S270" i="3"/>
  <c r="S271" i="3"/>
  <c r="S272" i="3"/>
  <c r="S273" i="3"/>
  <c r="S274" i="3"/>
  <c r="S275" i="3"/>
  <c r="S276" i="3"/>
  <c r="S277" i="3"/>
  <c r="S278" i="3"/>
  <c r="S279" i="3"/>
  <c r="S280" i="3"/>
  <c r="S281" i="3"/>
  <c r="S282" i="3"/>
  <c r="S283" i="3"/>
  <c r="S284" i="3"/>
  <c r="S285" i="3"/>
  <c r="S286" i="3"/>
  <c r="S287" i="3"/>
  <c r="S288" i="3"/>
  <c r="S289" i="3"/>
  <c r="S290" i="3"/>
  <c r="S291" i="3"/>
  <c r="S292" i="3"/>
  <c r="S293" i="3"/>
  <c r="S294" i="3"/>
  <c r="S295" i="3"/>
  <c r="S296" i="3"/>
  <c r="S297" i="3"/>
  <c r="S298" i="3"/>
  <c r="S299" i="3"/>
  <c r="S300" i="3"/>
  <c r="S301" i="3"/>
  <c r="S302" i="3"/>
  <c r="S303" i="3"/>
  <c r="S304" i="3"/>
  <c r="S305" i="3"/>
  <c r="S306" i="3"/>
  <c r="S307" i="3"/>
  <c r="S308" i="3"/>
  <c r="S309" i="3"/>
  <c r="S310" i="3"/>
  <c r="S311" i="3"/>
  <c r="S312" i="3"/>
  <c r="S313" i="3"/>
  <c r="S314" i="3"/>
  <c r="S315" i="3"/>
  <c r="S316" i="3"/>
  <c r="S317" i="3"/>
  <c r="S318" i="3"/>
  <c r="S319" i="3"/>
  <c r="S320" i="3"/>
  <c r="S321" i="3"/>
  <c r="S322" i="3"/>
  <c r="S323" i="3"/>
  <c r="S324" i="3"/>
  <c r="S325" i="3"/>
  <c r="S326" i="3"/>
  <c r="S327" i="3"/>
  <c r="S328" i="3"/>
  <c r="S329" i="3"/>
  <c r="S330" i="3"/>
  <c r="S331" i="3"/>
  <c r="S332" i="3"/>
  <c r="S333" i="3"/>
  <c r="S334" i="3"/>
  <c r="S335" i="3"/>
  <c r="S336" i="3"/>
  <c r="S337" i="3"/>
  <c r="S338" i="3"/>
  <c r="S339" i="3"/>
  <c r="S340" i="3"/>
  <c r="S341" i="3"/>
  <c r="S342" i="3"/>
  <c r="S343" i="3"/>
  <c r="S344" i="3"/>
  <c r="S345" i="3"/>
  <c r="S346" i="3"/>
  <c r="S347" i="3"/>
  <c r="S348" i="3"/>
  <c r="S349" i="3"/>
  <c r="S350" i="3"/>
  <c r="S351" i="3"/>
  <c r="S352" i="3"/>
  <c r="S353" i="3"/>
  <c r="S354" i="3"/>
  <c r="S355" i="3"/>
  <c r="S356" i="3"/>
  <c r="S357" i="3"/>
  <c r="S358" i="3"/>
  <c r="S359" i="3"/>
  <c r="S360" i="3"/>
  <c r="S361" i="3"/>
  <c r="S362" i="3"/>
  <c r="S363" i="3"/>
  <c r="S364" i="3"/>
  <c r="S365" i="3"/>
  <c r="S366" i="3"/>
  <c r="S367" i="3"/>
  <c r="S368" i="3"/>
  <c r="S369" i="3"/>
  <c r="S370" i="3"/>
  <c r="S371" i="3"/>
  <c r="S372" i="3"/>
  <c r="S373" i="3"/>
  <c r="S374" i="3"/>
  <c r="S375" i="3"/>
  <c r="S376" i="3"/>
  <c r="S377" i="3"/>
  <c r="S378" i="3"/>
  <c r="S379" i="3"/>
  <c r="S380" i="3"/>
  <c r="S381" i="3"/>
  <c r="S382" i="3"/>
  <c r="S383" i="3"/>
  <c r="S384" i="3"/>
  <c r="S385" i="3"/>
  <c r="S386" i="3"/>
  <c r="S387" i="3"/>
  <c r="S388" i="3"/>
  <c r="S389" i="3"/>
  <c r="S390" i="3"/>
  <c r="S391" i="3"/>
  <c r="S392" i="3"/>
  <c r="S393" i="3"/>
  <c r="S394" i="3"/>
  <c r="S395" i="3"/>
  <c r="S396" i="3"/>
  <c r="S397" i="3"/>
  <c r="S398" i="3"/>
  <c r="S399" i="3"/>
  <c r="S400" i="3"/>
  <c r="S401" i="3"/>
  <c r="S402" i="3"/>
  <c r="S403" i="3"/>
  <c r="S404" i="3"/>
  <c r="S405" i="3"/>
  <c r="S406" i="3"/>
  <c r="S407" i="3"/>
  <c r="S408" i="3"/>
  <c r="S409" i="3"/>
  <c r="S410" i="3"/>
  <c r="S411" i="3"/>
  <c r="S412" i="3"/>
  <c r="S413" i="3"/>
  <c r="S414" i="3"/>
  <c r="S415" i="3"/>
  <c r="S416" i="3"/>
  <c r="S417" i="3"/>
  <c r="S418" i="3"/>
  <c r="S419" i="3"/>
  <c r="S420" i="3"/>
  <c r="S421" i="3"/>
  <c r="S422" i="3"/>
  <c r="S423" i="3"/>
  <c r="S424" i="3"/>
  <c r="S425" i="3"/>
  <c r="S426" i="3"/>
  <c r="S427" i="3"/>
  <c r="S428" i="3"/>
  <c r="S429" i="3"/>
  <c r="S430" i="3"/>
  <c r="S431" i="3"/>
  <c r="S432" i="3"/>
  <c r="S433" i="3"/>
  <c r="S434" i="3"/>
  <c r="S435" i="3"/>
  <c r="S436" i="3"/>
  <c r="S437" i="3"/>
  <c r="S438" i="3"/>
  <c r="S439" i="3"/>
  <c r="S440" i="3"/>
  <c r="S441" i="3"/>
  <c r="S442" i="3"/>
  <c r="S443" i="3"/>
  <c r="S444" i="3"/>
  <c r="S445" i="3"/>
  <c r="S446" i="3"/>
  <c r="S447" i="3"/>
  <c r="S448" i="3"/>
  <c r="S449" i="3"/>
  <c r="S450" i="3"/>
  <c r="S451" i="3"/>
  <c r="S452" i="3"/>
  <c r="S453" i="3"/>
  <c r="S454" i="3"/>
  <c r="S455" i="3"/>
  <c r="S456" i="3"/>
  <c r="S457" i="3"/>
  <c r="S458" i="3"/>
  <c r="S459" i="3"/>
  <c r="S460" i="3"/>
  <c r="S461" i="3"/>
  <c r="S462" i="3"/>
  <c r="S463" i="3"/>
  <c r="S464" i="3"/>
  <c r="S465" i="3"/>
  <c r="S466" i="3"/>
  <c r="S467" i="3"/>
  <c r="S468" i="3"/>
  <c r="S469" i="3"/>
  <c r="S470" i="3"/>
  <c r="S471" i="3"/>
  <c r="S472" i="3"/>
  <c r="S473" i="3"/>
  <c r="S474" i="3"/>
  <c r="S475" i="3"/>
  <c r="S476" i="3"/>
  <c r="S477" i="3"/>
  <c r="S478" i="3"/>
  <c r="S479" i="3"/>
  <c r="S480" i="3"/>
  <c r="S481" i="3"/>
  <c r="S482" i="3"/>
  <c r="S483" i="3"/>
  <c r="S484" i="3"/>
  <c r="S485" i="3"/>
  <c r="S486" i="3"/>
  <c r="S487" i="3"/>
  <c r="S488" i="3"/>
  <c r="S489" i="3"/>
  <c r="S490" i="3"/>
  <c r="S491" i="3"/>
  <c r="S492" i="3"/>
  <c r="S493" i="3"/>
  <c r="S494" i="3"/>
  <c r="S495" i="3"/>
  <c r="S496" i="3"/>
  <c r="S497" i="3"/>
  <c r="S498" i="3"/>
  <c r="S499" i="3"/>
  <c r="S500" i="3"/>
  <c r="S501" i="3"/>
  <c r="S502" i="3"/>
  <c r="S503" i="3"/>
  <c r="S504" i="3"/>
  <c r="S505" i="3"/>
  <c r="S506" i="3"/>
  <c r="S507" i="3"/>
  <c r="S508" i="3"/>
  <c r="S509" i="3"/>
  <c r="S510" i="3"/>
  <c r="S511" i="3"/>
  <c r="S512" i="3"/>
  <c r="S513" i="3"/>
  <c r="S514" i="3"/>
  <c r="S515" i="3"/>
  <c r="S516" i="3"/>
  <c r="S517" i="3"/>
  <c r="S518" i="3"/>
  <c r="S519" i="3"/>
  <c r="S520" i="3"/>
  <c r="S521" i="3"/>
  <c r="S522" i="3"/>
  <c r="S523" i="3"/>
  <c r="S524" i="3"/>
  <c r="S525" i="3"/>
  <c r="S526" i="3"/>
  <c r="S527" i="3"/>
  <c r="S528" i="3"/>
  <c r="S529" i="3"/>
  <c r="S530" i="3"/>
  <c r="S531" i="3"/>
  <c r="S532" i="3"/>
  <c r="S533" i="3"/>
  <c r="S534" i="3"/>
  <c r="S535" i="3"/>
  <c r="S536" i="3"/>
  <c r="S537" i="3"/>
  <c r="S538" i="3"/>
  <c r="S539" i="3"/>
  <c r="S540" i="3"/>
  <c r="S541" i="3"/>
  <c r="S542" i="3"/>
  <c r="S543" i="3"/>
  <c r="S544" i="3"/>
  <c r="S545" i="3"/>
  <c r="S546" i="3"/>
  <c r="S547" i="3"/>
  <c r="S548" i="3"/>
  <c r="S549" i="3"/>
  <c r="S550" i="3"/>
  <c r="S551" i="3"/>
  <c r="S552" i="3"/>
  <c r="S553" i="3"/>
  <c r="S554" i="3"/>
  <c r="S555" i="3"/>
  <c r="S556" i="3"/>
  <c r="S557" i="3"/>
  <c r="S558" i="3"/>
  <c r="S559" i="3"/>
  <c r="S560" i="3"/>
  <c r="S561" i="3"/>
  <c r="S562" i="3"/>
  <c r="S563" i="3"/>
  <c r="S564" i="3"/>
  <c r="S565" i="3"/>
  <c r="S566" i="3"/>
  <c r="S567" i="3"/>
  <c r="S568" i="3"/>
  <c r="S569" i="3"/>
  <c r="S570" i="3"/>
  <c r="S571" i="3"/>
  <c r="S572" i="3"/>
  <c r="S573" i="3"/>
  <c r="S574" i="3"/>
  <c r="S575" i="3"/>
  <c r="S576" i="3"/>
  <c r="S577" i="3"/>
  <c r="S578" i="3"/>
  <c r="S579" i="3"/>
  <c r="S580" i="3"/>
  <c r="S581" i="3"/>
  <c r="S582" i="3"/>
  <c r="S583" i="3"/>
  <c r="S584" i="3"/>
  <c r="S585" i="3"/>
  <c r="S586" i="3"/>
  <c r="S587" i="3"/>
  <c r="S588" i="3"/>
  <c r="S589" i="3"/>
  <c r="S590" i="3"/>
  <c r="S591" i="3"/>
  <c r="S592" i="3"/>
  <c r="S593" i="3"/>
  <c r="S594" i="3"/>
  <c r="S595" i="3"/>
  <c r="S596" i="3"/>
  <c r="S597" i="3"/>
  <c r="S598" i="3"/>
  <c r="S599" i="3"/>
  <c r="S600" i="3"/>
  <c r="S601" i="3"/>
  <c r="S602" i="3"/>
  <c r="S603" i="3"/>
  <c r="S604" i="3"/>
  <c r="S605" i="3"/>
  <c r="S606" i="3"/>
  <c r="S607" i="3"/>
  <c r="S608" i="3"/>
  <c r="S609" i="3"/>
  <c r="S610" i="3"/>
  <c r="S611" i="3"/>
  <c r="S612" i="3"/>
  <c r="S613" i="3"/>
  <c r="S614" i="3"/>
  <c r="S615" i="3"/>
  <c r="S616" i="3"/>
  <c r="S617" i="3"/>
  <c r="S618" i="3"/>
  <c r="S619" i="3"/>
  <c r="S620" i="3"/>
  <c r="S621" i="3"/>
  <c r="S622" i="3"/>
  <c r="S623" i="3"/>
  <c r="S624" i="3"/>
  <c r="S625" i="3"/>
  <c r="S626" i="3"/>
  <c r="S627" i="3"/>
  <c r="S628" i="3"/>
  <c r="S629" i="3"/>
  <c r="S630" i="3"/>
  <c r="S631" i="3"/>
  <c r="S632" i="3"/>
  <c r="S633" i="3"/>
  <c r="S634" i="3"/>
  <c r="S635" i="3"/>
  <c r="S636" i="3"/>
  <c r="S637" i="3"/>
  <c r="S638" i="3"/>
  <c r="S639" i="3"/>
  <c r="S640" i="3"/>
  <c r="S641" i="3"/>
  <c r="S642" i="3"/>
  <c r="S643" i="3"/>
  <c r="S644" i="3"/>
  <c r="S645" i="3"/>
  <c r="S646" i="3"/>
  <c r="S647" i="3"/>
  <c r="S648" i="3"/>
  <c r="S649" i="3"/>
  <c r="S650" i="3"/>
  <c r="S651" i="3"/>
  <c r="S652" i="3"/>
  <c r="S653" i="3"/>
  <c r="S654" i="3"/>
  <c r="S655" i="3"/>
  <c r="S656" i="3"/>
  <c r="S657" i="3"/>
  <c r="S658" i="3"/>
  <c r="S659" i="3"/>
  <c r="S660" i="3"/>
  <c r="S661" i="3"/>
  <c r="S662" i="3"/>
  <c r="S663" i="3"/>
  <c r="S664" i="3"/>
  <c r="S665" i="3"/>
  <c r="S666" i="3"/>
  <c r="S667" i="3"/>
  <c r="S668" i="3"/>
  <c r="S669" i="3"/>
  <c r="S670" i="3"/>
  <c r="S671" i="3"/>
  <c r="S672" i="3"/>
  <c r="S673" i="3"/>
  <c r="S674" i="3"/>
  <c r="S675" i="3"/>
  <c r="S676" i="3"/>
  <c r="S677" i="3"/>
  <c r="S678" i="3"/>
  <c r="S679" i="3"/>
  <c r="S680" i="3"/>
  <c r="S681" i="3"/>
  <c r="S682" i="3"/>
  <c r="S683" i="3"/>
  <c r="S684" i="3"/>
  <c r="S685" i="3"/>
  <c r="S686" i="3"/>
  <c r="S687" i="3"/>
  <c r="S688" i="3"/>
  <c r="S689" i="3"/>
  <c r="S690" i="3"/>
  <c r="S691" i="3"/>
  <c r="S692" i="3"/>
  <c r="S693" i="3"/>
  <c r="S694" i="3"/>
  <c r="S695" i="3"/>
  <c r="S696" i="3"/>
  <c r="S697" i="3"/>
  <c r="S698" i="3"/>
  <c r="S699" i="3"/>
  <c r="S700" i="3"/>
  <c r="S701" i="3"/>
  <c r="S702" i="3"/>
  <c r="S703" i="3"/>
  <c r="S704" i="3"/>
  <c r="S705" i="3"/>
  <c r="S706" i="3"/>
  <c r="S707" i="3"/>
  <c r="S708" i="3"/>
  <c r="S709" i="3"/>
  <c r="S710" i="3"/>
  <c r="S711" i="3"/>
  <c r="S712" i="3"/>
  <c r="S713" i="3"/>
  <c r="S714" i="3"/>
  <c r="S715" i="3"/>
  <c r="S716" i="3"/>
  <c r="S717" i="3"/>
  <c r="S718" i="3"/>
  <c r="S719" i="3"/>
  <c r="S720" i="3"/>
  <c r="S721" i="3"/>
  <c r="S722" i="3"/>
  <c r="S723" i="3"/>
  <c r="S724" i="3"/>
  <c r="S725" i="3"/>
  <c r="S726" i="3"/>
  <c r="S727" i="3"/>
  <c r="S728" i="3"/>
  <c r="S729" i="3"/>
  <c r="S730" i="3"/>
  <c r="S731" i="3"/>
  <c r="S732" i="3"/>
  <c r="S733" i="3"/>
  <c r="S734" i="3"/>
  <c r="S735" i="3"/>
  <c r="S736" i="3"/>
  <c r="S737" i="3"/>
  <c r="S738" i="3"/>
  <c r="S739" i="3"/>
  <c r="S740" i="3"/>
  <c r="S741" i="3"/>
  <c r="S742" i="3"/>
  <c r="S743" i="3"/>
  <c r="S744" i="3"/>
  <c r="S745" i="3"/>
  <c r="S746" i="3"/>
  <c r="S747" i="3"/>
  <c r="P2" i="3"/>
  <c r="F15" i="10"/>
  <c r="R12" i="10" a="1"/>
  <c r="R22" i="12" l="1"/>
  <c r="R21" i="12"/>
  <c r="R12" i="12"/>
  <c r="R13" i="12"/>
  <c r="R4" i="12"/>
  <c r="R15" i="12"/>
  <c r="CZ4" i="12"/>
  <c r="R18" i="12"/>
  <c r="R20" i="12"/>
  <c r="R28" i="12"/>
  <c r="R29" i="12"/>
  <c r="R23" i="12"/>
  <c r="R14" i="12"/>
  <c r="R16" i="12"/>
  <c r="R17" i="12"/>
  <c r="R19" i="12"/>
  <c r="FY4" i="12"/>
  <c r="FW4" i="12"/>
  <c r="FX4" i="12"/>
  <c r="H14" i="12"/>
  <c r="DE12" i="12"/>
  <c r="H22" i="12"/>
  <c r="H15" i="12"/>
  <c r="H23" i="12"/>
  <c r="DF19" i="12"/>
  <c r="DF18" i="12"/>
  <c r="DE22" i="12"/>
  <c r="H28" i="12"/>
  <c r="H29" i="12"/>
  <c r="DE23" i="12"/>
  <c r="DF22" i="12"/>
  <c r="H16" i="12"/>
  <c r="DE20" i="12"/>
  <c r="H17" i="12"/>
  <c r="DF20" i="12"/>
  <c r="DF13" i="12"/>
  <c r="H18" i="12"/>
  <c r="DF14" i="12"/>
  <c r="H19" i="12"/>
  <c r="DE17" i="12"/>
  <c r="DF15" i="12"/>
  <c r="DG13" i="12"/>
  <c r="H20" i="12"/>
  <c r="DE18" i="12"/>
  <c r="DF16" i="12"/>
  <c r="DG14" i="12"/>
  <c r="DE21" i="12"/>
  <c r="DF21" i="12"/>
  <c r="H12" i="12"/>
  <c r="H13" i="12"/>
  <c r="DF23" i="12"/>
  <c r="DE14" i="12"/>
  <c r="DE15" i="12"/>
  <c r="DE16" i="12"/>
  <c r="H21" i="12"/>
  <c r="DE19" i="12"/>
  <c r="DF17" i="12"/>
  <c r="GI4" i="12"/>
  <c r="GI8" i="12" s="1"/>
  <c r="GJ4" i="12"/>
  <c r="GJ8" i="12" s="1"/>
  <c r="GK4" i="12"/>
  <c r="GK8" i="12" s="1"/>
  <c r="GH4" i="12"/>
  <c r="GH8" i="12" s="1"/>
  <c r="F1127" i="6"/>
  <c r="LY4" i="12" s="1"/>
  <c r="LV4" i="12"/>
  <c r="DG8" i="12"/>
  <c r="EH8" i="12"/>
  <c r="EW8" i="12"/>
  <c r="FP8" i="12"/>
  <c r="AC8" i="12"/>
  <c r="DP8" i="12"/>
  <c r="EF8" i="12"/>
  <c r="EZ8" i="12"/>
  <c r="AD8" i="12"/>
  <c r="AP8" i="12" s="1"/>
  <c r="DQ8" i="12"/>
  <c r="EE8" i="12"/>
  <c r="EY8" i="12"/>
  <c r="FE8" i="12"/>
  <c r="FD8" i="12"/>
  <c r="DX8" i="12"/>
  <c r="EK8" i="12"/>
  <c r="GS8" i="12"/>
  <c r="FI8" i="12"/>
  <c r="CN8" i="12"/>
  <c r="DV8" i="12"/>
  <c r="ER8" i="12"/>
  <c r="FH8" i="12"/>
  <c r="T8" i="12"/>
  <c r="DU8" i="12"/>
  <c r="EQ8" i="12"/>
  <c r="FG8" i="12"/>
  <c r="GW8" i="12"/>
  <c r="W8" i="12"/>
  <c r="U8" i="12"/>
  <c r="AG8" i="12" s="1"/>
  <c r="CW8" i="12"/>
  <c r="EC8" i="12"/>
  <c r="EP8" i="12"/>
  <c r="FM8" i="12"/>
  <c r="GX8" i="12"/>
  <c r="DE8" i="12"/>
  <c r="EA8" i="12"/>
  <c r="EU8" i="12"/>
  <c r="FK8" i="12"/>
  <c r="Y8" i="12"/>
  <c r="AK8" i="12" s="1"/>
  <c r="DF8" i="12"/>
  <c r="DZ8" i="12"/>
  <c r="EV8" i="12"/>
  <c r="FQ8" i="12"/>
  <c r="AA8" i="12"/>
  <c r="AM8" i="12" s="1"/>
  <c r="DH8" i="12"/>
  <c r="EG8" i="12"/>
  <c r="FA8" i="12"/>
  <c r="FO8" i="12"/>
  <c r="DR8" i="12"/>
  <c r="EM8" i="12"/>
  <c r="GQ8" i="12"/>
  <c r="AE8" i="12"/>
  <c r="AQ8" i="12" s="1"/>
  <c r="CK8" i="12"/>
  <c r="DL8" i="12" s="1"/>
  <c r="DS8" i="12"/>
  <c r="EL8" i="12"/>
  <c r="GR8" i="12"/>
  <c r="FC8" i="12"/>
  <c r="DW8" i="12"/>
  <c r="EJ8" i="12"/>
  <c r="GT8" i="12"/>
  <c r="GV8" i="12"/>
  <c r="CX8" i="12"/>
  <c r="EB8" i="12"/>
  <c r="EO8" i="12"/>
  <c r="FL8" i="12"/>
  <c r="GY8" i="12"/>
  <c r="NA4" i="12"/>
  <c r="FY8" i="12"/>
  <c r="FV8" i="12"/>
  <c r="S11" i="6"/>
  <c r="DR29" i="12"/>
  <c r="DR13" i="12"/>
  <c r="DR23" i="12"/>
  <c r="DR16" i="12"/>
  <c r="DR17" i="12"/>
  <c r="DR19" i="12"/>
  <c r="DR18" i="12"/>
  <c r="DR12" i="12"/>
  <c r="DI13" i="12"/>
  <c r="DR15" i="12"/>
  <c r="DR20" i="12"/>
  <c r="DR21" i="12"/>
  <c r="DJ29" i="12"/>
  <c r="I28" i="12"/>
  <c r="DH23" i="12"/>
  <c r="DJ22" i="12"/>
  <c r="DL23" i="12"/>
  <c r="DL22" i="12"/>
  <c r="DL18" i="12"/>
  <c r="DL15" i="12"/>
  <c r="DK14" i="12"/>
  <c r="AK13" i="12"/>
  <c r="O13" i="12" s="1"/>
  <c r="BY12" i="12"/>
  <c r="DJ12" i="12" s="1"/>
  <c r="BA12" i="12"/>
  <c r="DG12" i="12" s="1"/>
  <c r="BQ12" i="12"/>
  <c r="AT12" i="12"/>
  <c r="DF12" i="12" s="1"/>
  <c r="BI12" i="12"/>
  <c r="DH12" i="12" s="1"/>
  <c r="C8" i="12"/>
  <c r="B4" i="12"/>
  <c r="B8" i="12" s="1"/>
  <c r="P22" i="12"/>
  <c r="P29" i="12"/>
  <c r="DF28" i="12"/>
  <c r="O29" i="12"/>
  <c r="DL13" i="12"/>
  <c r="DR22" i="12"/>
  <c r="DR14" i="12"/>
  <c r="P13" i="12"/>
  <c r="P8" i="12"/>
  <c r="P23" i="12"/>
  <c r="AL8" i="12"/>
  <c r="AJ8" i="12"/>
  <c r="AH8" i="12"/>
  <c r="AN8" i="12"/>
  <c r="FZ8" i="12"/>
  <c r="O8" i="12"/>
  <c r="DJ20" i="12"/>
  <c r="DL20" i="12"/>
  <c r="DL29" i="12"/>
  <c r="DH29" i="12"/>
  <c r="DK29" i="12"/>
  <c r="DH18" i="12"/>
  <c r="P18" i="12"/>
  <c r="DH15" i="12"/>
  <c r="DH22" i="12"/>
  <c r="DI14" i="12"/>
  <c r="DE29" i="12"/>
  <c r="DJ23" i="12"/>
  <c r="DH19" i="12"/>
  <c r="DI19" i="12"/>
  <c r="DJ16" i="12"/>
  <c r="DH14" i="12"/>
  <c r="O14" i="12"/>
  <c r="DH13" i="12"/>
  <c r="DI29" i="12"/>
  <c r="DE28" i="12"/>
  <c r="DH20" i="12"/>
  <c r="DJ17" i="12"/>
  <c r="DI16" i="12"/>
  <c r="DL16" i="12"/>
  <c r="GA8" i="12"/>
  <c r="DR28" i="12"/>
  <c r="DJ28" i="12"/>
  <c r="P21" i="12"/>
  <c r="DH21" i="12"/>
  <c r="FW8" i="12"/>
  <c r="P20" i="12"/>
  <c r="DJ18" i="12"/>
  <c r="DL17" i="12"/>
  <c r="GZ4" i="12"/>
  <c r="DG29" i="12"/>
  <c r="DF29" i="12"/>
  <c r="FU8" i="12"/>
  <c r="P14" i="12"/>
  <c r="DI22" i="12"/>
  <c r="DH17" i="12"/>
  <c r="GU4" i="12"/>
  <c r="CM8" i="12"/>
  <c r="CL8" i="12"/>
  <c r="DJ14" i="12"/>
  <c r="DL14" i="12"/>
  <c r="DI20" i="12"/>
  <c r="AL4" i="12"/>
  <c r="AN4" i="12"/>
  <c r="AH4" i="12"/>
  <c r="AJ4" i="12"/>
  <c r="AK4" i="12"/>
  <c r="DL21" i="12"/>
  <c r="DI23" i="12"/>
  <c r="DJ21" i="12"/>
  <c r="DI17" i="12"/>
  <c r="DI18" i="12"/>
  <c r="P17" i="12"/>
  <c r="DI28" i="12"/>
  <c r="DL28" i="12"/>
  <c r="DI21" i="12"/>
  <c r="DI15" i="12"/>
  <c r="P19" i="12"/>
  <c r="CO4" i="12"/>
  <c r="FX8" i="12"/>
  <c r="P15" i="12"/>
  <c r="DJ19" i="12"/>
  <c r="DL19" i="12"/>
  <c r="DM12" i="12"/>
  <c r="DN12" i="12"/>
  <c r="CY4" i="12"/>
  <c r="CV8" i="12"/>
  <c r="P16" i="12"/>
  <c r="DH16" i="12"/>
  <c r="DJ13" i="12"/>
  <c r="DJ15" i="12"/>
  <c r="FT8" i="12"/>
  <c r="DH28" i="12"/>
  <c r="P28" i="12"/>
  <c r="DN29" i="12"/>
  <c r="DM29" i="12"/>
  <c r="AA29" i="12"/>
  <c r="W29" i="12"/>
  <c r="X29" i="12"/>
  <c r="DN28" i="12"/>
  <c r="DM28" i="12"/>
  <c r="AA28" i="12"/>
  <c r="X28" i="12"/>
  <c r="W28" i="12"/>
  <c r="DM23" i="12"/>
  <c r="DN23" i="12"/>
  <c r="AA23" i="12"/>
  <c r="X23" i="12"/>
  <c r="W23" i="12"/>
  <c r="DN22" i="12"/>
  <c r="DM22" i="12"/>
  <c r="W22" i="12"/>
  <c r="AA22" i="12"/>
  <c r="X22" i="12"/>
  <c r="DN21" i="12"/>
  <c r="DM21" i="12"/>
  <c r="W21" i="12"/>
  <c r="X21" i="12"/>
  <c r="AA21" i="12"/>
  <c r="DN20" i="12"/>
  <c r="DM20" i="12"/>
  <c r="W20" i="12"/>
  <c r="AA20" i="12"/>
  <c r="X20" i="12"/>
  <c r="DM19" i="12"/>
  <c r="DN19" i="12"/>
  <c r="AA19" i="12"/>
  <c r="X19" i="12"/>
  <c r="W19" i="12"/>
  <c r="DN18" i="12"/>
  <c r="DM18" i="12"/>
  <c r="W18" i="12"/>
  <c r="X18" i="12"/>
  <c r="AA18" i="12"/>
  <c r="DN17" i="12"/>
  <c r="DM17" i="12"/>
  <c r="W17" i="12"/>
  <c r="X17" i="12"/>
  <c r="AA17" i="12"/>
  <c r="DN16" i="12"/>
  <c r="DM16" i="12"/>
  <c r="W16" i="12"/>
  <c r="X16" i="12"/>
  <c r="AA16" i="12"/>
  <c r="DM15" i="12"/>
  <c r="DN15" i="12"/>
  <c r="W15" i="12"/>
  <c r="AA15" i="12"/>
  <c r="X15" i="12"/>
  <c r="DM14" i="12"/>
  <c r="DN14" i="12"/>
  <c r="X14" i="12"/>
  <c r="AA14" i="12"/>
  <c r="W14" i="12"/>
  <c r="DM13" i="12"/>
  <c r="DN13" i="12"/>
  <c r="X13" i="12"/>
  <c r="AA13" i="12"/>
  <c r="W13" i="12"/>
  <c r="X12" i="12"/>
  <c r="W12" i="12"/>
  <c r="AA12" i="12"/>
  <c r="DI4" i="12"/>
  <c r="DJ4" i="12"/>
  <c r="DK4" i="12"/>
  <c r="GC4" i="12"/>
  <c r="GB4" i="12" a="1"/>
  <c r="GB4" i="12" s="1"/>
  <c r="AG4" i="12"/>
  <c r="AO4" i="12"/>
  <c r="AM4" i="12"/>
  <c r="AI4" i="12"/>
  <c r="AF4" i="12"/>
  <c r="AP4" i="12"/>
  <c r="AQ4" i="12"/>
  <c r="GE4" i="12"/>
  <c r="DL4" i="12"/>
  <c r="G56" i="7"/>
  <c r="G58" i="7" s="1"/>
  <c r="F27" i="10"/>
  <c r="F24" i="10"/>
  <c r="AF8" i="12" l="1"/>
  <c r="R8" i="12"/>
  <c r="B28" i="12"/>
  <c r="B29" i="12"/>
  <c r="DE13" i="12"/>
  <c r="B23" i="12"/>
  <c r="B15" i="12"/>
  <c r="B14" i="12"/>
  <c r="B13" i="12"/>
  <c r="B16" i="12"/>
  <c r="B17" i="12"/>
  <c r="B18" i="12"/>
  <c r="B19" i="12"/>
  <c r="B22" i="12"/>
  <c r="B20" i="12"/>
  <c r="B21" i="12"/>
  <c r="B12" i="12"/>
  <c r="AO8" i="12"/>
  <c r="AI8" i="12"/>
  <c r="GU8" i="12"/>
  <c r="GZ8" i="12"/>
  <c r="FU4" i="12"/>
  <c r="DJ8" i="12"/>
  <c r="CO8" i="12"/>
  <c r="CY8" i="12"/>
  <c r="DK8" i="12"/>
  <c r="DI8" i="12"/>
  <c r="J56" i="10"/>
  <c r="D56" i="10"/>
  <c r="S14" i="6"/>
  <c r="S15" i="6"/>
  <c r="J63" i="10"/>
  <c r="D63" i="10"/>
  <c r="J62" i="10"/>
  <c r="GA4" i="12"/>
  <c r="DK13" i="12"/>
  <c r="DK12" i="12"/>
  <c r="FT4" i="12"/>
  <c r="O12" i="12"/>
  <c r="P4" i="12"/>
  <c r="DI12" i="12"/>
  <c r="P12" i="12"/>
  <c r="DL12" i="12"/>
  <c r="GC8" i="12"/>
  <c r="GB8" i="12" a="1"/>
  <c r="GB8" i="12" s="1"/>
  <c r="GD4" i="12"/>
  <c r="P550" i="3"/>
  <c r="P551" i="3"/>
  <c r="P552" i="3"/>
  <c r="P553" i="3"/>
  <c r="P554" i="3"/>
  <c r="P555" i="3"/>
  <c r="P556" i="3"/>
  <c r="P557" i="3"/>
  <c r="P558" i="3"/>
  <c r="P559" i="3"/>
  <c r="P560" i="3"/>
  <c r="P561" i="3"/>
  <c r="P562" i="3"/>
  <c r="P563" i="3"/>
  <c r="P564" i="3"/>
  <c r="P565" i="3"/>
  <c r="P566" i="3"/>
  <c r="P567" i="3"/>
  <c r="P568" i="3"/>
  <c r="P569" i="3"/>
  <c r="P570" i="3"/>
  <c r="P571" i="3"/>
  <c r="P572" i="3"/>
  <c r="P573" i="3"/>
  <c r="P574" i="3"/>
  <c r="P575" i="3"/>
  <c r="P576" i="3"/>
  <c r="P577" i="3"/>
  <c r="P578" i="3"/>
  <c r="P579" i="3"/>
  <c r="P580" i="3"/>
  <c r="P581" i="3"/>
  <c r="P582" i="3"/>
  <c r="P583" i="3"/>
  <c r="P584" i="3"/>
  <c r="P585" i="3"/>
  <c r="P586" i="3"/>
  <c r="P587" i="3"/>
  <c r="P588" i="3"/>
  <c r="P589" i="3"/>
  <c r="P590" i="3"/>
  <c r="P591" i="3"/>
  <c r="P592" i="3"/>
  <c r="P593" i="3"/>
  <c r="P594" i="3"/>
  <c r="P595" i="3"/>
  <c r="P596" i="3"/>
  <c r="P597" i="3"/>
  <c r="P598" i="3"/>
  <c r="P599" i="3"/>
  <c r="P600" i="3"/>
  <c r="P601" i="3"/>
  <c r="P602" i="3"/>
  <c r="P603" i="3"/>
  <c r="P604" i="3"/>
  <c r="P605" i="3"/>
  <c r="P606" i="3"/>
  <c r="P607" i="3"/>
  <c r="P608" i="3"/>
  <c r="P609" i="3"/>
  <c r="P610" i="3"/>
  <c r="P611" i="3"/>
  <c r="P612" i="3"/>
  <c r="P613" i="3"/>
  <c r="P614" i="3"/>
  <c r="P615" i="3"/>
  <c r="P616" i="3"/>
  <c r="P617" i="3"/>
  <c r="P618" i="3"/>
  <c r="P619" i="3"/>
  <c r="P620" i="3"/>
  <c r="P621" i="3"/>
  <c r="P622" i="3"/>
  <c r="P623" i="3"/>
  <c r="P624" i="3"/>
  <c r="P625" i="3"/>
  <c r="P626" i="3"/>
  <c r="P627" i="3"/>
  <c r="P628" i="3"/>
  <c r="P629" i="3"/>
  <c r="P630" i="3"/>
  <c r="P631" i="3"/>
  <c r="P632" i="3"/>
  <c r="P633" i="3"/>
  <c r="P634" i="3"/>
  <c r="P635" i="3"/>
  <c r="P636" i="3"/>
  <c r="P637" i="3"/>
  <c r="P638" i="3"/>
  <c r="P639" i="3"/>
  <c r="P640" i="3"/>
  <c r="P641" i="3"/>
  <c r="P642" i="3"/>
  <c r="P643" i="3"/>
  <c r="P644" i="3"/>
  <c r="P645" i="3"/>
  <c r="P646" i="3"/>
  <c r="P647" i="3"/>
  <c r="P648" i="3"/>
  <c r="P649" i="3"/>
  <c r="P650" i="3"/>
  <c r="P651" i="3"/>
  <c r="P652" i="3"/>
  <c r="P653" i="3"/>
  <c r="P654" i="3"/>
  <c r="P655" i="3"/>
  <c r="P656" i="3"/>
  <c r="P657" i="3"/>
  <c r="P658" i="3"/>
  <c r="P659" i="3"/>
  <c r="P660" i="3"/>
  <c r="P661" i="3"/>
  <c r="P662" i="3"/>
  <c r="P663" i="3"/>
  <c r="P664" i="3"/>
  <c r="P665" i="3"/>
  <c r="P666" i="3"/>
  <c r="P667" i="3"/>
  <c r="P668" i="3"/>
  <c r="P669" i="3"/>
  <c r="P670" i="3"/>
  <c r="P671" i="3"/>
  <c r="P672" i="3"/>
  <c r="P673" i="3"/>
  <c r="P674" i="3"/>
  <c r="P675" i="3"/>
  <c r="P676" i="3"/>
  <c r="P677" i="3"/>
  <c r="P678" i="3"/>
  <c r="P679" i="3"/>
  <c r="P680" i="3"/>
  <c r="P681" i="3"/>
  <c r="P682" i="3"/>
  <c r="P683" i="3"/>
  <c r="P684" i="3"/>
  <c r="P685" i="3"/>
  <c r="P686" i="3"/>
  <c r="P687" i="3"/>
  <c r="P688" i="3"/>
  <c r="P689" i="3"/>
  <c r="P690" i="3"/>
  <c r="P691" i="3"/>
  <c r="P692" i="3"/>
  <c r="P693" i="3"/>
  <c r="P694" i="3"/>
  <c r="P695" i="3"/>
  <c r="P696" i="3"/>
  <c r="P697" i="3"/>
  <c r="P698" i="3"/>
  <c r="P699" i="3"/>
  <c r="P700" i="3"/>
  <c r="P701" i="3"/>
  <c r="P702" i="3"/>
  <c r="P703" i="3"/>
  <c r="P704" i="3"/>
  <c r="P705" i="3"/>
  <c r="P706" i="3"/>
  <c r="P707" i="3"/>
  <c r="P708" i="3"/>
  <c r="P709" i="3"/>
  <c r="P710" i="3"/>
  <c r="P711" i="3"/>
  <c r="P712" i="3"/>
  <c r="P713" i="3"/>
  <c r="P714" i="3"/>
  <c r="P715" i="3"/>
  <c r="P716" i="3"/>
  <c r="P717" i="3"/>
  <c r="P718" i="3"/>
  <c r="P719" i="3"/>
  <c r="P720" i="3"/>
  <c r="P721" i="3"/>
  <c r="P722" i="3"/>
  <c r="P723" i="3"/>
  <c r="P724" i="3"/>
  <c r="P725" i="3"/>
  <c r="P726" i="3"/>
  <c r="P727" i="3"/>
  <c r="P728" i="3"/>
  <c r="P729" i="3"/>
  <c r="P730" i="3"/>
  <c r="P731" i="3"/>
  <c r="P732" i="3"/>
  <c r="P733" i="3"/>
  <c r="P734" i="3"/>
  <c r="P735" i="3"/>
  <c r="P736" i="3"/>
  <c r="P737" i="3"/>
  <c r="P738" i="3"/>
  <c r="P739" i="3"/>
  <c r="P740" i="3"/>
  <c r="P741" i="3"/>
  <c r="P742" i="3"/>
  <c r="P743" i="3"/>
  <c r="P744" i="3"/>
  <c r="P745" i="3"/>
  <c r="P746" i="3"/>
  <c r="P747" i="3"/>
  <c r="P429" i="3"/>
  <c r="P430" i="3"/>
  <c r="P431" i="3"/>
  <c r="P432" i="3"/>
  <c r="P433" i="3"/>
  <c r="P434" i="3"/>
  <c r="P435" i="3"/>
  <c r="P436" i="3"/>
  <c r="P437" i="3"/>
  <c r="P438" i="3"/>
  <c r="P439" i="3"/>
  <c r="P440" i="3"/>
  <c r="P441" i="3"/>
  <c r="P442" i="3"/>
  <c r="P443" i="3"/>
  <c r="P444" i="3"/>
  <c r="P445" i="3"/>
  <c r="P446" i="3"/>
  <c r="P447" i="3"/>
  <c r="P448" i="3"/>
  <c r="P449" i="3"/>
  <c r="P450" i="3"/>
  <c r="P451" i="3"/>
  <c r="P452" i="3"/>
  <c r="P453" i="3"/>
  <c r="P454" i="3"/>
  <c r="P455" i="3"/>
  <c r="P456" i="3"/>
  <c r="P457" i="3"/>
  <c r="P458" i="3"/>
  <c r="P459" i="3"/>
  <c r="P460" i="3"/>
  <c r="P461" i="3"/>
  <c r="P462" i="3"/>
  <c r="P463" i="3"/>
  <c r="P464" i="3"/>
  <c r="P465" i="3"/>
  <c r="P466" i="3"/>
  <c r="P467" i="3"/>
  <c r="P468" i="3"/>
  <c r="P469" i="3"/>
  <c r="P470" i="3"/>
  <c r="P471" i="3"/>
  <c r="P472" i="3"/>
  <c r="P473" i="3"/>
  <c r="P474" i="3"/>
  <c r="P475" i="3"/>
  <c r="P476" i="3"/>
  <c r="P477" i="3"/>
  <c r="P478" i="3"/>
  <c r="P479" i="3"/>
  <c r="P480" i="3"/>
  <c r="P481" i="3"/>
  <c r="P482" i="3"/>
  <c r="P483" i="3"/>
  <c r="P484" i="3"/>
  <c r="P485" i="3"/>
  <c r="P486" i="3"/>
  <c r="P487" i="3"/>
  <c r="P488" i="3"/>
  <c r="P489" i="3"/>
  <c r="P490" i="3"/>
  <c r="P491" i="3"/>
  <c r="P492" i="3"/>
  <c r="P493" i="3"/>
  <c r="P494" i="3"/>
  <c r="P495" i="3"/>
  <c r="P496" i="3"/>
  <c r="P497" i="3"/>
  <c r="P498" i="3"/>
  <c r="P499" i="3"/>
  <c r="P500" i="3"/>
  <c r="P501" i="3"/>
  <c r="P502" i="3"/>
  <c r="P503" i="3"/>
  <c r="P504" i="3"/>
  <c r="P505" i="3"/>
  <c r="P506" i="3"/>
  <c r="P507" i="3"/>
  <c r="P508" i="3"/>
  <c r="P509" i="3"/>
  <c r="P510" i="3"/>
  <c r="P511" i="3"/>
  <c r="P512" i="3"/>
  <c r="P513" i="3"/>
  <c r="P514" i="3"/>
  <c r="P515" i="3"/>
  <c r="P516" i="3"/>
  <c r="P517" i="3"/>
  <c r="P518" i="3"/>
  <c r="P519" i="3"/>
  <c r="P520" i="3"/>
  <c r="P521" i="3"/>
  <c r="P522" i="3"/>
  <c r="P523" i="3"/>
  <c r="P524" i="3"/>
  <c r="P525" i="3"/>
  <c r="P526" i="3"/>
  <c r="P527" i="3"/>
  <c r="P528" i="3"/>
  <c r="P529" i="3"/>
  <c r="P530" i="3"/>
  <c r="P531" i="3"/>
  <c r="P532" i="3"/>
  <c r="P533" i="3"/>
  <c r="P534" i="3"/>
  <c r="P535" i="3"/>
  <c r="P536" i="3"/>
  <c r="P537" i="3"/>
  <c r="P538" i="3"/>
  <c r="P539" i="3"/>
  <c r="P540" i="3"/>
  <c r="P541" i="3"/>
  <c r="P542" i="3"/>
  <c r="P543" i="3"/>
  <c r="P544" i="3"/>
  <c r="P545" i="3"/>
  <c r="P546" i="3"/>
  <c r="P547" i="3"/>
  <c r="P548" i="3"/>
  <c r="P549" i="3"/>
  <c r="P3" i="3"/>
  <c r="P4"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63" i="3"/>
  <c r="P64" i="3"/>
  <c r="P65" i="3"/>
  <c r="P66" i="3"/>
  <c r="P67" i="3"/>
  <c r="P68" i="3"/>
  <c r="P69" i="3"/>
  <c r="P70" i="3"/>
  <c r="P71" i="3"/>
  <c r="P72" i="3"/>
  <c r="P73" i="3"/>
  <c r="P74" i="3"/>
  <c r="P75" i="3"/>
  <c r="P76" i="3"/>
  <c r="P77" i="3"/>
  <c r="P78" i="3"/>
  <c r="P79" i="3"/>
  <c r="P80" i="3"/>
  <c r="P81" i="3"/>
  <c r="P82" i="3"/>
  <c r="P83" i="3"/>
  <c r="P84" i="3"/>
  <c r="P85" i="3"/>
  <c r="P86" i="3"/>
  <c r="P87" i="3"/>
  <c r="P88" i="3"/>
  <c r="P89" i="3"/>
  <c r="P90" i="3"/>
  <c r="P91" i="3"/>
  <c r="P92" i="3"/>
  <c r="P93" i="3"/>
  <c r="P94" i="3"/>
  <c r="P95" i="3"/>
  <c r="P96" i="3"/>
  <c r="P97" i="3"/>
  <c r="P98" i="3"/>
  <c r="P99" i="3"/>
  <c r="P100" i="3"/>
  <c r="P101" i="3"/>
  <c r="P102" i="3"/>
  <c r="P103" i="3"/>
  <c r="P104" i="3"/>
  <c r="P105" i="3"/>
  <c r="P106" i="3"/>
  <c r="P107" i="3"/>
  <c r="P108" i="3"/>
  <c r="P109" i="3"/>
  <c r="P110" i="3"/>
  <c r="P111"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P213" i="3"/>
  <c r="P214" i="3"/>
  <c r="P215" i="3"/>
  <c r="P216" i="3"/>
  <c r="P217" i="3"/>
  <c r="P218" i="3"/>
  <c r="P219" i="3"/>
  <c r="P220" i="3"/>
  <c r="P221" i="3"/>
  <c r="P222" i="3"/>
  <c r="P223" i="3"/>
  <c r="P224" i="3"/>
  <c r="P225" i="3"/>
  <c r="P226" i="3"/>
  <c r="P227" i="3"/>
  <c r="P228" i="3"/>
  <c r="P229" i="3"/>
  <c r="P230" i="3"/>
  <c r="P231" i="3"/>
  <c r="P232" i="3"/>
  <c r="P233" i="3"/>
  <c r="P234" i="3"/>
  <c r="P235" i="3"/>
  <c r="P236" i="3"/>
  <c r="P237" i="3"/>
  <c r="P238" i="3"/>
  <c r="P239" i="3"/>
  <c r="P240" i="3"/>
  <c r="P241" i="3"/>
  <c r="P242" i="3"/>
  <c r="P243" i="3"/>
  <c r="P244" i="3"/>
  <c r="P245" i="3"/>
  <c r="P246" i="3"/>
  <c r="P247" i="3"/>
  <c r="P248" i="3"/>
  <c r="P249" i="3"/>
  <c r="P250" i="3"/>
  <c r="P251" i="3"/>
  <c r="P252" i="3"/>
  <c r="P253" i="3"/>
  <c r="P254" i="3"/>
  <c r="P255" i="3"/>
  <c r="P256" i="3"/>
  <c r="P257" i="3"/>
  <c r="P258" i="3"/>
  <c r="P259" i="3"/>
  <c r="P260" i="3"/>
  <c r="P261" i="3"/>
  <c r="P262" i="3"/>
  <c r="P263" i="3"/>
  <c r="P264" i="3"/>
  <c r="P265" i="3"/>
  <c r="P266" i="3"/>
  <c r="P267" i="3"/>
  <c r="P268" i="3"/>
  <c r="P269" i="3"/>
  <c r="P270" i="3"/>
  <c r="P271" i="3"/>
  <c r="P272" i="3"/>
  <c r="P273" i="3"/>
  <c r="P274" i="3"/>
  <c r="P275" i="3"/>
  <c r="P276" i="3"/>
  <c r="P277" i="3"/>
  <c r="P278" i="3"/>
  <c r="P279" i="3"/>
  <c r="P280" i="3"/>
  <c r="P281" i="3"/>
  <c r="P282" i="3"/>
  <c r="P283" i="3"/>
  <c r="P284" i="3"/>
  <c r="P285" i="3"/>
  <c r="P286" i="3"/>
  <c r="P287" i="3"/>
  <c r="P288" i="3"/>
  <c r="P289" i="3"/>
  <c r="P290" i="3"/>
  <c r="P291" i="3"/>
  <c r="P292" i="3"/>
  <c r="P293" i="3"/>
  <c r="P294" i="3"/>
  <c r="P295" i="3"/>
  <c r="P296" i="3"/>
  <c r="P297" i="3"/>
  <c r="P298" i="3"/>
  <c r="P299" i="3"/>
  <c r="P300" i="3"/>
  <c r="P301" i="3"/>
  <c r="P302" i="3"/>
  <c r="P303" i="3"/>
  <c r="P304" i="3"/>
  <c r="P305" i="3"/>
  <c r="P306" i="3"/>
  <c r="P307" i="3"/>
  <c r="P308" i="3"/>
  <c r="P309" i="3"/>
  <c r="P310" i="3"/>
  <c r="P311" i="3"/>
  <c r="P312" i="3"/>
  <c r="P313" i="3"/>
  <c r="P314" i="3"/>
  <c r="P315" i="3"/>
  <c r="P316" i="3"/>
  <c r="P317" i="3"/>
  <c r="P318" i="3"/>
  <c r="P319" i="3"/>
  <c r="P320" i="3"/>
  <c r="P321" i="3"/>
  <c r="P322" i="3"/>
  <c r="P323" i="3"/>
  <c r="P324" i="3"/>
  <c r="P325" i="3"/>
  <c r="P326" i="3"/>
  <c r="P327" i="3"/>
  <c r="P328" i="3"/>
  <c r="P329" i="3"/>
  <c r="P330" i="3"/>
  <c r="P331" i="3"/>
  <c r="P332" i="3"/>
  <c r="P333" i="3"/>
  <c r="P334" i="3"/>
  <c r="P335" i="3"/>
  <c r="P336" i="3"/>
  <c r="P337" i="3"/>
  <c r="P338" i="3"/>
  <c r="P339" i="3"/>
  <c r="P340" i="3"/>
  <c r="P341" i="3"/>
  <c r="P342" i="3"/>
  <c r="P343" i="3"/>
  <c r="P344" i="3"/>
  <c r="P345" i="3"/>
  <c r="P346" i="3"/>
  <c r="P347" i="3"/>
  <c r="P348" i="3"/>
  <c r="P349" i="3"/>
  <c r="P350" i="3"/>
  <c r="P351" i="3"/>
  <c r="P352" i="3"/>
  <c r="P353" i="3"/>
  <c r="P354" i="3"/>
  <c r="P355" i="3"/>
  <c r="P356" i="3"/>
  <c r="P357" i="3"/>
  <c r="P358" i="3"/>
  <c r="P359" i="3"/>
  <c r="P360" i="3"/>
  <c r="P361" i="3"/>
  <c r="P362" i="3"/>
  <c r="P363" i="3"/>
  <c r="P364" i="3"/>
  <c r="P365" i="3"/>
  <c r="P366" i="3"/>
  <c r="P367" i="3"/>
  <c r="P368" i="3"/>
  <c r="P369" i="3"/>
  <c r="P370" i="3"/>
  <c r="P371" i="3"/>
  <c r="P372" i="3"/>
  <c r="P373" i="3"/>
  <c r="P374" i="3"/>
  <c r="P375" i="3"/>
  <c r="P376" i="3"/>
  <c r="P377" i="3"/>
  <c r="P378" i="3"/>
  <c r="P379" i="3"/>
  <c r="P380" i="3"/>
  <c r="P381" i="3"/>
  <c r="P382" i="3"/>
  <c r="P383" i="3"/>
  <c r="P384" i="3"/>
  <c r="P385" i="3"/>
  <c r="P386" i="3"/>
  <c r="P387" i="3"/>
  <c r="P388" i="3"/>
  <c r="P389" i="3"/>
  <c r="P390" i="3"/>
  <c r="P391" i="3"/>
  <c r="P392" i="3"/>
  <c r="P393" i="3"/>
  <c r="P394" i="3"/>
  <c r="P395" i="3"/>
  <c r="P396" i="3"/>
  <c r="P397" i="3"/>
  <c r="P398" i="3"/>
  <c r="P399" i="3"/>
  <c r="P400" i="3"/>
  <c r="P401" i="3"/>
  <c r="P402" i="3"/>
  <c r="P403" i="3"/>
  <c r="P404" i="3"/>
  <c r="P405" i="3"/>
  <c r="P406" i="3"/>
  <c r="P407" i="3"/>
  <c r="P408" i="3"/>
  <c r="P409" i="3"/>
  <c r="P410" i="3"/>
  <c r="P411" i="3"/>
  <c r="P412" i="3"/>
  <c r="P413" i="3"/>
  <c r="P414" i="3"/>
  <c r="P415" i="3"/>
  <c r="P416" i="3"/>
  <c r="P417" i="3"/>
  <c r="P418" i="3"/>
  <c r="P419" i="3"/>
  <c r="P420" i="3"/>
  <c r="P421" i="3"/>
  <c r="P422" i="3"/>
  <c r="P423" i="3"/>
  <c r="P424" i="3"/>
  <c r="P425" i="3"/>
  <c r="P426" i="3"/>
  <c r="P427" i="3"/>
  <c r="P428" i="3"/>
  <c r="C2"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464" i="3"/>
  <c r="C465" i="3"/>
  <c r="C466" i="3"/>
  <c r="C467" i="3"/>
  <c r="C468" i="3"/>
  <c r="C469" i="3"/>
  <c r="C470" i="3"/>
  <c r="C471" i="3"/>
  <c r="C472" i="3"/>
  <c r="C473" i="3"/>
  <c r="C474" i="3"/>
  <c r="C475" i="3"/>
  <c r="C476" i="3"/>
  <c r="C477" i="3"/>
  <c r="C478" i="3"/>
  <c r="C479" i="3"/>
  <c r="C480" i="3"/>
  <c r="C481" i="3"/>
  <c r="C457" i="3"/>
  <c r="C458" i="3"/>
  <c r="C459" i="3"/>
  <c r="C460" i="3"/>
  <c r="C461" i="3"/>
  <c r="C462" i="3"/>
  <c r="C463" i="3"/>
  <c r="C3" i="3"/>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DB23" i="12"/>
  <c r="CS23" i="12"/>
  <c r="CN23" i="12"/>
  <c r="CI23" i="12"/>
  <c r="CD23" i="12"/>
  <c r="BA23" i="12"/>
  <c r="DG23" i="12" s="1"/>
  <c r="DB22" i="12"/>
  <c r="CS22" i="12"/>
  <c r="CN22" i="12"/>
  <c r="CI22" i="12"/>
  <c r="CD22" i="12"/>
  <c r="BA22" i="12"/>
  <c r="DG22" i="12" s="1"/>
  <c r="DB21" i="12"/>
  <c r="CS21" i="12"/>
  <c r="CN21" i="12"/>
  <c r="CI21" i="12"/>
  <c r="CD21" i="12"/>
  <c r="BA21" i="12"/>
  <c r="DG21" i="12" s="1"/>
  <c r="DB20" i="12"/>
  <c r="CS20" i="12"/>
  <c r="CN20" i="12"/>
  <c r="CI20" i="12"/>
  <c r="CD20" i="12"/>
  <c r="BA20" i="12"/>
  <c r="DG20" i="12" s="1"/>
  <c r="DB19" i="12"/>
  <c r="CS19" i="12"/>
  <c r="CN19" i="12"/>
  <c r="CI19" i="12"/>
  <c r="CD19" i="12"/>
  <c r="BA19" i="12"/>
  <c r="DG19" i="12" s="1"/>
  <c r="DB18" i="12"/>
  <c r="CS18" i="12"/>
  <c r="CN18" i="12"/>
  <c r="CI18" i="12"/>
  <c r="CD18" i="12"/>
  <c r="BA18" i="12"/>
  <c r="DG18" i="12" s="1"/>
  <c r="DB17" i="12"/>
  <c r="CX17" i="12"/>
  <c r="CS17" i="12"/>
  <c r="CN17" i="12"/>
  <c r="CI17" i="12"/>
  <c r="CD17" i="12"/>
  <c r="BA17" i="12"/>
  <c r="DG17" i="12" s="1"/>
  <c r="DB16" i="12"/>
  <c r="CS16" i="12"/>
  <c r="CN16" i="12"/>
  <c r="CI16" i="12"/>
  <c r="CD16" i="12"/>
  <c r="BA16" i="12"/>
  <c r="DG16" i="12" s="1"/>
  <c r="DB15" i="12"/>
  <c r="CX15" i="12"/>
  <c r="CS15" i="12"/>
  <c r="CN15" i="12"/>
  <c r="CI15" i="12"/>
  <c r="CD15" i="12"/>
  <c r="DB14" i="12"/>
  <c r="CS14" i="12"/>
  <c r="CN14" i="12"/>
  <c r="CI14" i="12"/>
  <c r="CD14" i="12"/>
  <c r="I18" i="12" l="1"/>
  <c r="I15" i="12"/>
  <c r="I14" i="12"/>
  <c r="I16" i="12"/>
  <c r="J16" i="12"/>
  <c r="JS4" i="12"/>
  <c r="JV4" i="12"/>
  <c r="J18" i="12"/>
  <c r="KO4" i="12"/>
  <c r="KR4" i="12"/>
  <c r="J15" i="12"/>
  <c r="I17" i="12"/>
  <c r="JH4" i="12"/>
  <c r="JK4" i="12"/>
  <c r="KG4" i="12"/>
  <c r="KD4" i="12"/>
  <c r="I19" i="12"/>
  <c r="J19" i="12"/>
  <c r="KZ4" i="12"/>
  <c r="LC4" i="12"/>
  <c r="J14" i="12"/>
  <c r="K14" i="12"/>
  <c r="J17" i="12"/>
  <c r="J20" i="12"/>
  <c r="LK4" i="12"/>
  <c r="LN4" i="12"/>
  <c r="I22" i="12"/>
  <c r="J22" i="12"/>
  <c r="MJ4" i="12"/>
  <c r="MG4" i="12"/>
  <c r="I20" i="12"/>
  <c r="J21" i="12"/>
  <c r="MP4" i="12"/>
  <c r="MU4" i="12"/>
  <c r="MR4" i="12"/>
  <c r="I21" i="12"/>
  <c r="J23" i="12"/>
  <c r="K17" i="12"/>
  <c r="DD20" i="12"/>
  <c r="DD21" i="12"/>
  <c r="DD23" i="12"/>
  <c r="DD16" i="12"/>
  <c r="DD17" i="12"/>
  <c r="DD18" i="12"/>
  <c r="DD15" i="12"/>
  <c r="DD14" i="12"/>
  <c r="K19" i="12"/>
  <c r="K18" i="12"/>
  <c r="K15" i="12"/>
  <c r="K22" i="12"/>
  <c r="DD19" i="12"/>
  <c r="K16" i="12"/>
  <c r="K20" i="12"/>
  <c r="K23" i="12"/>
  <c r="K21" i="12"/>
  <c r="CX23" i="12"/>
  <c r="O23" i="12"/>
  <c r="DK23" i="12"/>
  <c r="CX22" i="12"/>
  <c r="DD22" i="12"/>
  <c r="O22" i="12"/>
  <c r="DK22" i="12"/>
  <c r="CX21" i="12"/>
  <c r="O21" i="12"/>
  <c r="DK21" i="12"/>
  <c r="CX20" i="12"/>
  <c r="O20" i="12"/>
  <c r="DK20" i="12"/>
  <c r="CX19" i="12"/>
  <c r="O19" i="12"/>
  <c r="DK19" i="12"/>
  <c r="CX18" i="12"/>
  <c r="O18" i="12"/>
  <c r="DK18" i="12"/>
  <c r="O17" i="12"/>
  <c r="DK17" i="12"/>
  <c r="CX16" i="12"/>
  <c r="O16" i="12"/>
  <c r="DK16" i="12"/>
  <c r="BA15" i="12"/>
  <c r="DG15" i="12" s="1"/>
  <c r="CX14" i="12"/>
  <c r="C1152" i="6"/>
  <c r="C1138" i="6"/>
  <c r="C1124" i="6"/>
  <c r="C1110" i="6"/>
  <c r="C1096" i="6"/>
  <c r="C1082" i="6"/>
  <c r="C1068" i="6"/>
  <c r="C1054" i="6"/>
  <c r="C1040" i="6"/>
  <c r="C1026" i="6"/>
  <c r="GD8" i="12"/>
  <c r="F18" i="10"/>
  <c r="D39" i="10" s="1"/>
  <c r="F21" i="10"/>
  <c r="J50" i="10" s="1"/>
  <c r="L17" i="12" l="1"/>
  <c r="L15" i="12"/>
  <c r="L22" i="12"/>
  <c r="L23" i="12"/>
  <c r="L14" i="12"/>
  <c r="L20" i="12"/>
  <c r="L21" i="12"/>
  <c r="L16" i="12"/>
  <c r="L19" i="12"/>
  <c r="L18" i="12"/>
  <c r="KB4" i="12"/>
  <c r="JJ4" i="12"/>
  <c r="JG4" i="12"/>
  <c r="KN4" i="12"/>
  <c r="KQ4" i="12"/>
  <c r="KF4" i="12"/>
  <c r="KC4" i="12"/>
  <c r="KY4" i="12"/>
  <c r="LB4" i="12"/>
  <c r="KX4" i="12"/>
  <c r="JR4" i="12"/>
  <c r="JU4" i="12"/>
  <c r="JQ4" i="12"/>
  <c r="IZ4" i="12"/>
  <c r="IW4" i="12"/>
  <c r="IU4" i="12"/>
  <c r="IY4" i="12"/>
  <c r="IV4" i="12"/>
  <c r="JF4" i="12"/>
  <c r="KM4" i="12"/>
  <c r="MS4" i="12"/>
  <c r="MQ4" i="12"/>
  <c r="MT4" i="12"/>
  <c r="LX4" i="12"/>
  <c r="LU4" i="12"/>
  <c r="LI4" i="12"/>
  <c r="LT4" i="12"/>
  <c r="LJ4" i="12"/>
  <c r="LM4" i="12"/>
  <c r="MI4" i="12"/>
  <c r="MF4" i="12"/>
  <c r="ME4" i="12"/>
  <c r="S13" i="6"/>
  <c r="D50" i="10"/>
  <c r="J44" i="10"/>
  <c r="D44" i="10"/>
  <c r="D43" i="10"/>
  <c r="J42" i="10"/>
  <c r="D42" i="10"/>
  <c r="J41" i="10"/>
  <c r="D41" i="10"/>
  <c r="J40" i="10"/>
  <c r="D40" i="10"/>
  <c r="J43" i="10"/>
  <c r="J39" i="10"/>
  <c r="S12" i="6"/>
  <c r="O15" i="12"/>
  <c r="DK15" i="12"/>
  <c r="MM1" i="12"/>
  <c r="MB1" i="12"/>
  <c r="LQ1" i="12"/>
  <c r="LF1" i="12"/>
  <c r="KU1" i="12"/>
  <c r="KJ1" i="12"/>
  <c r="JY1" i="12"/>
  <c r="JN1" i="12"/>
  <c r="JC1" i="12"/>
  <c r="IR1" i="12"/>
  <c r="KP4" i="12" l="1"/>
  <c r="KS4" i="12" s="1"/>
  <c r="KT4" i="12" s="1"/>
  <c r="C1088" i="6"/>
  <c r="JI4" i="12"/>
  <c r="JL4" i="12" s="1"/>
  <c r="JM4" i="12" s="1"/>
  <c r="C1046" i="6"/>
  <c r="JT4" i="12"/>
  <c r="JW4" i="12" s="1"/>
  <c r="JX4" i="12" s="1"/>
  <c r="C1060" i="6"/>
  <c r="LA4" i="12"/>
  <c r="LD4" i="12" s="1"/>
  <c r="LE4" i="12" s="1"/>
  <c r="C1102" i="6"/>
  <c r="IX4" i="12"/>
  <c r="JA4" i="12" s="1"/>
  <c r="JB4" i="12" s="1"/>
  <c r="C1032" i="6"/>
  <c r="KE4" i="12"/>
  <c r="KH4" i="12" s="1"/>
  <c r="KI4" i="12" s="1"/>
  <c r="C1074" i="6"/>
  <c r="MH4" i="12"/>
  <c r="MK4" i="12" s="1"/>
  <c r="ML4" i="12" s="1"/>
  <c r="C1144" i="6"/>
  <c r="LW4" i="12"/>
  <c r="LZ4" i="12" s="1"/>
  <c r="MA4" i="12" s="1"/>
  <c r="C1130" i="6"/>
  <c r="C1158" i="6"/>
  <c r="LL4" i="12"/>
  <c r="LO4" i="12" s="1"/>
  <c r="LP4" i="12" s="1"/>
  <c r="C1116" i="6"/>
  <c r="MV4" i="12"/>
  <c r="MW4" i="12" s="1"/>
  <c r="C1180" i="6"/>
  <c r="C1166" i="6"/>
  <c r="C1012" i="6"/>
  <c r="C998" i="6"/>
  <c r="C980" i="6"/>
  <c r="HK1" i="12" s="1"/>
  <c r="C1063" i="6" l="1"/>
  <c r="C1066" i="6" s="1"/>
  <c r="C1077" i="6"/>
  <c r="C1080" i="6" s="1"/>
  <c r="C1035" i="6"/>
  <c r="C1038" i="6" s="1"/>
  <c r="C1105" i="6"/>
  <c r="C1108" i="6" s="1"/>
  <c r="C1049" i="6"/>
  <c r="C1052" i="6" s="1"/>
  <c r="C1091" i="6"/>
  <c r="C1094" i="6" s="1"/>
  <c r="C1119" i="6"/>
  <c r="C1122" i="6" s="1"/>
  <c r="C1161" i="6"/>
  <c r="C1164" i="6" s="1"/>
  <c r="C1147" i="6"/>
  <c r="C1150" i="6" s="1"/>
  <c r="C1133" i="6"/>
  <c r="C1136" i="6" s="1"/>
  <c r="NI1" i="12"/>
  <c r="MX1" i="12"/>
  <c r="HV1" i="12"/>
  <c r="IG1" i="12"/>
  <c r="H942" i="6"/>
  <c r="G942" i="6"/>
  <c r="D942" i="6"/>
  <c r="H941" i="6"/>
  <c r="G941" i="6"/>
  <c r="D941" i="6"/>
  <c r="H940" i="6"/>
  <c r="G940" i="6"/>
  <c r="D940" i="6"/>
  <c r="H939" i="6"/>
  <c r="G939" i="6"/>
  <c r="D939" i="6"/>
  <c r="F938" i="6"/>
  <c r="F937" i="6"/>
  <c r="F936" i="6"/>
  <c r="F935" i="6"/>
  <c r="F934" i="6"/>
  <c r="F933" i="6"/>
  <c r="F932" i="6"/>
  <c r="F931" i="6"/>
  <c r="F930" i="6"/>
  <c r="F929" i="6"/>
  <c r="F928" i="6"/>
  <c r="F927" i="6"/>
  <c r="F926" i="6"/>
  <c r="F925" i="6"/>
  <c r="H916" i="6"/>
  <c r="G916" i="6"/>
  <c r="D916" i="6"/>
  <c r="H915" i="6"/>
  <c r="G915" i="6"/>
  <c r="D915" i="6"/>
  <c r="H914" i="6"/>
  <c r="G914" i="6"/>
  <c r="D914" i="6"/>
  <c r="H913" i="6"/>
  <c r="G913" i="6"/>
  <c r="D913" i="6"/>
  <c r="F912" i="6"/>
  <c r="F911" i="6"/>
  <c r="F910" i="6"/>
  <c r="F909" i="6"/>
  <c r="F908" i="6"/>
  <c r="F907" i="6"/>
  <c r="F906" i="6"/>
  <c r="F905" i="6"/>
  <c r="F904" i="6"/>
  <c r="F903" i="6"/>
  <c r="F902" i="6"/>
  <c r="F901" i="6"/>
  <c r="F900" i="6"/>
  <c r="F899" i="6"/>
  <c r="H890" i="6"/>
  <c r="G890" i="6"/>
  <c r="D890" i="6"/>
  <c r="H889" i="6"/>
  <c r="G889" i="6"/>
  <c r="D889" i="6"/>
  <c r="H888" i="6"/>
  <c r="G888" i="6"/>
  <c r="D888" i="6"/>
  <c r="H887" i="6"/>
  <c r="G887" i="6"/>
  <c r="D887" i="6"/>
  <c r="F886" i="6"/>
  <c r="F885" i="6"/>
  <c r="F884" i="6"/>
  <c r="F883" i="6"/>
  <c r="F882" i="6"/>
  <c r="F881" i="6"/>
  <c r="F880" i="6"/>
  <c r="F879" i="6"/>
  <c r="F878" i="6"/>
  <c r="F877" i="6"/>
  <c r="F876" i="6"/>
  <c r="F875" i="6"/>
  <c r="F874" i="6"/>
  <c r="F873" i="6"/>
  <c r="H864" i="6"/>
  <c r="H863" i="6"/>
  <c r="H862" i="6"/>
  <c r="H861" i="6"/>
  <c r="G864" i="6"/>
  <c r="D864" i="6"/>
  <c r="G863" i="6"/>
  <c r="D863" i="6"/>
  <c r="G862" i="6"/>
  <c r="D862" i="6"/>
  <c r="G861" i="6"/>
  <c r="D861" i="6"/>
  <c r="F860" i="6"/>
  <c r="F859" i="6"/>
  <c r="F858" i="6"/>
  <c r="F857" i="6"/>
  <c r="F856" i="6"/>
  <c r="F855" i="6"/>
  <c r="F854" i="6"/>
  <c r="F853" i="6"/>
  <c r="F852" i="6"/>
  <c r="F851" i="6"/>
  <c r="F850" i="6"/>
  <c r="F849" i="6"/>
  <c r="F848" i="6"/>
  <c r="F847" i="6"/>
  <c r="H825" i="6"/>
  <c r="D825" i="6"/>
  <c r="G824" i="6"/>
  <c r="G823" i="6"/>
  <c r="G822" i="6"/>
  <c r="H815" i="6"/>
  <c r="D815" i="6"/>
  <c r="G814" i="6"/>
  <c r="G813" i="6"/>
  <c r="G812" i="6"/>
  <c r="DB29" i="12"/>
  <c r="CS29" i="12"/>
  <c r="CN29" i="12"/>
  <c r="CI29" i="12"/>
  <c r="CD29" i="12"/>
  <c r="DB28" i="12"/>
  <c r="CX28" i="12"/>
  <c r="CS28" i="12"/>
  <c r="CN28" i="12"/>
  <c r="CI28" i="12"/>
  <c r="CD28" i="12"/>
  <c r="DB13" i="12"/>
  <c r="CS13" i="12"/>
  <c r="CN13" i="12"/>
  <c r="CI13" i="12"/>
  <c r="CD13" i="12"/>
  <c r="G177" i="6"/>
  <c r="F176" i="6"/>
  <c r="DB12" i="12" s="1"/>
  <c r="F175" i="6"/>
  <c r="CX12" i="12" s="1"/>
  <c r="H168" i="6"/>
  <c r="G167" i="6"/>
  <c r="CS12" i="12" s="1"/>
  <c r="G166" i="6"/>
  <c r="CN12" i="12" s="1"/>
  <c r="G165" i="6"/>
  <c r="CI12" i="12" s="1"/>
  <c r="G164" i="6"/>
  <c r="CD12" i="12" s="1"/>
  <c r="D157" i="6"/>
  <c r="O157" i="6"/>
  <c r="N157" i="6"/>
  <c r="D865" i="6" l="1"/>
  <c r="F1000" i="6"/>
  <c r="F1001" i="6" s="1"/>
  <c r="D1000" i="6"/>
  <c r="D1001" i="6" s="1"/>
  <c r="E1000" i="6"/>
  <c r="E1001" i="6" s="1"/>
  <c r="I13" i="12"/>
  <c r="J13" i="12"/>
  <c r="K13" i="12"/>
  <c r="I12" i="12"/>
  <c r="J12" i="12"/>
  <c r="K12" i="12"/>
  <c r="NC4" i="12"/>
  <c r="NF4" i="12"/>
  <c r="J28" i="12"/>
  <c r="I832" i="6"/>
  <c r="J29" i="12"/>
  <c r="I29" i="12"/>
  <c r="K29" i="12"/>
  <c r="CQ4" i="12"/>
  <c r="CR4" i="12"/>
  <c r="CP4" i="12"/>
  <c r="CS4" i="12"/>
  <c r="I834" i="6"/>
  <c r="DD13" i="12"/>
  <c r="K28" i="12"/>
  <c r="G35" i="7"/>
  <c r="G28" i="7"/>
  <c r="DC29" i="12"/>
  <c r="CX29" i="12"/>
  <c r="BA28" i="12"/>
  <c r="CX13" i="12"/>
  <c r="DC28" i="12"/>
  <c r="F177" i="6"/>
  <c r="DC12" i="12" s="1"/>
  <c r="G21" i="7"/>
  <c r="G22" i="7" s="1"/>
  <c r="I797" i="6"/>
  <c r="I689" i="6"/>
  <c r="F890" i="6"/>
  <c r="G825" i="6"/>
  <c r="F916" i="6"/>
  <c r="F864" i="6"/>
  <c r="F942" i="6"/>
  <c r="H865" i="6"/>
  <c r="F862" i="6"/>
  <c r="F939" i="6"/>
  <c r="D891" i="6"/>
  <c r="F887" i="6"/>
  <c r="F913" i="6"/>
  <c r="H917" i="6"/>
  <c r="F888" i="6"/>
  <c r="F914" i="6"/>
  <c r="F940" i="6"/>
  <c r="H891" i="6"/>
  <c r="D917" i="6"/>
  <c r="G917" i="6"/>
  <c r="F889" i="6"/>
  <c r="F915" i="6"/>
  <c r="F941" i="6"/>
  <c r="D943" i="6"/>
  <c r="G943" i="6"/>
  <c r="H943" i="6"/>
  <c r="F863" i="6"/>
  <c r="G891" i="6"/>
  <c r="F861" i="6"/>
  <c r="G865" i="6"/>
  <c r="G815" i="6"/>
  <c r="I184" i="6"/>
  <c r="G168" i="6"/>
  <c r="CT12" i="12" s="1"/>
  <c r="D137" i="6"/>
  <c r="G136" i="6"/>
  <c r="G135" i="6"/>
  <c r="DB4" i="12" s="1"/>
  <c r="G83" i="6"/>
  <c r="F78" i="6"/>
  <c r="FB4" i="12" s="1"/>
  <c r="F79" i="6"/>
  <c r="FF4" i="12" s="1"/>
  <c r="F80" i="6"/>
  <c r="FJ4" i="12" s="1"/>
  <c r="F81" i="6"/>
  <c r="FN4" i="12" s="1"/>
  <c r="F82" i="6"/>
  <c r="FR4" i="12" s="1"/>
  <c r="F77" i="6"/>
  <c r="H70" i="6"/>
  <c r="G69" i="6"/>
  <c r="ES4" i="12" s="1"/>
  <c r="G68" i="6"/>
  <c r="EN4" i="12" s="1"/>
  <c r="G67" i="6"/>
  <c r="EI4" i="12" s="1"/>
  <c r="G66" i="6"/>
  <c r="ED4" i="12" s="1"/>
  <c r="DY4" i="12"/>
  <c r="DT4" i="12"/>
  <c r="L28" i="12" l="1"/>
  <c r="DD12" i="12"/>
  <c r="L12" i="12"/>
  <c r="L13" i="12"/>
  <c r="L29" i="12"/>
  <c r="I949" i="6"/>
  <c r="G14" i="7" s="1"/>
  <c r="FB8" i="12"/>
  <c r="DT8" i="12"/>
  <c r="FR8" i="12"/>
  <c r="FF8" i="12"/>
  <c r="EN8" i="12"/>
  <c r="CQ8" i="12"/>
  <c r="FN8" i="12"/>
  <c r="FJ8" i="12"/>
  <c r="DY8" i="12"/>
  <c r="DA8" i="12"/>
  <c r="ED8" i="12"/>
  <c r="EI8" i="12"/>
  <c r="CS8" i="12"/>
  <c r="ES8" i="12"/>
  <c r="CR8" i="12"/>
  <c r="IA4" i="12"/>
  <c r="ID4" i="12"/>
  <c r="HZ4" i="12"/>
  <c r="IC4" i="12"/>
  <c r="HY4" i="12"/>
  <c r="IO4" i="12"/>
  <c r="IL4" i="12"/>
  <c r="IN4" i="12"/>
  <c r="IK4" i="12"/>
  <c r="IJ4" i="12"/>
  <c r="NB4" i="12"/>
  <c r="NM4" i="12"/>
  <c r="E1183" i="6"/>
  <c r="NP4" i="12" s="1"/>
  <c r="NN4" i="12"/>
  <c r="F1183" i="6"/>
  <c r="NQ4" i="12" s="1"/>
  <c r="D1183" i="6"/>
  <c r="NL4" i="12"/>
  <c r="CT4" i="12"/>
  <c r="CP8" i="12"/>
  <c r="I799" i="6"/>
  <c r="DD29" i="12"/>
  <c r="DD28" i="12"/>
  <c r="I830" i="6"/>
  <c r="DG28" i="12"/>
  <c r="O28" i="12"/>
  <c r="DK28" i="12"/>
  <c r="FV4" i="12"/>
  <c r="FZ4" i="12"/>
  <c r="O4" i="12"/>
  <c r="CZ8" i="12"/>
  <c r="DC4" i="12"/>
  <c r="DD4" i="12" s="1"/>
  <c r="HF4" i="12"/>
  <c r="HF8" i="12"/>
  <c r="F83" i="6"/>
  <c r="FS4" i="12" s="1"/>
  <c r="EX4" i="12"/>
  <c r="HE8" i="12"/>
  <c r="HE4" i="12"/>
  <c r="I691" i="6"/>
  <c r="I953" i="6"/>
  <c r="F891" i="6"/>
  <c r="F917" i="6"/>
  <c r="F943" i="6"/>
  <c r="I951" i="6"/>
  <c r="F865" i="6"/>
  <c r="I182" i="6"/>
  <c r="G137" i="6"/>
  <c r="G70" i="6"/>
  <c r="ET4" i="12" s="1"/>
  <c r="D52" i="6"/>
  <c r="M47" i="6"/>
  <c r="M48" i="6"/>
  <c r="M49" i="6"/>
  <c r="O52" i="6"/>
  <c r="HC4" i="12" s="1"/>
  <c r="N52" i="6"/>
  <c r="HI4" i="12" s="1"/>
  <c r="M46" i="6"/>
  <c r="M45" i="6"/>
  <c r="M35" i="6"/>
  <c r="O38" i="6"/>
  <c r="HB4" i="12" s="1"/>
  <c r="N38" i="6"/>
  <c r="HH4" i="12" s="1"/>
  <c r="D38" i="6"/>
  <c r="G27" i="7" s="1"/>
  <c r="G29" i="7" s="1"/>
  <c r="M34" i="6"/>
  <c r="M33" i="6"/>
  <c r="M32" i="6"/>
  <c r="N25" i="6"/>
  <c r="HG4" i="12" s="1"/>
  <c r="O25" i="6"/>
  <c r="HA4" i="12" s="1"/>
  <c r="M20" i="6"/>
  <c r="M21" i="6"/>
  <c r="M19" i="6"/>
  <c r="G4" i="12" l="1"/>
  <c r="DN4" i="12" s="1"/>
  <c r="G34" i="7"/>
  <c r="ET8" i="12"/>
  <c r="CU4" i="12"/>
  <c r="EX8" i="12"/>
  <c r="FS8" i="12"/>
  <c r="DB8" i="12"/>
  <c r="IM4" i="12"/>
  <c r="IP4" i="12" s="1"/>
  <c r="IQ4" i="12" s="1"/>
  <c r="C1018" i="6"/>
  <c r="IB4" i="12"/>
  <c r="IE4" i="12" s="1"/>
  <c r="IF4" i="12" s="1"/>
  <c r="C1004" i="6"/>
  <c r="NE4" i="12"/>
  <c r="NG4" i="12" s="1"/>
  <c r="NH4" i="12" s="1"/>
  <c r="C1172" i="6"/>
  <c r="NO4" i="12"/>
  <c r="NR4" i="12" s="1"/>
  <c r="NS4" i="12" s="1"/>
  <c r="C1186" i="6"/>
  <c r="G8" i="12"/>
  <c r="DN8" i="12" s="1"/>
  <c r="F981" i="6"/>
  <c r="HM4" i="12" s="1"/>
  <c r="CT8" i="12"/>
  <c r="DC8" i="12"/>
  <c r="HC8" i="12"/>
  <c r="HI8" i="12"/>
  <c r="HB8" i="12"/>
  <c r="HH8" i="12"/>
  <c r="F4" i="12"/>
  <c r="F8" i="12"/>
  <c r="HG8" i="12"/>
  <c r="HA8" i="12"/>
  <c r="G31" i="7"/>
  <c r="E981" i="6"/>
  <c r="HL4" i="12" s="1"/>
  <c r="G24" i="7"/>
  <c r="D981" i="6"/>
  <c r="HK4" i="12" s="1"/>
  <c r="I795" i="6"/>
  <c r="I687" i="6"/>
  <c r="I947" i="6"/>
  <c r="I968" i="6" s="1"/>
  <c r="GM4" i="12" s="1"/>
  <c r="H96" i="6"/>
  <c r="H92" i="6"/>
  <c r="G13" i="7" s="1"/>
  <c r="M25" i="6"/>
  <c r="M52" i="6"/>
  <c r="F982" i="6" s="1"/>
  <c r="M38" i="6"/>
  <c r="G36" i="7" l="1"/>
  <c r="G38" i="7" s="1"/>
  <c r="G15" i="7"/>
  <c r="G17" i="7" s="1"/>
  <c r="HL8" i="12"/>
  <c r="DD8" i="12"/>
  <c r="HM8" i="12"/>
  <c r="CU8" i="12"/>
  <c r="HK8" i="12"/>
  <c r="C1007" i="6"/>
  <c r="C1010" i="6" s="1"/>
  <c r="C1021" i="6"/>
  <c r="C1024" i="6" s="1"/>
  <c r="C1175" i="6"/>
  <c r="C1178" i="6" s="1"/>
  <c r="C1189" i="6"/>
  <c r="C1192" i="6" s="1"/>
  <c r="I966" i="6"/>
  <c r="GL4" i="12" s="1"/>
  <c r="HJ8" i="12"/>
  <c r="HD8" i="12"/>
  <c r="HD4" i="12"/>
  <c r="HJ4" i="12"/>
  <c r="H4" i="12"/>
  <c r="DM4" i="12"/>
  <c r="DM8" i="12"/>
  <c r="H8" i="12"/>
  <c r="DO8" i="12" s="1"/>
  <c r="GO4" i="12"/>
  <c r="GM8" i="12"/>
  <c r="HP4" i="12"/>
  <c r="K4" i="12"/>
  <c r="K8" i="12"/>
  <c r="E982" i="6"/>
  <c r="HO4" i="12" s="1"/>
  <c r="J8" i="12"/>
  <c r="J4" i="12"/>
  <c r="D982" i="6"/>
  <c r="HN4" i="12" s="1"/>
  <c r="I8" i="12"/>
  <c r="I4" i="12"/>
  <c r="G44" i="7"/>
  <c r="H90" i="6"/>
  <c r="H88" i="6"/>
  <c r="G46" i="7" l="1"/>
  <c r="G48" i="7" s="1"/>
  <c r="GO8" i="12"/>
  <c r="HP8" i="12"/>
  <c r="HN8" i="12"/>
  <c r="HO8" i="12"/>
  <c r="GL8" i="12"/>
  <c r="DO4" i="12"/>
  <c r="D983" i="6"/>
  <c r="HQ4" i="12" s="1"/>
  <c r="E983" i="6"/>
  <c r="HR4" i="12" s="1"/>
  <c r="F983" i="6"/>
  <c r="HS4" i="12" s="1"/>
  <c r="L4" i="12"/>
  <c r="L8" i="12"/>
  <c r="M8" i="12" l="1"/>
  <c r="GN8" i="12" s="1"/>
  <c r="HQ8" i="12"/>
  <c r="HS8" i="12"/>
  <c r="HR8" i="12"/>
  <c r="M4" i="12"/>
  <c r="C986" i="6"/>
  <c r="C989" i="6" s="1"/>
  <c r="C992" i="6" s="1"/>
  <c r="HT4" i="12"/>
  <c r="HT8" i="12" l="1"/>
  <c r="HU8" i="12" s="1"/>
  <c r="HU4" i="12"/>
  <c r="GN4" i="12"/>
  <c r="A23" i="12" l="1"/>
  <c r="A22" i="12"/>
  <c r="A21" i="12"/>
  <c r="A20" i="12"/>
  <c r="R12" i="10"/>
  <c r="A4" i="12" s="1"/>
  <c r="A8" i="12" s="1"/>
  <c r="A29" i="12" l="1"/>
  <c r="A14" i="12"/>
  <c r="A13" i="12"/>
  <c r="A17" i="12"/>
  <c r="A16" i="12"/>
  <c r="A15" i="12"/>
  <c r="A28" i="12"/>
  <c r="A18" i="12"/>
  <c r="A12" i="12"/>
  <c r="A19"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tc={9C0042A9-D832-4476-ACF6-4B09B47FC9B7}</author>
    <author>tc={0C9A0751-55A6-4C2E-BEAD-11AB4E3990A5}</author>
    <author>tc={D3440522-0531-4495-9BC1-7A2391118206}</author>
    <author>tc={BD8126D4-4CCC-4563-8F19-083BAFA4D353}</author>
    <author>tc={193949FF-1554-4A5B-AC83-2E88BEA28422}</author>
    <author>tc={8ACC5CF1-3C03-425A-9B12-8F0AB024EE7F}</author>
    <author>tc={A18BC122-B43C-449D-9F24-647AE116A9C5}</author>
    <author>tc={B9CBE83C-2E3D-4315-B804-2E4E9F1607C3}</author>
    <author>tc={F2C151BA-90F9-4B3B-8B6C-AD1996AB8F02}</author>
    <author>tc={BC71B970-6430-4570-A480-A689354DDBC9}</author>
    <author>tc={0C2BFC9D-CB94-45AE-B7F6-CB5306F82664}</author>
    <author>tc={D1DC78E9-3D89-4B08-B5C7-5DA1FA8F6770}</author>
    <author>tc={BA3FE133-C418-4BEB-B0F5-6F184970CCF8}</author>
    <author>tc={DCD5CF39-6B24-4EFC-BF7D-B94F1E9BD983}</author>
    <author>tc={26036D7F-FDCB-4002-889A-A57E504F2D0D}</author>
    <author>tc={3E2B5A80-FED8-438E-B4B6-7664EAEA0CE3}</author>
    <author>tc={52D9313E-9D43-4E99-9A2B-9F030B43DE65}</author>
    <author>tc={480B3745-D7C9-46CD-ACF6-2EABC4017853}</author>
    <author>tc={E4AF21F5-3D4A-47CF-A274-A237951DA54D}</author>
    <author>tc={842D9B9B-8BDD-4959-BF82-777CE7E69315}</author>
    <author>tc={BBB3F76D-1C97-4B85-90CE-D5FDC4AA61D7}</author>
    <author>tc={979C12DF-C29A-4F21-B548-FFB7DA494214}</author>
    <author>tc={775FE8CE-FB9E-4655-AC59-646F1C698BEF}</author>
    <author>tc={5003DD17-9659-48F4-AA15-202C29B739EB}</author>
    <author>tc={7FAE9F17-A00E-45D4-809D-5F3AD31B0A98}</author>
    <author>tc={48622744-A76A-452F-94D8-0A87220ADE84}</author>
    <author>tc={F994E59C-1A6F-495A-8BDD-719029852881}</author>
    <author>tc={3C5CAEFB-880B-44FA-900C-8D86926DD0B7}</author>
    <author>tc={2A5657AA-C104-481A-B6FB-F41C45A1AD77}</author>
    <author>tc={2B564B41-518F-492E-9ABB-03279CA735AA}</author>
    <author>tc={E48B9F43-6837-406E-B897-A3A72C2C8599}</author>
    <author>tc={38B87DDB-635C-4A7B-9FFF-597FDB3AE822}</author>
    <author>tc={7DB3900E-5CA4-4DE4-A6E6-C9A1E10B011A}</author>
    <author>tc={972B8C1D-2F63-4BBB-B802-EF5BD4CDE224}</author>
    <author>tc={58FFD4D1-4A2D-464B-B8FB-1CBC8FEF0167}</author>
    <author>tc={665EC28C-553E-45C4-ABCA-8870A04ED1C2}</author>
    <author>tc={A15B2120-607F-414D-B52F-9C9EB6DDCE30}</author>
    <author>tc={106D4BF4-5FDD-4DE2-9582-391F6ABADB77}</author>
    <author>tc={CE516035-93DD-44FC-BF49-24E9E627B663}</author>
    <author>tc={2988FA78-9AA6-45C8-8F61-75C4C1BDC04F}</author>
    <author>tc={7321EBD2-5E57-42F9-A0A2-EAA4B647CF7D}</author>
    <author>tc={973FD186-7E35-4DB1-B8D2-C7BE0FC158DB}</author>
    <author>tc={E6C61C92-8318-4478-B0C2-FCDCAADEC370}</author>
    <author>tc={3B434537-B6A7-4D78-80CC-DB9C2543555B}</author>
    <author>tc={92962995-BA82-4164-8812-64E05D47D549}</author>
    <author>tc={96FD007E-855B-402C-854B-C28543CF8071}</author>
    <author>tc={BCB7D80F-3CD3-49CA-9D81-249A1B148574}</author>
    <author>tc={52F56431-1F51-4A2F-BDB1-355771A02E1F}</author>
    <author>tc={05F484C7-F60A-424B-8F7D-7E65BE9643A7}</author>
    <author>tc={B4D3B71E-3DAA-4E9E-8DC7-2F4644ADB27A}</author>
    <author>tc={072F3469-205D-4C57-A1AB-2A3EF98B9A44}</author>
    <author>tc={97A4A141-2412-4E8C-B22A-1E18DCD5AD32}</author>
    <author>tc={39F65C4F-448B-4B83-8072-27FB94E83CA7}</author>
    <author>tc={43D0651D-1583-452C-ACC6-73E8AD5C5521}</author>
    <author>tc={BD52D01A-85F5-4B55-8B19-77DC88029D1B}</author>
    <author>tc={F6FB8BCF-99F1-43CC-8CDC-9C756B85DE88}</author>
    <author>tc={00E05DC9-B515-4E7C-BD10-69064BE6670E}</author>
    <author>tc={C0B9F889-4FDC-4D79-9EDB-4E7ED72CF8EF}</author>
    <author>tc={BD8DE9F1-EDC7-4495-8391-C858C8BF3312}</author>
    <author>tc={7D6A026D-A6D2-4524-B81E-1E53E93AB4C6}</author>
    <author>tc={545F97ED-391E-4C5E-887F-705746A04A78}</author>
    <author>tc={585C55F2-2A09-45D4-B34F-6CC27B24061E}</author>
    <author>tc={9CC0B922-39E1-48FA-86E7-49616454DA69}</author>
    <author>tc={4AFB4BEF-051B-48A8-BF33-43D9B018A734}</author>
    <author>tc={036D6BB6-06F7-47B1-8876-E99C4AC2E858}</author>
    <author>tc={25144CDB-8161-4104-849A-48AF0566F65A}</author>
  </authors>
  <commentList>
    <comment ref="W13" authorId="0" shapeId="0" xr:uid="{9C0042A9-D832-4476-ACF6-4B09B47FC9B7}">
      <text>
        <t>[Threaded comment]
Your version of Excel allows you to read this threaded comment; however, any edits to it will get removed if the file is opened in a newer version of Excel. Learn more: https://go.microsoft.com/fwlink/?linkid=870924
Comment:
    Map says northwest, form says living sky
Reply:
    Form is wrong, northwest matches policy list</t>
      </text>
    </comment>
    <comment ref="W77" authorId="1" shapeId="0" xr:uid="{0C9A0751-55A6-4C2E-BEAD-11AB4E3990A5}">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W129" authorId="2" shapeId="0" xr:uid="{D3440522-0531-4495-9BC1-7A2391118206}">
      <text>
        <t>[Threaded comment]
Your version of Excel allows you to read this threaded comment; however, any edits to it will get removed if the file is opened in a newer version of Excel. Learn more: https://go.microsoft.com/fwlink/?linkid=870924
Comment:
    Map says Sask Rivers, form says horizon</t>
      </text>
    </comment>
    <comment ref="W138" authorId="3" shapeId="0" xr:uid="{BD8126D4-4CCC-4563-8F19-083BAFA4D353}">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W145" authorId="4" shapeId="0" xr:uid="{193949FF-1554-4A5B-AC83-2E88BEA28422}">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W161" authorId="5" shapeId="0" xr:uid="{8ACC5CF1-3C03-425A-9B12-8F0AB024EE7F}">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X162" authorId="6" shapeId="0" xr:uid="{A18BC122-B43C-449D-9F24-647AE116A9C5}">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W177" authorId="7" shapeId="0" xr:uid="{B9CBE83C-2E3D-4315-B804-2E4E9F1607C3}">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W182" authorId="8" shapeId="0" xr:uid="{F2C151BA-90F9-4B3B-8B6C-AD1996AB8F02}">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X185" authorId="9" shapeId="0" xr:uid="{BC71B970-6430-4570-A480-A689354DDBC9}">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W205" authorId="10" shapeId="0" xr:uid="{0C2BFC9D-CB94-45AE-B7F6-CB5306F82664}">
      <text>
        <t>[Threaded comment]
Your version of Excel allows you to read this threaded comment; however, any edits to it will get removed if the file is opened in a newer version of Excel. Learn more: https://go.microsoft.com/fwlink/?linkid=870924
Comment:
    Neither in policy list</t>
      </text>
    </comment>
    <comment ref="X265" authorId="11" shapeId="0" xr:uid="{D1DC78E9-3D89-4B08-B5C7-5DA1FA8F6770}">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W266" authorId="12" shapeId="0" xr:uid="{BA3FE133-C418-4BEB-B0F5-6F184970CCF8}">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X278" authorId="13" shapeId="0" xr:uid="{DCD5CF39-6B24-4EFC-BF7D-B94F1E9BD983}">
      <text>
        <t>[Threaded comment]
Your version of Excel allows you to read this threaded comment; however, any edits to it will get removed if the file is opened in a newer version of Excel. Learn more: https://go.microsoft.com/fwlink/?linkid=870924
Comment:
    In policy list</t>
      </text>
    </comment>
    <comment ref="W281" authorId="14" shapeId="0" xr:uid="{26036D7F-FDCB-4002-889A-A57E504F2D0D}">
      <text>
        <t>[Threaded comment]
Your version of Excel allows you to read this threaded comment; however, any edits to it will get removed if the file is opened in a newer version of Excel. Learn more: https://go.microsoft.com/fwlink/?linkid=870924
Comment:
    Not in policy form</t>
      </text>
    </comment>
    <comment ref="W309" authorId="15" shapeId="0" xr:uid="{3E2B5A80-FED8-438E-B4B6-7664EAEA0CE3}">
      <text>
        <t>[Threaded comment]
Your version of Excel allows you to read this threaded comment; however, any edits to it will get removed if the file is opened in a newer version of Excel. Learn more: https://go.microsoft.com/fwlink/?linkid=870924
Comment:
    Missing in form, but map shows prairie valley
Reply:
    Verified with policy list</t>
      </text>
    </comment>
    <comment ref="W338" authorId="16" shapeId="0" xr:uid="{52D9313E-9D43-4E99-9A2B-9F030B43DE65}">
      <text>
        <t>[Threaded comment]
Your version of Excel allows you to read this threaded comment; however, any edits to it will get removed if the file is opened in a newer version of Excel. Learn more: https://go.microsoft.com/fwlink/?linkid=870924
Comment:
    Not on policy list</t>
      </text>
    </comment>
    <comment ref="T347" authorId="17" shapeId="0" xr:uid="{480B3745-D7C9-46CD-ACF6-2EABC4017853}">
      <text>
        <t>[Threaded comment]
Your version of Excel allows you to read this threaded comment; however, any edits to it will get removed if the file is opened in a newer version of Excel. Learn more: https://go.microsoft.com/fwlink/?linkid=870924
Comment:
    Pasquia has no permanent residents</t>
      </text>
    </comment>
    <comment ref="T349" authorId="18" shapeId="0" xr:uid="{E4AF21F5-3D4A-47CF-A274-A237951DA54D}">
      <text>
        <t>[Threaded comment]
Your version of Excel allows you to read this threaded comment; however, any edits to it will get removed if the file is opened in a newer version of Excel. Learn more: https://go.microsoft.com/fwlink/?linkid=870924
Comment:
    Pine creek has no permanent residents</t>
      </text>
    </comment>
    <comment ref="T351" authorId="19" shapeId="0" xr:uid="{842D9B9B-8BDD-4959-BF82-777CE7E69315}">
      <text>
        <t>[Threaded comment]
Your version of Excel allows you to read this threaded comment; however, any edits to it will get removed if the file is opened in a newer version of Excel. Learn more: https://go.microsoft.com/fwlink/?linkid=870924
Comment:
    Notukeu</t>
      </text>
    </comment>
    <comment ref="T354" authorId="20" shapeId="0" xr:uid="{BBB3F76D-1C97-4B85-90CE-D5FDC4AA61D7}">
      <text>
        <t>[Threaded comment]
Your version of Excel allows you to read this threaded comment; however, any edits to it will get removed if the file is opened in a newer version of Excel. Learn more: https://go.microsoft.com/fwlink/?linkid=870924
Comment:
    Table mountain</t>
      </text>
    </comment>
    <comment ref="W354" authorId="21" shapeId="0" xr:uid="{979C12DF-C29A-4F21-B548-FFB7DA494214}">
      <text>
        <t>[Threaded comment]
Your version of Excel allows you to read this threaded comment; however, any edits to it will get removed if the file is opened in a newer version of Excel. Learn more: https://go.microsoft.com/fwlink/?linkid=870924
Comment:
    Missing in policy list</t>
      </text>
    </comment>
    <comment ref="T357" authorId="22" shapeId="0" xr:uid="{775FE8CE-FB9E-4655-AC59-646F1C698BEF}">
      <text>
        <t>[Threaded comment]
Your version of Excel allows you to read this threaded comment; however, any edits to it will get removed if the file is opened in a newer version of Excel. Learn more: https://go.microsoft.com/fwlink/?linkid=870924
Comment:
    Bengough</t>
      </text>
    </comment>
    <comment ref="T360" authorId="23" shapeId="0" xr:uid="{5003DD17-9659-48F4-AA15-202C29B739EB}">
      <text>
        <t>[Threaded comment]
Your version of Excel allows you to read this threaded comment; however, any edits to it will get removed if the file is opened in a newer version of Excel. Learn more: https://go.microsoft.com/fwlink/?linkid=870924
Comment:
    Wynyard</t>
      </text>
    </comment>
    <comment ref="T361" authorId="24" shapeId="0" xr:uid="{7FAE9F17-A00E-45D4-809D-5F3AD31B0A98}">
      <text>
        <t>[Threaded comment]
Your version of Excel allows you to read this threaded comment; however, any edits to it will get removed if the file is opened in a newer version of Excel. Learn more: https://go.microsoft.com/fwlink/?linkid=870924
Comment:
    Big River</t>
      </text>
    </comment>
    <comment ref="T363" authorId="25" shapeId="0" xr:uid="{48622744-A76A-452F-94D8-0A87220ADE84}">
      <text>
        <t>[Threaded comment]
Your version of Excel allows you to read this threaded comment; however, any edits to it will get removed if the file is opened in a newer version of Excel. Learn more: https://go.microsoft.com/fwlink/?linkid=870924
Comment:
    Biggar</t>
      </text>
    </comment>
    <comment ref="T376" authorId="26" shapeId="0" xr:uid="{F994E59C-1A6F-495A-8BDD-719029852881}">
      <text>
        <t>[Threaded comment]
Your version of Excel allows you to read this threaded comment; however, any edits to it will get removed if the file is opened in a newer version of Excel. Learn more: https://go.microsoft.com/fwlink/?linkid=870924
Comment:
    Wilkie</t>
      </text>
    </comment>
    <comment ref="X379" authorId="27" shapeId="0" xr:uid="{3C5CAEFB-880B-44FA-900C-8D86926DD0B7}">
      <text>
        <t>[Threaded comment]
Your version of Excel allows you to read this threaded comment; however, any edits to it will get removed if the file is opened in a newer version of Excel. Learn more: https://go.microsoft.com/fwlink/?linkid=870924
Comment:
    In Policy list</t>
      </text>
    </comment>
    <comment ref="T380" authorId="28" shapeId="0" xr:uid="{2A5657AA-C104-481A-B6FB-F41C45A1AD77}">
      <text>
        <t>[Threaded comment]
Your version of Excel allows you to read this threaded comment; however, any edits to it will get removed if the file is opened in a newer version of Excel. Learn more: https://go.microsoft.com/fwlink/?linkid=870924
Comment:
    Melville</t>
      </text>
    </comment>
    <comment ref="T382" authorId="29" shapeId="0" xr:uid="{2B564B41-518F-492E-9ABB-03279CA735AA}">
      <text>
        <t>[Threaded comment]
Your version of Excel allows you to read this threaded comment; however, any edits to it will get removed if the file is opened in a newer version of Excel. Learn more: https://go.microsoft.com/fwlink/?linkid=870924
Comment:
    Canwood</t>
      </text>
    </comment>
    <comment ref="U382" authorId="30" shapeId="0" xr:uid="{E48B9F43-6837-406E-B897-A3A72C2C8599}">
      <text>
        <t>[Threaded comment]
Your version of Excel allows you to read this threaded comment; however, any edits to it will get removed if the file is opened in a newer version of Excel. Learn more: https://go.microsoft.com/fwlink/?linkid=870924
Comment:
    Morin Lake</t>
      </text>
    </comment>
    <comment ref="Y382" authorId="31" shapeId="0" xr:uid="{38B87DDB-635C-4A7B-9FFF-597FDB3AE822}">
      <text>
        <t>[Threaded comment]
Your version of Excel allows you to read this threaded comment; however, any edits to it will get removed if the file is opened in a newer version of Excel. Learn more: https://go.microsoft.com/fwlink/?linkid=870924
Comment:
    On map but not form
Reply:
    Also not in policy list</t>
      </text>
    </comment>
    <comment ref="Q386" authorId="32" shapeId="0" xr:uid="{7DB3900E-5CA4-4DE4-A6E6-C9A1E10B011A}">
      <text>
        <t>[Threaded comment]
Your version of Excel allows you to read this threaded comment; however, any edits to it will get removed if the file is opened in a newer version of Excel. Learn more: https://go.microsoft.com/fwlink/?linkid=870924
Comment:
    Minister’s order received their OH status is reverted to a SSA within the RM as of Jan 1, 2026</t>
      </text>
    </comment>
    <comment ref="X387" authorId="33" shapeId="0" xr:uid="{972B8C1D-2F63-4BBB-B802-EF5BD4CDE224}">
      <text>
        <t>[Threaded comment]
Your version of Excel allows you to read this threaded comment; however, any edits to it will get removed if the file is opened in a newer version of Excel. Learn more: https://go.microsoft.com/fwlink/?linkid=870924
Comment:
    In policy list, not on form or on map</t>
      </text>
    </comment>
    <comment ref="T390" authorId="34" shapeId="0" xr:uid="{58FFD4D1-4A2D-464B-B8FB-1CBC8FEF0167}">
      <text>
        <t>[Threaded comment]
Your version of Excel allows you to read this threaded comment; however, any edits to it will get removed if the file is opened in a newer version of Excel. Learn more: https://go.microsoft.com/fwlink/?linkid=870924
Comment:
    Lemsford Ferry</t>
      </text>
    </comment>
    <comment ref="X391" authorId="35" shapeId="0" xr:uid="{665EC28C-553E-45C4-ABCA-8870A04ED1C2}">
      <text>
        <t>[Threaded comment]
Your version of Excel allows you to read this threaded comment; however, any edits to it will get removed if the file is opened in a newer version of Excel. Learn more: https://go.microsoft.com/fwlink/?linkid=870924
Comment:
    In form/map but not policy list</t>
      </text>
    </comment>
    <comment ref="T395" authorId="36" shapeId="0" xr:uid="{A15B2120-607F-414D-B52F-9C9EB6DDCE30}">
      <text>
        <t xml:space="preserve">[Threaded comment]
Your version of Excel allows you to read this threaded comment; however, any edits to it will get removed if the file is opened in a newer version of Excel. Learn more: https://go.microsoft.com/fwlink/?linkid=870924
Comment:
    Duck Mountain </t>
      </text>
    </comment>
    <comment ref="T398" authorId="37" shapeId="0" xr:uid="{106D4BF4-5FDD-4DE2-9582-391F6ABADB77}">
      <text>
        <t>[Threaded comment]
Your version of Excel allows you to read this threaded comment; however, any edits to it will get removed if the file is opened in a newer version of Excel. Learn more: https://go.microsoft.com/fwlink/?linkid=870924
Comment:
    Craik &amp; District</t>
      </text>
    </comment>
    <comment ref="X400" authorId="38" shapeId="0" xr:uid="{CE516035-93DD-44FC-BF49-24E9E627B663}">
      <text>
        <t>[Threaded comment]
Your version of Excel allows you to read this threaded comment; however, any edits to it will get removed if the file is opened in a newer version of Excel. Learn more: https://go.microsoft.com/fwlink/?linkid=870924
Comment:
    Not on form but on map
Reply:
    Also not on policy list</t>
      </text>
    </comment>
    <comment ref="Y405" authorId="39" shapeId="0" xr:uid="{2988FA78-9AA6-45C8-8F61-75C4C1BDC04F}">
      <text>
        <t>[Threaded comment]
Your version of Excel allows you to read this threaded comment; however, any edits to it will get removed if the file is opened in a newer version of Excel. Learn more: https://go.microsoft.com/fwlink/?linkid=870924
Comment:
    Not in map/form but on policy list</t>
      </text>
    </comment>
    <comment ref="T413" authorId="40" shapeId="0" xr:uid="{7321EBD2-5E57-42F9-A0A2-EAA4B647CF7D}">
      <text>
        <t>[Threaded comment]
Your version of Excel allows you to read this threaded comment; however, any edits to it will get removed if the file is opened in a newer version of Excel. Learn more: https://go.microsoft.com/fwlink/?linkid=870924
Comment:
    Dunnet</t>
      </text>
    </comment>
    <comment ref="T417" authorId="41" shapeId="0" xr:uid="{973FD186-7E35-4DB1-B8D2-C7BE0FC158DB}">
      <text>
        <t>[Threaded comment]
Your version of Excel allows you to read this threaded comment; however, any edits to it will get removed if the file is opened in a newer version of Excel. Learn more: https://go.microsoft.com/fwlink/?linkid=870924
Comment:
    McLaren</t>
      </text>
    </comment>
    <comment ref="T418" authorId="42" shapeId="0" xr:uid="{E6C61C92-8318-4478-B0C2-FCDCAADEC370}">
      <text>
        <t>[Threaded comment]
Your version of Excel allows you to read this threaded comment; however, any edits to it will get removed if the file is opened in a newer version of Excel. Learn more: https://go.microsoft.com/fwlink/?linkid=870924
Comment:
    Woodlawn</t>
      </text>
    </comment>
    <comment ref="D419" authorId="43" shapeId="0" xr:uid="{3B434537-B6A7-4D78-80CC-DB9C2543555B}">
      <text>
        <t>[Threaded comment]
Your version of Excel allows you to read this threaded comment; however, any edits to it will get removed if the file is opened in a newer version of Excel. Learn more: https://go.microsoft.com/fwlink/?linkid=870924
Comment:
    Had Ormiston here but Minister’s order that effective Jan 1, 2026 their OH status is reverted</t>
      </text>
    </comment>
    <comment ref="T419" authorId="44" shapeId="0" xr:uid="{92962995-BA82-4164-8812-64E05D47D549}">
      <text>
        <t>[Threaded comment]
Your version of Excel allows you to read this threaded comment; however, any edits to it will get removed if the file is opened in a newer version of Excel. Learn more: https://go.microsoft.com/fwlink/?linkid=870924
Comment:
    Oro Lake</t>
      </text>
    </comment>
    <comment ref="T420" authorId="45" shapeId="0" xr:uid="{96FD007E-855B-402C-854B-C28543CF8071}">
      <text>
        <t>[Threaded comment]
Your version of Excel allows you to read this threaded comment; however, any edits to it will get removed if the file is opened in a newer version of Excel. Learn more: https://go.microsoft.com/fwlink/?linkid=870924
Comment:
    Herbert</t>
      </text>
    </comment>
    <comment ref="T423" authorId="46" shapeId="0" xr:uid="{BCB7D80F-3CD3-49CA-9D81-249A1B148574}">
      <text>
        <t>[Threaded comment]
Your version of Excel allows you to read this threaded comment; however, any edits to it will get removed if the file is opened in a newer version of Excel. Learn more: https://go.microsoft.com/fwlink/?linkid=870924
Comment:
    Esterhazy</t>
      </text>
    </comment>
    <comment ref="Y426" authorId="47" shapeId="0" xr:uid="{52F56431-1F51-4A2F-BDB1-355771A02E1F}">
      <text>
        <t>[Threaded comment]
Your version of Excel allows you to read this threaded comment; however, any edits to it will get removed if the file is opened in a newer version of Excel. Learn more: https://go.microsoft.com/fwlink/?linkid=870924
Comment:
    Not in form but on map
Reply:
    Also in policy list</t>
      </text>
    </comment>
    <comment ref="X433" authorId="48" shapeId="0" xr:uid="{05F484C7-F60A-424B-8F7D-7E65BE9643A7}">
      <text>
        <t>[Threaded comment]
Your version of Excel allows you to read this threaded comment; however, any edits to it will get removed if the file is opened in a newer version of Excel. Learn more: https://go.microsoft.com/fwlink/?linkid=870924
Comment:
    On map but not form
Reply:
    Also not on policy list</t>
      </text>
    </comment>
    <comment ref="E453" authorId="49" shapeId="0" xr:uid="{B4D3B71E-3DAA-4E9E-8DC7-2F4644ADB27A}">
      <text>
        <t>[Threaded comment]
Your version of Excel allows you to read this threaded comment; however, any edits to it will get removed if the file is opened in a newer version of Excel. Learn more: https://go.microsoft.com/fwlink/?linkid=870924
Comment:
    Had Okla here but Minister’s order that effective Jan 1, 2026 their OH status is reverted</t>
      </text>
    </comment>
    <comment ref="Y489" authorId="50" shapeId="0" xr:uid="{072F3469-205D-4C57-A1AB-2A3EF98B9A44}">
      <text>
        <t>[Threaded comment]
Your version of Excel allows you to read this threaded comment; however, any edits to it will get removed if the file is opened in a newer version of Excel. Learn more: https://go.microsoft.com/fwlink/?linkid=870924
Comment:
    On map but not on form
Reply:
    Also not in policy form</t>
      </text>
    </comment>
    <comment ref="X514" authorId="51" shapeId="0" xr:uid="{97A4A141-2412-4E8C-B22A-1E18DCD5AD32}">
      <text>
        <t>[Threaded comment]
Your version of Excel allows you to read this threaded comment; however, any edits to it will get removed if the file is opened in a newer version of Excel. Learn more: https://go.microsoft.com/fwlink/?linkid=870924
Comment:
    ON map but not form
Reply:
    Also not in policy list</t>
      </text>
    </comment>
    <comment ref="X525" authorId="52" shapeId="0" xr:uid="{39F65C4F-448B-4B83-8072-27FB94E83CA7}">
      <text>
        <t>[Threaded comment]
Your version of Excel allows you to read this threaded comment; however, any edits to it will get removed if the file is opened in a newer version of Excel. Learn more: https://go.microsoft.com/fwlink/?linkid=870924
Comment:
    Not in policy list</t>
      </text>
    </comment>
    <comment ref="Y554" authorId="53" shapeId="0" xr:uid="{43D0651D-1583-452C-ACC6-73E8AD5C5521}">
      <text>
        <t>[Threaded comment]
Your version of Excel allows you to read this threaded comment; however, any edits to it will get removed if the file is opened in a newer version of Excel. Learn more: https://go.microsoft.com/fwlink/?linkid=870924
Comment:
    Not on form but on map
Reply:
    Also not on policy list</t>
      </text>
    </comment>
    <comment ref="W571" authorId="54" shapeId="0" xr:uid="{BD52D01A-85F5-4B55-8B19-77DC88029D1B}">
      <text>
        <t>[Threaded comment]
Your version of Excel allows you to read this threaded comment; however, any edits to it will get removed if the file is opened in a newer version of Excel. Learn more: https://go.microsoft.com/fwlink/?linkid=870924
Comment:
    Missing in policy list</t>
      </text>
    </comment>
    <comment ref="G577" authorId="55" shapeId="0" xr:uid="{F6FB8BCF-99F1-43CC-8CDC-9C756B85DE88}">
      <text>
        <t>[Threaded comment]
Your version of Excel allows you to read this threaded comment; however, any edits to it will get removed if the file is opened in a newer version of Excel. Learn more: https://go.microsoft.com/fwlink/?linkid=870924
Comment:
    Previously Nut Mountain but OH status was reverted Dec 31, 2013</t>
      </text>
    </comment>
    <comment ref="H577" authorId="56" shapeId="0" xr:uid="{00E05DC9-B515-4E7C-BD10-69064BE6670E}">
      <text>
        <t>[Threaded comment]
Your version of Excel allows you to read this threaded comment; however, any edits to it will get removed if the file is opened in a newer version of Excel. Learn more: https://go.microsoft.com/fwlink/?linkid=870924
Comment:
    Previously Kylemore, but OH status was reverted on Dec 31, 2017</t>
      </text>
    </comment>
    <comment ref="T586" authorId="57" shapeId="0" xr:uid="{C0B9F889-4FDC-4D79-9EDB-4E7ED72CF8EF}">
      <text>
        <t>[Threaded comment]
Your version of Excel allows you to read this threaded comment; however, any edits to it will get removed if the file is opened in a newer version of Excel. Learn more: https://go.microsoft.com/fwlink/?linkid=870924
Comment:
    Oungre</t>
      </text>
    </comment>
    <comment ref="Y589" authorId="58" shapeId="0" xr:uid="{BD8DE9F1-EDC7-4495-8391-C858C8BF3312}">
      <text>
        <t>[Threaded comment]
Your version of Excel allows you to read this threaded comment; however, any edits to it will get removed if the file is opened in a newer version of Excel. Learn more: https://go.microsoft.com/fwlink/?linkid=870924
Comment:
    On map but not form
Reply:
    Also in policy list</t>
      </text>
    </comment>
    <comment ref="Z589" authorId="59" shapeId="0" xr:uid="{7D6A026D-A6D2-4524-B81E-1E53E93AB4C6}">
      <text>
        <t>[Threaded comment]
Your version of Excel allows you to read this threaded comment; however, any edits to it will get removed if the file is opened in a newer version of Excel. Learn more: https://go.microsoft.com/fwlink/?linkid=870924
Comment:
    On form but not map
Reply:
    Not in policy list</t>
      </text>
    </comment>
    <comment ref="W663" authorId="60" shapeId="0" xr:uid="{545F97ED-391E-4C5E-887F-705746A04A78}">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X699" authorId="61" shapeId="0" xr:uid="{585C55F2-2A09-45D4-B34F-6CC27B24061E}">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W703" authorId="62" shapeId="0" xr:uid="{9CC0B922-39E1-48FA-86E7-49616454DA69}">
      <text>
        <t>[Threaded comment]
Your version of Excel allows you to read this threaded comment; however, any edits to it will get removed if the file is opened in a newer version of Excel. Learn more: https://go.microsoft.com/fwlink/?linkid=870924
Comment:
    Map says northwest, form says prairie south</t>
      </text>
    </comment>
    <comment ref="X712" authorId="63" shapeId="0" xr:uid="{4AFB4BEF-051B-48A8-BF33-43D9B018A734}">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X719" authorId="64" shapeId="0" xr:uid="{036D6BB6-06F7-47B1-8876-E99C4AC2E858}">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W746" authorId="65" shapeId="0" xr:uid="{25144CDB-8161-4104-849A-48AF0566F65A}">
      <text>
        <t>[Threaded comment]
Your version of Excel allows you to read this threaded comment; however, any edits to it will get removed if the file is opened in a newer version of Excel. Learn more: https://go.microsoft.com/fwlink/?linkid=870924
Comment:
    Map says Horizon, their files say prairie spirit
Reply:
    Policy also says horizon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tc={281D87C0-C60A-49A2-80C5-99D41425E887}</author>
    <author>tc={34B5C2F6-D72B-40E8-9144-73359DBDE3CF}</author>
    <author>tc={99CB0EB5-F0BA-4BE8-9075-75B2C007FF1C}</author>
    <author>tc={A66E1002-DAB2-4ED2-8FF0-6CF6071A7CD4}</author>
    <author>tc={47C8C234-F4DA-42C0-BA58-42736CAD6DE7}</author>
    <author>tc={2EAD131A-2A4B-45D1-93E7-CCBB465D07CC}</author>
    <author>tc={7545DC46-B1F5-47F2-9B92-3A4A6A582E03}</author>
    <author>tc={7C91E96D-F535-4C25-9997-8E7352C3F71F}</author>
    <author>tc={2A6537BF-C686-492F-A519-5C4299C6CA35}</author>
    <author>tc={8F4569C0-865A-42D0-ADEB-1E0FA7D8ADEB}</author>
    <author>tc={C9E8E3CC-BE9D-4214-BCEF-8D2D4BA8DE8D}</author>
    <author>tc={3676243E-AF60-4ACE-A484-7236BA417D54}</author>
    <author>tc={482CB35E-0366-4070-88AE-0FFB66B48DFD}</author>
    <author>tc={9352EC45-CA5F-4E9C-BF01-9AAD8CB6ADE6}</author>
    <author>tc={C338DF12-31CB-4486-8017-9727974A6F46}</author>
    <author>tc={379A69E9-00F1-48D6-BF41-6AAFC7F98FD6}</author>
    <author>tc={6311B8C0-7A6B-44A1-AF5F-E11C54CC21F8}</author>
    <author>tc={61A2B780-27F6-4B27-AAD4-FAB14929C9BE}</author>
    <author>tc={BC376633-9006-4B94-A397-5CE2EBEE7D64}</author>
    <author>tc={873D7818-A1D8-4866-8C45-0D3394CACBB8}</author>
    <author>tc={B72A826B-0A22-412C-9E64-1D01E6037B7F}</author>
    <author>tc={B455EED7-7A59-4778-8E66-949CE205A965}</author>
    <author>tc={86E8786F-7863-4FF8-AF83-66BA3D5C8DF7}</author>
    <author>tc={563631FB-906D-4AF3-A2F7-3D281B20939E}</author>
    <author>tc={541BF16C-F508-4177-9F6F-BA0F9C16C0D0}</author>
    <author>tc={E01C6F43-FF42-4286-8643-2DEEC66B1362}</author>
    <author>tc={460B8A81-4C4A-49F5-B732-AF39703934AE}</author>
    <author>tc={D943D5D9-8001-40CA-BC5C-280033A24057}</author>
    <author>tc={8F6FA7A4-2B29-41D9-B6B4-79E044E87AF2}</author>
    <author>tc={83B3777B-3A74-4639-B737-D866A7FED958}</author>
    <author>tc={5E7DC44E-3342-4A6A-AFA2-F7D5C20B7747}</author>
    <author>tc={CCD5D81D-FAB2-45AF-A696-2D0776C16ECD}</author>
    <author>tc={3558E45F-4A9F-402F-BCB3-7189C185ABD5}</author>
    <author>tc={6D238D4B-E2D9-4D7D-97D5-2D2C1E2A5CA5}</author>
    <author>tc={652524DB-9293-4978-A197-16D3AD252157}</author>
    <author>tc={C0DCDAD2-8F5B-4564-8A54-66808822014F}</author>
    <author>tc={77084D7F-374E-4BFA-9E46-A5EFF2348AB0}</author>
    <author>tc={2B2D9671-7712-4B3A-A989-45AFDF9CB580}</author>
    <author>tc={7FB33935-E442-49AC-BA1D-1924FCA759B0}</author>
    <author>tc={106ED6CD-5C2F-4F7B-A4F9-4ED2AF8E100B}</author>
  </authors>
  <commentList>
    <comment ref="C2" authorId="0" shapeId="0" xr:uid="{281D87C0-C60A-49A2-80C5-99D41425E887}">
      <text>
        <t>[Threaded comment]
Your version of Excel allows you to read this threaded comment; however, any edits to it will get removed if the file is opened in a newer version of Excel. Learn more: https://go.microsoft.com/fwlink/?linkid=870924
Comment:
    Map says northwest, form says living sky
Reply:
    Form is wrong, northwest matches policy list</t>
      </text>
    </comment>
    <comment ref="C3" authorId="1" shapeId="0" xr:uid="{34B5C2F6-D72B-40E8-9144-73359DBDE3CF}">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4" authorId="2" shapeId="0" xr:uid="{99CB0EB5-F0BA-4BE8-9075-75B2C007FF1C}">
      <text>
        <t>[Threaded comment]
Your version of Excel allows you to read this threaded comment; however, any edits to it will get removed if the file is opened in a newer version of Excel. Learn more: https://go.microsoft.com/fwlink/?linkid=870924
Comment:
    Map says Sask Rivers, form says horizon</t>
      </text>
    </comment>
    <comment ref="C5" authorId="3" shapeId="0" xr:uid="{A66E1002-DAB2-4ED2-8FF0-6CF6071A7CD4}">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7" authorId="4" shapeId="0" xr:uid="{47C8C234-F4DA-42C0-BA58-42736CAD6DE7}">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8" authorId="5" shapeId="0" xr:uid="{2EAD131A-2A4B-45D1-93E7-CCBB465D07CC}">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9" authorId="6" shapeId="0" xr:uid="{7545DC46-B1F5-47F2-9B92-3A4A6A582E03}">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10" authorId="7" shapeId="0" xr:uid="{7C91E96D-F535-4C25-9997-8E7352C3F71F}">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11" authorId="8" shapeId="0" xr:uid="{2A6537BF-C686-492F-A519-5C4299C6CA35}">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12" authorId="9" shapeId="0" xr:uid="{8F4569C0-865A-42D0-ADEB-1E0FA7D8ADEB}">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14" authorId="10" shapeId="0" xr:uid="{C9E8E3CC-BE9D-4214-BCEF-8D2D4BA8DE8D}">
      <text>
        <t>[Threaded comment]
Your version of Excel allows you to read this threaded comment; however, any edits to it will get removed if the file is opened in a newer version of Excel. Learn more: https://go.microsoft.com/fwlink/?linkid=870924
Comment:
    Neither in policy list</t>
      </text>
    </comment>
    <comment ref="C18" authorId="11" shapeId="0" xr:uid="{3676243E-AF60-4ACE-A484-7236BA417D54}">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19" authorId="12" shapeId="0" xr:uid="{482CB35E-0366-4070-88AE-0FFB66B48DFD}">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21" authorId="13" shapeId="0" xr:uid="{9352EC45-CA5F-4E9C-BF01-9AAD8CB6ADE6}">
      <text>
        <t>[Threaded comment]
Your version of Excel allows you to read this threaded comment; however, any edits to it will get removed if the file is opened in a newer version of Excel. Learn more: https://go.microsoft.com/fwlink/?linkid=870924
Comment:
    In policy list</t>
      </text>
    </comment>
    <comment ref="C22" authorId="14" shapeId="0" xr:uid="{C338DF12-31CB-4486-8017-9727974A6F46}">
      <text>
        <t>[Threaded comment]
Your version of Excel allows you to read this threaded comment; however, any edits to it will get removed if the file is opened in a newer version of Excel. Learn more: https://go.microsoft.com/fwlink/?linkid=870924
Comment:
    Not in policy form</t>
      </text>
    </comment>
    <comment ref="C24" authorId="15" shapeId="0" xr:uid="{379A69E9-00F1-48D6-BF41-6AAFC7F98FD6}">
      <text>
        <t>[Threaded comment]
Your version of Excel allows you to read this threaded comment; however, any edits to it will get removed if the file is opened in a newer version of Excel. Learn more: https://go.microsoft.com/fwlink/?linkid=870924
Comment:
    Missing in form, but map shows prairie valley
Reply:
    Verified with policy list</t>
      </text>
    </comment>
    <comment ref="C25" authorId="16" shapeId="0" xr:uid="{6311B8C0-7A6B-44A1-AF5F-E11C54CC21F8}">
      <text>
        <t>[Threaded comment]
Your version of Excel allows you to read this threaded comment; however, any edits to it will get removed if the file is opened in a newer version of Excel. Learn more: https://go.microsoft.com/fwlink/?linkid=870924
Comment:
    Not on policy list</t>
      </text>
    </comment>
    <comment ref="C26" authorId="17" shapeId="0" xr:uid="{61A2B780-27F6-4B27-AAD4-FAB14929C9BE}">
      <text>
        <t>[Threaded comment]
Your version of Excel allows you to read this threaded comment; however, any edits to it will get removed if the file is opened in a newer version of Excel. Learn more: https://go.microsoft.com/fwlink/?linkid=870924
Comment:
    Missing in policy list</t>
      </text>
    </comment>
    <comment ref="C27" authorId="18" shapeId="0" xr:uid="{BC376633-9006-4B94-A397-5CE2EBEE7D64}">
      <text>
        <t>[Threaded comment]
Your version of Excel allows you to read this threaded comment; however, any edits to it will get removed if the file is opened in a newer version of Excel. Learn more: https://go.microsoft.com/fwlink/?linkid=870924
Comment:
    In Policy list</t>
      </text>
    </comment>
    <comment ref="C28" authorId="19" shapeId="0" xr:uid="{873D7818-A1D8-4866-8C45-0D3394CACBB8}">
      <text>
        <t>[Threaded comment]
Your version of Excel allows you to read this threaded comment; however, any edits to it will get removed if the file is opened in a newer version of Excel. Learn more: https://go.microsoft.com/fwlink/?linkid=870924
Comment:
    On map but not form
Reply:
    Also not in policy list</t>
      </text>
    </comment>
    <comment ref="C29" authorId="20" shapeId="0" xr:uid="{B72A826B-0A22-412C-9E64-1D01E6037B7F}">
      <text>
        <t>[Threaded comment]
Your version of Excel allows you to read this threaded comment; however, any edits to it will get removed if the file is opened in a newer version of Excel. Learn more: https://go.microsoft.com/fwlink/?linkid=870924
Comment:
    In policy list, not on form or on map</t>
      </text>
    </comment>
    <comment ref="C30" authorId="21" shapeId="0" xr:uid="{B455EED7-7A59-4778-8E66-949CE205A965}">
      <text>
        <t>[Threaded comment]
Your version of Excel allows you to read this threaded comment; however, any edits to it will get removed if the file is opened in a newer version of Excel. Learn more: https://go.microsoft.com/fwlink/?linkid=870924
Comment:
    In form/map but not policy list</t>
      </text>
    </comment>
    <comment ref="C31" authorId="22" shapeId="0" xr:uid="{86E8786F-7863-4FF8-AF83-66BA3D5C8DF7}">
      <text>
        <t>[Threaded comment]
Your version of Excel allows you to read this threaded comment; however, any edits to it will get removed if the file is opened in a newer version of Excel. Learn more: https://go.microsoft.com/fwlink/?linkid=870924
Comment:
    Not on form but on map
Reply:
    Also not on policy list</t>
      </text>
    </comment>
    <comment ref="C32" authorId="23" shapeId="0" xr:uid="{563631FB-906D-4AF3-A2F7-3D281B20939E}">
      <text>
        <t>[Threaded comment]
Your version of Excel allows you to read this threaded comment; however, any edits to it will get removed if the file is opened in a newer version of Excel. Learn more: https://go.microsoft.com/fwlink/?linkid=870924
Comment:
    Not in map/form but on policy list</t>
      </text>
    </comment>
    <comment ref="C33" authorId="24" shapeId="0" xr:uid="{541BF16C-F508-4177-9F6F-BA0F9C16C0D0}">
      <text>
        <t>[Threaded comment]
Your version of Excel allows you to read this threaded comment; however, any edits to it will get removed if the file is opened in a newer version of Excel. Learn more: https://go.microsoft.com/fwlink/?linkid=870924
Comment:
    Not in form but on map
Reply:
    Also in policy list</t>
      </text>
    </comment>
    <comment ref="C34" authorId="25" shapeId="0" xr:uid="{E01C6F43-FF42-4286-8643-2DEEC66B1362}">
      <text>
        <t>[Threaded comment]
Your version of Excel allows you to read this threaded comment; however, any edits to it will get removed if the file is opened in a newer version of Excel. Learn more: https://go.microsoft.com/fwlink/?linkid=870924
Comment:
    On map but not form
Reply:
    Also not on policy list</t>
      </text>
    </comment>
    <comment ref="C35" authorId="26" shapeId="0" xr:uid="{460B8A81-4C4A-49F5-B732-AF39703934AE}">
      <text>
        <t>[Threaded comment]
Your version of Excel allows you to read this threaded comment; however, any edits to it will get removed if the file is opened in a newer version of Excel. Learn more: https://go.microsoft.com/fwlink/?linkid=870924
Comment:
    On map but not on form
Reply:
    Also not in policy form</t>
      </text>
    </comment>
    <comment ref="C36" authorId="27" shapeId="0" xr:uid="{D943D5D9-8001-40CA-BC5C-280033A24057}">
      <text>
        <t>[Threaded comment]
Your version of Excel allows you to read this threaded comment; however, any edits to it will get removed if the file is opened in a newer version of Excel. Learn more: https://go.microsoft.com/fwlink/?linkid=870924
Comment:
    ON map but not form
Reply:
    Also not in policy list</t>
      </text>
    </comment>
    <comment ref="C37" authorId="28" shapeId="0" xr:uid="{8F6FA7A4-2B29-41D9-B6B4-79E044E87AF2}">
      <text>
        <t>[Threaded comment]
Your version of Excel allows you to read this threaded comment; however, any edits to it will get removed if the file is opened in a newer version of Excel. Learn more: https://go.microsoft.com/fwlink/?linkid=870924
Comment:
    Not in policy list</t>
      </text>
    </comment>
    <comment ref="C38" authorId="29" shapeId="0" xr:uid="{83B3777B-3A74-4639-B737-D866A7FED958}">
      <text>
        <t>[Threaded comment]
Your version of Excel allows you to read this threaded comment; however, any edits to it will get removed if the file is opened in a newer version of Excel. Learn more: https://go.microsoft.com/fwlink/?linkid=870924
Comment:
    Not on form but on map
Reply:
    Also not on policy list</t>
      </text>
    </comment>
    <comment ref="C39" authorId="30" shapeId="0" xr:uid="{5E7DC44E-3342-4A6A-AFA2-F7D5C20B7747}">
      <text>
        <t>[Threaded comment]
Your version of Excel allows you to read this threaded comment; however, any edits to it will get removed if the file is opened in a newer version of Excel. Learn more: https://go.microsoft.com/fwlink/?linkid=870924
Comment:
    Missing in policy list</t>
      </text>
    </comment>
    <comment ref="C40" authorId="31" shapeId="0" xr:uid="{CCD5D81D-FAB2-45AF-A696-2D0776C16ECD}">
      <text>
        <t>[Threaded comment]
Your version of Excel allows you to read this threaded comment; however, any edits to it will get removed if the file is opened in a newer version of Excel. Learn more: https://go.microsoft.com/fwlink/?linkid=870924
Comment:
    On map but not form
Reply:
    Also in policy list</t>
      </text>
    </comment>
    <comment ref="C41" authorId="32" shapeId="0" xr:uid="{3558E45F-4A9F-402F-BCB3-7189C185ABD5}">
      <text>
        <t>[Threaded comment]
Your version of Excel allows you to read this threaded comment; however, any edits to it will get removed if the file is opened in a newer version of Excel. Learn more: https://go.microsoft.com/fwlink/?linkid=870924
Comment:
    On form but not map
Reply:
    Not in policy list</t>
      </text>
    </comment>
    <comment ref="C42" authorId="33" shapeId="0" xr:uid="{6D238D4B-E2D9-4D7D-97D5-2D2C1E2A5CA5}">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 ref="C44" authorId="34" shapeId="0" xr:uid="{652524DB-9293-4978-A197-16D3AD252157}">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45" authorId="35" shapeId="0" xr:uid="{C0DCDAD2-8F5B-4564-8A54-66808822014F}">
      <text>
        <t>[Threaded comment]
Your version of Excel allows you to read this threaded comment; however, any edits to it will get removed if the file is opened in a newer version of Excel. Learn more: https://go.microsoft.com/fwlink/?linkid=870924
Comment:
    Map says northwest, form says prairie south</t>
      </text>
    </comment>
    <comment ref="C46" authorId="36" shapeId="0" xr:uid="{77084D7F-374E-4BFA-9E46-A5EFF2348AB0}">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47" authorId="37" shapeId="0" xr:uid="{2B2D9671-7712-4B3A-A989-45AFDF9CB580}">
      <text>
        <t>[Threaded comment]
Your version of Excel allows you to read this threaded comment; however, any edits to it will get removed if the file is opened in a newer version of Excel. Learn more: https://go.microsoft.com/fwlink/?linkid=870924
Comment:
    According to policy list</t>
      </text>
    </comment>
    <comment ref="C48" authorId="38" shapeId="0" xr:uid="{7FB33935-E442-49AC-BA1D-1924FCA759B0}">
      <text>
        <t>[Threaded comment]
Your version of Excel allows you to read this threaded comment; however, any edits to it will get removed if the file is opened in a newer version of Excel. Learn more: https://go.microsoft.com/fwlink/?linkid=870924
Comment:
    Map says Horizon, their files say prairie spirit
Reply:
    Policy also says horizon</t>
      </text>
    </comment>
    <comment ref="C51" authorId="39" shapeId="0" xr:uid="{106ED6CD-5C2F-4F7B-A4F9-4ED2AF8E100B}">
      <text>
        <t>[Threaded comment]
Your version of Excel allows you to read this threaded comment; however, any edits to it will get removed if the file is opened in a newer version of Excel. Learn more: https://go.microsoft.com/fwlink/?linkid=870924
Comment:
    Missing from policy list</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tc={260D58EC-91C4-4126-A2CF-C7C680742C20}</author>
    <author>tc={63F6F9A1-D2B2-43BF-9167-168E90466D47}</author>
    <author>tc={4F8B0C27-3E25-4B3B-ADE3-F39FF25CD9DC}</author>
    <author>tc={D00729F3-8C33-407E-9135-032006DC3540}</author>
    <author>tc={5AA51596-DBA1-4FB9-BEB1-2C2C946ED553}</author>
    <author>tc={8A14FFC5-79EE-41EF-8497-07508BE8F161}</author>
    <author>tc={31BEB0A2-8B76-426F-A3FF-3B168A14774E}</author>
    <author>tc={F4DD082D-B938-4C44-A84E-82B37F63B0E6}</author>
    <author>tc={DF5464A8-2C65-4D69-ADEF-4B144EAEC898}</author>
    <author>tc={B885AB86-B563-475A-A8DB-789519036885}</author>
    <author>tc={CCAAAB9D-2AD1-4E78-A346-AD59D479E4C0}</author>
    <author>tc={706D53F2-7209-4C7C-8A64-4191E0BA4EB7}</author>
    <author>tc={F2F9003B-382B-4FF1-856F-C7BAFCEDEF84}</author>
    <author>tc={45035735-BA55-4D1E-AA6F-CCD8B82F1634}</author>
    <author>tc={01BE575E-C685-4449-8F55-9CB6A4E93E76}</author>
  </authors>
  <commentList>
    <comment ref="W13" authorId="0" shapeId="0" xr:uid="{260D58EC-91C4-4126-A2CF-C7C680742C20}">
      <text>
        <t>[Threaded comment]
Your version of Excel allows you to read this threaded comment; however, any edits to it will get removed if the file is opened in a newer version of Excel. Learn more: https://go.microsoft.com/fwlink/?linkid=870924
Comment:
    Map says northwest, form says living sky</t>
      </text>
    </comment>
    <comment ref="W129" authorId="1" shapeId="0" xr:uid="{63F6F9A1-D2B2-43BF-9167-168E90466D47}">
      <text>
        <t>[Threaded comment]
Your version of Excel allows you to read this threaded comment; however, any edits to it will get removed if the file is opened in a newer version of Excel. Learn more: https://go.microsoft.com/fwlink/?linkid=870924
Comment:
    Map says Sask Rivers, form says horizon</t>
      </text>
    </comment>
    <comment ref="W318" authorId="2" shapeId="0" xr:uid="{4F8B0C27-3E25-4B3B-ADE3-F39FF25CD9DC}">
      <text>
        <t>[Threaded comment]
Your version of Excel allows you to read this threaded comment; however, any edits to it will get removed if the file is opened in a newer version of Excel. Learn more: https://go.microsoft.com/fwlink/?linkid=870924
Comment:
    Missing in form, but map shows prairie valley</t>
      </text>
    </comment>
    <comment ref="Y393" authorId="3" shapeId="0" xr:uid="{D00729F3-8C33-407E-9135-032006DC3540}">
      <text>
        <t>[Threaded comment]
Your version of Excel allows you to read this threaded comment; however, any edits to it will get removed if the file is opened in a newer version of Excel. Learn more: https://go.microsoft.com/fwlink/?linkid=870924
Comment:
    On map but not form</t>
      </text>
    </comment>
    <comment ref="X411" authorId="4" shapeId="0" xr:uid="{5AA51596-DBA1-4FB9-BEB1-2C2C946ED553}">
      <text>
        <t>[Threaded comment]
Your version of Excel allows you to read this threaded comment; however, any edits to it will get removed if the file is opened in a newer version of Excel. Learn more: https://go.microsoft.com/fwlink/?linkid=870924
Comment:
    Not on form but on map</t>
      </text>
    </comment>
    <comment ref="Y437" authorId="5" shapeId="0" xr:uid="{8A14FFC5-79EE-41EF-8497-07508BE8F161}">
      <text>
        <t>[Threaded comment]
Your version of Excel allows you to read this threaded comment; however, any edits to it will get removed if the file is opened in a newer version of Excel. Learn more: https://go.microsoft.com/fwlink/?linkid=870924
Comment:
    Not in form but on map</t>
      </text>
    </comment>
    <comment ref="X444" authorId="6" shapeId="0" xr:uid="{31BEB0A2-8B76-426F-A3FF-3B168A14774E}">
      <text>
        <t>[Threaded comment]
Your version of Excel allows you to read this threaded comment; however, any edits to it will get removed if the file is opened in a newer version of Excel. Learn more: https://go.microsoft.com/fwlink/?linkid=870924
Comment:
    On map but not form</t>
      </text>
    </comment>
    <comment ref="Y500" authorId="7" shapeId="0" xr:uid="{F4DD082D-B938-4C44-A84E-82B37F63B0E6}">
      <text>
        <t>[Threaded comment]
Your version of Excel allows you to read this threaded comment; however, any edits to it will get removed if the file is opened in a newer version of Excel. Learn more: https://go.microsoft.com/fwlink/?linkid=870924
Comment:
    On map but not on form</t>
      </text>
    </comment>
    <comment ref="X525" authorId="8" shapeId="0" xr:uid="{DF5464A8-2C65-4D69-ADEF-4B144EAEC898}">
      <text>
        <t>[Threaded comment]
Your version of Excel allows you to read this threaded comment; however, any edits to it will get removed if the file is opened in a newer version of Excel. Learn more: https://go.microsoft.com/fwlink/?linkid=870924
Comment:
    ON map but not form</t>
      </text>
    </comment>
    <comment ref="Y565" authorId="9" shapeId="0" xr:uid="{B885AB86-B563-475A-A8DB-789519036885}">
      <text>
        <t>[Threaded comment]
Your version of Excel allows you to read this threaded comment; however, any edits to it will get removed if the file is opened in a newer version of Excel. Learn more: https://go.microsoft.com/fwlink/?linkid=870924
Comment:
    Not on form but on map</t>
      </text>
    </comment>
    <comment ref="T597" authorId="10" shapeId="0" xr:uid="{CCAAAB9D-2AD1-4E78-A346-AD59D479E4C0}">
      <text>
        <t>[Threaded comment]
Your version of Excel allows you to read this threaded comment; however, any edits to it will get removed if the file is opened in a newer version of Excel. Learn more: https://go.microsoft.com/fwlink/?linkid=870924
Comment:
    Might be correct, not clear</t>
      </text>
    </comment>
    <comment ref="Y600" authorId="11" shapeId="0" xr:uid="{706D53F2-7209-4C7C-8A64-4191E0BA4EB7}">
      <text>
        <t>[Threaded comment]
Your version of Excel allows you to read this threaded comment; however, any edits to it will get removed if the file is opened in a newer version of Excel. Learn more: https://go.microsoft.com/fwlink/?linkid=870924
Comment:
    On map but not form</t>
      </text>
    </comment>
    <comment ref="Z600" authorId="12" shapeId="0" xr:uid="{F2F9003B-382B-4FF1-856F-C7BAFCEDEF84}">
      <text>
        <t>[Threaded comment]
Your version of Excel allows you to read this threaded comment; however, any edits to it will get removed if the file is opened in a newer version of Excel. Learn more: https://go.microsoft.com/fwlink/?linkid=870924
Comment:
    On form but not map</t>
      </text>
    </comment>
    <comment ref="W716" authorId="13" shapeId="0" xr:uid="{45035735-BA55-4D1E-AA6F-CCD8B82F1634}">
      <text>
        <t>[Threaded comment]
Your version of Excel allows you to read this threaded comment; however, any edits to it will get removed if the file is opened in a newer version of Excel. Learn more: https://go.microsoft.com/fwlink/?linkid=870924
Comment:
    Map says northwest, form says prairie south</t>
      </text>
    </comment>
    <comment ref="W762" authorId="14" shapeId="0" xr:uid="{01BE575E-C685-4449-8F55-9CB6A4E93E76}">
      <text>
        <t>[Threaded comment]
Your version of Excel allows you to read this threaded comment; however, any edits to it will get removed if the file is opened in a newer version of Excel. Learn more: https://go.microsoft.com/fwlink/?linkid=870924
Comment:
    Map says Horizon, their files say prairie spirit</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<sst xmlns="http://schemas.openxmlformats.org/spreadsheetml/2006/main" count="8046" uniqueCount="1520">
  <si>
    <t>·</t>
  </si>
  <si>
    <t>Community Name</t>
  </si>
  <si>
    <t>Community Type</t>
  </si>
  <si>
    <t>Abbey</t>
  </si>
  <si>
    <t>Village</t>
  </si>
  <si>
    <t>Aberdeen</t>
  </si>
  <si>
    <t>Town</t>
  </si>
  <si>
    <t>Abernethy</t>
  </si>
  <si>
    <t>Air Ronge</t>
  </si>
  <si>
    <t>Northern Village</t>
  </si>
  <si>
    <t>Alameda</t>
  </si>
  <si>
    <t>Albertville</t>
  </si>
  <si>
    <t>Alice Beach</t>
  </si>
  <si>
    <t>Resort Village</t>
  </si>
  <si>
    <t>Alida</t>
  </si>
  <si>
    <t>Allan</t>
  </si>
  <si>
    <t>Alvena</t>
  </si>
  <si>
    <t>Annaheim</t>
  </si>
  <si>
    <t>Aquadeo</t>
  </si>
  <si>
    <t>Arborfield</t>
  </si>
  <si>
    <t>Archerwill</t>
  </si>
  <si>
    <t>Arcola</t>
  </si>
  <si>
    <t>Asquith</t>
  </si>
  <si>
    <t>Assiniboia</t>
  </si>
  <si>
    <t>Atwater</t>
  </si>
  <si>
    <t>Avonlea</t>
  </si>
  <si>
    <t>Aylesbury</t>
  </si>
  <si>
    <t>Aylsham</t>
  </si>
  <si>
    <t>Balcarres</t>
  </si>
  <si>
    <t>Balgonie</t>
  </si>
  <si>
    <t>Bangor</t>
  </si>
  <si>
    <t>Battleford</t>
  </si>
  <si>
    <t>Beatty</t>
  </si>
  <si>
    <t>Beauval</t>
  </si>
  <si>
    <t>Beaver Flat</t>
  </si>
  <si>
    <t>Beechy</t>
  </si>
  <si>
    <t>Belle Plaine</t>
  </si>
  <si>
    <t>Bengough</t>
  </si>
  <si>
    <t>Bethune</t>
  </si>
  <si>
    <t>Bienfait</t>
  </si>
  <si>
    <t>Big River</t>
  </si>
  <si>
    <t>Big Shell</t>
  </si>
  <si>
    <t>Biggar</t>
  </si>
  <si>
    <t>Birch Hills</t>
  </si>
  <si>
    <t>Bird's Point</t>
  </si>
  <si>
    <t>Bjorkdale</t>
  </si>
  <si>
    <t>Black Point</t>
  </si>
  <si>
    <t>Northern Hamlet</t>
  </si>
  <si>
    <t>Bladworth</t>
  </si>
  <si>
    <t>Blaine Lake</t>
  </si>
  <si>
    <t>Borden</t>
  </si>
  <si>
    <t>Bracken</t>
  </si>
  <si>
    <t>Bradwell</t>
  </si>
  <si>
    <t>Bredenbury</t>
  </si>
  <si>
    <t>Briercrest</t>
  </si>
  <si>
    <t>Broadview</t>
  </si>
  <si>
    <t>Brock</t>
  </si>
  <si>
    <t>Broderick</t>
  </si>
  <si>
    <t>Brownlee</t>
  </si>
  <si>
    <t>Bruno</t>
  </si>
  <si>
    <t>B-Say-Tah</t>
  </si>
  <si>
    <t>Buchanan</t>
  </si>
  <si>
    <t>Buena Vista</t>
  </si>
  <si>
    <t>Buffalo Narrows</t>
  </si>
  <si>
    <t>Bulyea</t>
  </si>
  <si>
    <t>Burstall</t>
  </si>
  <si>
    <t>Cabri</t>
  </si>
  <si>
    <t>Cadillac</t>
  </si>
  <si>
    <t>Calder</t>
  </si>
  <si>
    <t>Candle Lake</t>
  </si>
  <si>
    <t>Canora</t>
  </si>
  <si>
    <t>Canwood</t>
  </si>
  <si>
    <t>Carievale</t>
  </si>
  <si>
    <t>Carlyle</t>
  </si>
  <si>
    <t>Carnduff</t>
  </si>
  <si>
    <t>Caronport</t>
  </si>
  <si>
    <t>Carrot River</t>
  </si>
  <si>
    <t>Central Butte</t>
  </si>
  <si>
    <t>Ceylon</t>
  </si>
  <si>
    <t>Chamberlain</t>
  </si>
  <si>
    <t>Chaplin</t>
  </si>
  <si>
    <t>Chitek Lake</t>
  </si>
  <si>
    <t>Choiceland</t>
  </si>
  <si>
    <t>Chorney Beach</t>
  </si>
  <si>
    <t>Christopher Lake</t>
  </si>
  <si>
    <t>Churchbridge</t>
  </si>
  <si>
    <t>Clavet</t>
  </si>
  <si>
    <t>Climax</t>
  </si>
  <si>
    <t>Cochin</t>
  </si>
  <si>
    <t>Coderre</t>
  </si>
  <si>
    <t>Codette</t>
  </si>
  <si>
    <t>Cole Bay</t>
  </si>
  <si>
    <t>Coleville</t>
  </si>
  <si>
    <t>Colonsay</t>
  </si>
  <si>
    <t>Conquest</t>
  </si>
  <si>
    <t>Consul</t>
  </si>
  <si>
    <t>Coronach</t>
  </si>
  <si>
    <t>Coteau Beach</t>
  </si>
  <si>
    <t>Craik</t>
  </si>
  <si>
    <t>Craven</t>
  </si>
  <si>
    <t>Creelman</t>
  </si>
  <si>
    <t>Creighton</t>
  </si>
  <si>
    <t>Northern Town</t>
  </si>
  <si>
    <t>Cudworth</t>
  </si>
  <si>
    <t>Cumberland House</t>
  </si>
  <si>
    <t>Cupar</t>
  </si>
  <si>
    <t>Cut Knife</t>
  </si>
  <si>
    <t>Dalmeny</t>
  </si>
  <si>
    <t>Davidson</t>
  </si>
  <si>
    <t>Debden</t>
  </si>
  <si>
    <t>Delisle</t>
  </si>
  <si>
    <t>Denare Beach</t>
  </si>
  <si>
    <t>Denzil</t>
  </si>
  <si>
    <t>Dilke</t>
  </si>
  <si>
    <t>Dinsmore</t>
  </si>
  <si>
    <t>Disley</t>
  </si>
  <si>
    <t>District of Katepwa</t>
  </si>
  <si>
    <t>Dodsland</t>
  </si>
  <si>
    <t>Dore Lake</t>
  </si>
  <si>
    <t>Dorintosh</t>
  </si>
  <si>
    <t>Drake</t>
  </si>
  <si>
    <t>Drinkwater</t>
  </si>
  <si>
    <t>Dubuc</t>
  </si>
  <si>
    <t>Duck Lake</t>
  </si>
  <si>
    <t>Dundurn</t>
  </si>
  <si>
    <t>Duval</t>
  </si>
  <si>
    <t>Dysart</t>
  </si>
  <si>
    <t>Earl Grey</t>
  </si>
  <si>
    <t>Eastend</t>
  </si>
  <si>
    <t>Eatonia</t>
  </si>
  <si>
    <t>Ebenezer</t>
  </si>
  <si>
    <t>Echo Bay</t>
  </si>
  <si>
    <t>Edam</t>
  </si>
  <si>
    <t>Edenwold</t>
  </si>
  <si>
    <t>Elbow</t>
  </si>
  <si>
    <t>Elfros</t>
  </si>
  <si>
    <t>Elk Ridge</t>
  </si>
  <si>
    <t>Elrose</t>
  </si>
  <si>
    <t>Endeavour</t>
  </si>
  <si>
    <t>Englefeld</t>
  </si>
  <si>
    <t>Ernfold</t>
  </si>
  <si>
    <t>Esterhazy</t>
  </si>
  <si>
    <t>Estevan</t>
  </si>
  <si>
    <t>City</t>
  </si>
  <si>
    <t>Eston</t>
  </si>
  <si>
    <t>Etters Beach</t>
  </si>
  <si>
    <t>Eyebrow</t>
  </si>
  <si>
    <t>Fairlight</t>
  </si>
  <si>
    <t>Fenwood</t>
  </si>
  <si>
    <t>Fillmore</t>
  </si>
  <si>
    <t>Flaxcombe</t>
  </si>
  <si>
    <t>Fleming</t>
  </si>
  <si>
    <t>Flin Flon - Boundary Area</t>
  </si>
  <si>
    <t>Foam Lake</t>
  </si>
  <si>
    <t>Forget</t>
  </si>
  <si>
    <t>Fort Qu'Appelle</t>
  </si>
  <si>
    <t>Fort San</t>
  </si>
  <si>
    <t>Fosston</t>
  </si>
  <si>
    <t>Fox Valley</t>
  </si>
  <si>
    <t>Francis</t>
  </si>
  <si>
    <t>Frobisher</t>
  </si>
  <si>
    <t>Frontier</t>
  </si>
  <si>
    <t>Gainsborough</t>
  </si>
  <si>
    <t>Gerald</t>
  </si>
  <si>
    <t>Glaslyn</t>
  </si>
  <si>
    <t>Glen Harbour</t>
  </si>
  <si>
    <t>Glenavon</t>
  </si>
  <si>
    <t>Glenside</t>
  </si>
  <si>
    <t>Golden Prairie</t>
  </si>
  <si>
    <t>Goodeve</t>
  </si>
  <si>
    <t>Goodsoil</t>
  </si>
  <si>
    <t>Goodwater</t>
  </si>
  <si>
    <t>Govan</t>
  </si>
  <si>
    <t>Grand Coulee</t>
  </si>
  <si>
    <t>Grandview Beach</t>
  </si>
  <si>
    <t>Gravelbourg</t>
  </si>
  <si>
    <t>Grayson</t>
  </si>
  <si>
    <t>Green Lake</t>
  </si>
  <si>
    <t>Greig Lake</t>
  </si>
  <si>
    <t>Grenfell</t>
  </si>
  <si>
    <t>Gull Lake</t>
  </si>
  <si>
    <t>Hafford</t>
  </si>
  <si>
    <t>Hague</t>
  </si>
  <si>
    <t>Halbrite</t>
  </si>
  <si>
    <t>Hanley</t>
  </si>
  <si>
    <t>Harris</t>
  </si>
  <si>
    <t>Hawarden</t>
  </si>
  <si>
    <t>Hazenmore</t>
  </si>
  <si>
    <t>Hazlet</t>
  </si>
  <si>
    <t>Hepburn</t>
  </si>
  <si>
    <t>Herbert</t>
  </si>
  <si>
    <t>Heward</t>
  </si>
  <si>
    <t>Hodgeville</t>
  </si>
  <si>
    <t>Holdfast</t>
  </si>
  <si>
    <t>Hubbard</t>
  </si>
  <si>
    <t>Hudson Bay</t>
  </si>
  <si>
    <t>Humboldt</t>
  </si>
  <si>
    <t>Hyas</t>
  </si>
  <si>
    <t>Ile-a-la-Crosse</t>
  </si>
  <si>
    <t>Imperial</t>
  </si>
  <si>
    <t>Indian Head</t>
  </si>
  <si>
    <t>Invermay</t>
  </si>
  <si>
    <t>Island View</t>
  </si>
  <si>
    <t>Ituna</t>
  </si>
  <si>
    <t>Jans Bay</t>
  </si>
  <si>
    <t>Jansen</t>
  </si>
  <si>
    <t>Kamsack</t>
  </si>
  <si>
    <t>Kannata Valley</t>
  </si>
  <si>
    <t>Kelliher</t>
  </si>
  <si>
    <t>Kelvington</t>
  </si>
  <si>
    <t>Kenaston</t>
  </si>
  <si>
    <t>Kendal</t>
  </si>
  <si>
    <t>Kennedy</t>
  </si>
  <si>
    <t>Kenosee Lake</t>
  </si>
  <si>
    <t>Kerrobert</t>
  </si>
  <si>
    <t>Killaly</t>
  </si>
  <si>
    <t>Kindersley</t>
  </si>
  <si>
    <t>Kinistino</t>
  </si>
  <si>
    <t>Kinley</t>
  </si>
  <si>
    <t>Kipling</t>
  </si>
  <si>
    <t>Kisbey</t>
  </si>
  <si>
    <t>Kivimaa-Moonlight Bay</t>
  </si>
  <si>
    <t>Krydor</t>
  </si>
  <si>
    <t>Kyle</t>
  </si>
  <si>
    <t>La Loche</t>
  </si>
  <si>
    <t>La Ronge</t>
  </si>
  <si>
    <t>Lafleche</t>
  </si>
  <si>
    <t>Laird</t>
  </si>
  <si>
    <t>Lake Lenore</t>
  </si>
  <si>
    <t>Lampman</t>
  </si>
  <si>
    <t>Landis</t>
  </si>
  <si>
    <t>Lang</t>
  </si>
  <si>
    <t>Langenburg</t>
  </si>
  <si>
    <t>Langham</t>
  </si>
  <si>
    <t>Lanigan</t>
  </si>
  <si>
    <t>Lashburn</t>
  </si>
  <si>
    <t>Leader</t>
  </si>
  <si>
    <t>Leask</t>
  </si>
  <si>
    <t>Lebret</t>
  </si>
  <si>
    <t>Lemberg</t>
  </si>
  <si>
    <t>Leoville</t>
  </si>
  <si>
    <t>Leross</t>
  </si>
  <si>
    <t>Leroy</t>
  </si>
  <si>
    <t>Leslie Beach</t>
  </si>
  <si>
    <t>Liberty</t>
  </si>
  <si>
    <t>Limerick</t>
  </si>
  <si>
    <t>Lintlaw</t>
  </si>
  <si>
    <t>Lipton</t>
  </si>
  <si>
    <t>Lloydminster</t>
  </si>
  <si>
    <t>Loon Lake</t>
  </si>
  <si>
    <t>Loreburn</t>
  </si>
  <si>
    <t>Love</t>
  </si>
  <si>
    <t>Lucky Lake</t>
  </si>
  <si>
    <t>Lumsden</t>
  </si>
  <si>
    <t>Lumsden Beach</t>
  </si>
  <si>
    <t>Luseland</t>
  </si>
  <si>
    <t>Macklin</t>
  </si>
  <si>
    <t>Macnutt</t>
  </si>
  <si>
    <t>Macoun</t>
  </si>
  <si>
    <t>Macrorie</t>
  </si>
  <si>
    <t>Maidstone</t>
  </si>
  <si>
    <t>Major</t>
  </si>
  <si>
    <t>Makwa</t>
  </si>
  <si>
    <t>Manitou Beach</t>
  </si>
  <si>
    <t>Mankota</t>
  </si>
  <si>
    <t>Manor</t>
  </si>
  <si>
    <t>Maple Creek</t>
  </si>
  <si>
    <t>Marcelin</t>
  </si>
  <si>
    <t>Marengo</t>
  </si>
  <si>
    <t>Markinch</t>
  </si>
  <si>
    <t>Marquis</t>
  </si>
  <si>
    <t>Marsden</t>
  </si>
  <si>
    <t>Marshall</t>
  </si>
  <si>
    <t>Martensville</t>
  </si>
  <si>
    <t>Maryfield</t>
  </si>
  <si>
    <t>Maymont</t>
  </si>
  <si>
    <t>McLean</t>
  </si>
  <si>
    <t>McTaggart</t>
  </si>
  <si>
    <t>Meacham</t>
  </si>
  <si>
    <t>Meadow Lake</t>
  </si>
  <si>
    <t>Meath Park</t>
  </si>
  <si>
    <t>Medstead</t>
  </si>
  <si>
    <t>Melfort</t>
  </si>
  <si>
    <t>Melville</t>
  </si>
  <si>
    <t>Melville Beach</t>
  </si>
  <si>
    <t>Mendham</t>
  </si>
  <si>
    <t>Meota</t>
  </si>
  <si>
    <t>Mervin</t>
  </si>
  <si>
    <t>Metinota</t>
  </si>
  <si>
    <t>Michel Village</t>
  </si>
  <si>
    <t>Midale</t>
  </si>
  <si>
    <t>Middle Lake</t>
  </si>
  <si>
    <t>Milden</t>
  </si>
  <si>
    <t>Milestone</t>
  </si>
  <si>
    <t>Minton</t>
  </si>
  <si>
    <t>Mistatim</t>
  </si>
  <si>
    <t>Mistusinne</t>
  </si>
  <si>
    <t>Montmartre</t>
  </si>
  <si>
    <t>Moose Jaw</t>
  </si>
  <si>
    <t>Moosomin</t>
  </si>
  <si>
    <t>Morse</t>
  </si>
  <si>
    <t>Mortlach</t>
  </si>
  <si>
    <t>Mossbank</t>
  </si>
  <si>
    <t>Muenster</t>
  </si>
  <si>
    <t>Naicam</t>
  </si>
  <si>
    <t>Neilburg</t>
  </si>
  <si>
    <t>Netherhill</t>
  </si>
  <si>
    <t>Neudorf</t>
  </si>
  <si>
    <t>Neville</t>
  </si>
  <si>
    <t>Nipawin</t>
  </si>
  <si>
    <t>Nokomis</t>
  </si>
  <si>
    <t>Norquay</t>
  </si>
  <si>
    <t>North Battleford</t>
  </si>
  <si>
    <t>North Grove</t>
  </si>
  <si>
    <t>North Portal</t>
  </si>
  <si>
    <t>Northern Saskatchewan Administration District</t>
  </si>
  <si>
    <t>Odessa</t>
  </si>
  <si>
    <t>Ogema</t>
  </si>
  <si>
    <t>Osage</t>
  </si>
  <si>
    <t>Osler</t>
  </si>
  <si>
    <t>Outlook</t>
  </si>
  <si>
    <t>Oxbow</t>
  </si>
  <si>
    <t>Paddockwood</t>
  </si>
  <si>
    <t>Pangman</t>
  </si>
  <si>
    <t>Paradise Hill</t>
  </si>
  <si>
    <t>Parkside</t>
  </si>
  <si>
    <t>Pasqua Lake</t>
  </si>
  <si>
    <t>Patuanak</t>
  </si>
  <si>
    <t>Paynton</t>
  </si>
  <si>
    <t>Pebble Baye</t>
  </si>
  <si>
    <t>Pelican Narrows</t>
  </si>
  <si>
    <t>Pelican Pointe</t>
  </si>
  <si>
    <t>Pelly</t>
  </si>
  <si>
    <t>Pennant</t>
  </si>
  <si>
    <t>Pense</t>
  </si>
  <si>
    <t>Perdue</t>
  </si>
  <si>
    <t>Pierceland</t>
  </si>
  <si>
    <t>Pilger</t>
  </si>
  <si>
    <t>Pilot Butte</t>
  </si>
  <si>
    <t>Pinehouse</t>
  </si>
  <si>
    <t>Pleasantdale</t>
  </si>
  <si>
    <t>Plenty</t>
  </si>
  <si>
    <t>Ponteix</t>
  </si>
  <si>
    <t>Porcupine Plain</t>
  </si>
  <si>
    <t>Preeceville</t>
  </si>
  <si>
    <t>Prince Albert</t>
  </si>
  <si>
    <t>Prud'homme</t>
  </si>
  <si>
    <t>Punnichy</t>
  </si>
  <si>
    <t>Qu'Appelle</t>
  </si>
  <si>
    <t>Quill Lake</t>
  </si>
  <si>
    <t>Radisson</t>
  </si>
  <si>
    <t>Radville</t>
  </si>
  <si>
    <t>Rama</t>
  </si>
  <si>
    <t>Raymore</t>
  </si>
  <si>
    <t>Redvers</t>
  </si>
  <si>
    <t>Regina</t>
  </si>
  <si>
    <t>Regina Beach</t>
  </si>
  <si>
    <t>Rhein</t>
  </si>
  <si>
    <t>Richard</t>
  </si>
  <si>
    <t>Richmound</t>
  </si>
  <si>
    <t>Ridgedale</t>
  </si>
  <si>
    <t>Riverhurst</t>
  </si>
  <si>
    <t>RM of Aberdeen No. 373</t>
  </si>
  <si>
    <t>Rural Municipality</t>
  </si>
  <si>
    <t>RM of Abernethy No. 186</t>
  </si>
  <si>
    <t>RM of Antelope Park No. 322</t>
  </si>
  <si>
    <t>RM of Antler No. 61</t>
  </si>
  <si>
    <t>RM of Arborfield No. 456</t>
  </si>
  <si>
    <t>RM of Argyle No. 1</t>
  </si>
  <si>
    <t>RM of Arlington No. 79</t>
  </si>
  <si>
    <t>RM of Arm River No. 252</t>
  </si>
  <si>
    <t>RM of Auvergne No. 76</t>
  </si>
  <si>
    <t>RM of Baildon No. 131</t>
  </si>
  <si>
    <t>RM of Barrier Valley No. 397</t>
  </si>
  <si>
    <t>RM of Battle River No. 438</t>
  </si>
  <si>
    <t>RM of Bayne No. 371</t>
  </si>
  <si>
    <t>RM of Beaver River No. 622</t>
  </si>
  <si>
    <t>RM of Bengough No. 40</t>
  </si>
  <si>
    <t>RM of Benson No. 35</t>
  </si>
  <si>
    <t>RM of Big Arm No. 251</t>
  </si>
  <si>
    <t>RM of Big Quill No. 308</t>
  </si>
  <si>
    <t>RM of Big River No. 555</t>
  </si>
  <si>
    <t>RM of Big Stick No. 141</t>
  </si>
  <si>
    <t>RM of Biggar No. 347</t>
  </si>
  <si>
    <t>RM of Birch Hills No. 460</t>
  </si>
  <si>
    <t>RM of Bjorkdale No. 426</t>
  </si>
  <si>
    <t>RM of Blaine Lake No. 434</t>
  </si>
  <si>
    <t>RM of Blucher No. 343</t>
  </si>
  <si>
    <t>RM of Bone Creek No. 108</t>
  </si>
  <si>
    <t>RM of Bratt's Lake No. 129</t>
  </si>
  <si>
    <t>RM of Britannia No. 502</t>
  </si>
  <si>
    <t>RM of Brock No. 64</t>
  </si>
  <si>
    <t>RM of Brokenshell No. 68</t>
  </si>
  <si>
    <t>RM of Browning No. 34</t>
  </si>
  <si>
    <t>RM of Buchanan No. 304</t>
  </si>
  <si>
    <t>RM of Buckland No. 491</t>
  </si>
  <si>
    <t>RM of Buffalo No. 409</t>
  </si>
  <si>
    <t>RM of Calder No. 241</t>
  </si>
  <si>
    <t>RM of Caledonia No. 99</t>
  </si>
  <si>
    <t>RM of Cambria No. 6</t>
  </si>
  <si>
    <t>RM of Cana No. 214</t>
  </si>
  <si>
    <t>RM of Canaan No. 225</t>
  </si>
  <si>
    <t>RM of Canwood No. 494</t>
  </si>
  <si>
    <t>RM of Carmichael No. 109</t>
  </si>
  <si>
    <t>RM of Caron No. 162</t>
  </si>
  <si>
    <t>RM of Chaplin No. 164</t>
  </si>
  <si>
    <t>RM of Chester No. 125</t>
  </si>
  <si>
    <t>RM of Chesterfield No. 261</t>
  </si>
  <si>
    <t>RM of Churchbridge No. 211</t>
  </si>
  <si>
    <t>RM of Clayton No. 333</t>
  </si>
  <si>
    <t>RM of Clinworth No. 230</t>
  </si>
  <si>
    <t>RM of Coalfields No. 4</t>
  </si>
  <si>
    <t>RM of Colonsay No. 342</t>
  </si>
  <si>
    <t>RM of Connaught No. 457</t>
  </si>
  <si>
    <t>RM of Corman Park No. 344</t>
  </si>
  <si>
    <t>RM of Cote No. 271</t>
  </si>
  <si>
    <t>RM of Coteau No. 255</t>
  </si>
  <si>
    <t>RM of Coulee No. 136</t>
  </si>
  <si>
    <t>RM of Craik No. 222</t>
  </si>
  <si>
    <t>RM of Cupar No. 218</t>
  </si>
  <si>
    <t>RM of Cut Knife No. 439</t>
  </si>
  <si>
    <t>RM of Cymri No. 36</t>
  </si>
  <si>
    <t>RM of Deer Forks No. 232</t>
  </si>
  <si>
    <t>RM of District of Lakeland No. 521</t>
  </si>
  <si>
    <t>RM of Douglas No. 436</t>
  </si>
  <si>
    <t>RM of Duck Lake No. 463</t>
  </si>
  <si>
    <t>RM of Dufferin No. 190</t>
  </si>
  <si>
    <t>RM of Dundurn No. 314</t>
  </si>
  <si>
    <t>RM of Eagle Creek No. 376</t>
  </si>
  <si>
    <t>RM of Edenwold No. 158</t>
  </si>
  <si>
    <t>RM of Elcapo No. 154</t>
  </si>
  <si>
    <t>RM of Eldon No. 471</t>
  </si>
  <si>
    <t>RM of Elfros No. 307</t>
  </si>
  <si>
    <t>RM of Elmsthorpe No. 100</t>
  </si>
  <si>
    <t>RM of Emerald No. 277</t>
  </si>
  <si>
    <t>RM of Enfield No. 194</t>
  </si>
  <si>
    <t>RM of Enniskillen No. 3</t>
  </si>
  <si>
    <t>RM of Enterprise No. 142</t>
  </si>
  <si>
    <t>RM of Estevan No. 5</t>
  </si>
  <si>
    <t>RM of Excel No. 71</t>
  </si>
  <si>
    <t>RM of Excelsior No. 166</t>
  </si>
  <si>
    <t>RM of Eye Hill No. 382</t>
  </si>
  <si>
    <t>RM of Eyebrow No. 193</t>
  </si>
  <si>
    <t>RM of Fertile Belt No. 183</t>
  </si>
  <si>
    <t>RM of Fertile Valley No. 285</t>
  </si>
  <si>
    <t>RM of Fillmore No. 96</t>
  </si>
  <si>
    <t>RM of Fish Creek No. 402</t>
  </si>
  <si>
    <t>RM of Flett's Springs No. 429</t>
  </si>
  <si>
    <t>RM of Foam Lake No. 276</t>
  </si>
  <si>
    <t>RM of Fox Valley No. 171</t>
  </si>
  <si>
    <t>RM of Francis No. 127</t>
  </si>
  <si>
    <t>RM of Frenchman Butte No. 501</t>
  </si>
  <si>
    <t>RM of Frontier No. 19</t>
  </si>
  <si>
    <t>RM of Garden River No. 490</t>
  </si>
  <si>
    <t>RM of Garry No. 245</t>
  </si>
  <si>
    <t>RM of Glen Bain No. 105</t>
  </si>
  <si>
    <t>RM of Glen Mcpherson No. 46</t>
  </si>
  <si>
    <t>RM of Glenside No. 377</t>
  </si>
  <si>
    <t>RM of Golden West No. 95</t>
  </si>
  <si>
    <t>RM of Good Lake No. 274</t>
  </si>
  <si>
    <t>RM of Grandview No. 349</t>
  </si>
  <si>
    <t>RM of Grant No. 372</t>
  </si>
  <si>
    <t>RM of Grass Lake No. 381</t>
  </si>
  <si>
    <t>RM of Grassy Creek No. 78</t>
  </si>
  <si>
    <t>RM of Gravelbourg No. 104</t>
  </si>
  <si>
    <t>RM of Grayson No. 184</t>
  </si>
  <si>
    <t>RM of Great Bend No. 405</t>
  </si>
  <si>
    <t>RM of Griffin No. 66</t>
  </si>
  <si>
    <t>RM of Gull Lake No. 139</t>
  </si>
  <si>
    <t>RM of Happy Valley No. 10</t>
  </si>
  <si>
    <t>RM of Happyland No. 231</t>
  </si>
  <si>
    <t>RM of Harris No. 316</t>
  </si>
  <si>
    <t>RM of Hart Butte No. 11</t>
  </si>
  <si>
    <t>RM of Hazel Dell No. 335</t>
  </si>
  <si>
    <t>RM of Hazelwood No. 94</t>
  </si>
  <si>
    <t>RM of Heart's Hill No. 352</t>
  </si>
  <si>
    <t>RM of Hillsborough No. 132</t>
  </si>
  <si>
    <t>RM of Hillsdale No. 440</t>
  </si>
  <si>
    <t>RM of Hoodoo No. 401</t>
  </si>
  <si>
    <t>RM of Hudson Bay No. 394</t>
  </si>
  <si>
    <t>RM of Humboldt No. 370</t>
  </si>
  <si>
    <t>RM of Huron No. 223</t>
  </si>
  <si>
    <t>RM of Indian Head No. 156</t>
  </si>
  <si>
    <t>RM of Insinger No. 275</t>
  </si>
  <si>
    <t>RM of Invergordon No. 430</t>
  </si>
  <si>
    <t>RM of Invermay No. 305</t>
  </si>
  <si>
    <t>RM of Ituna Bon Accord No. 246</t>
  </si>
  <si>
    <t>RM of Kellross No. 247</t>
  </si>
  <si>
    <t>RM of Kelvington No. 366</t>
  </si>
  <si>
    <t>RM of Key West No. 70</t>
  </si>
  <si>
    <t>RM of Keys No. 303</t>
  </si>
  <si>
    <t>RM of Kindersley No. 290</t>
  </si>
  <si>
    <t>RM of King George No. 256</t>
  </si>
  <si>
    <t>RM of Kingsley No. 124</t>
  </si>
  <si>
    <t>RM of Kinistino No. 459</t>
  </si>
  <si>
    <t>RM of Lac Pelletier No. 107</t>
  </si>
  <si>
    <t>RM of Lacadena No. 228</t>
  </si>
  <si>
    <t>RM of Laird No. 404</t>
  </si>
  <si>
    <t>RM of Lajord No. 128</t>
  </si>
  <si>
    <t>RM of Lake Alma No. 8</t>
  </si>
  <si>
    <t>RM of Lake Johnston No. 102</t>
  </si>
  <si>
    <t>RM of Lake Lenore No. 399</t>
  </si>
  <si>
    <t>RM of Lake Of The Rivers No. 72</t>
  </si>
  <si>
    <t>RM of Lakeside No. 338</t>
  </si>
  <si>
    <t>RM of Lakeview No. 337</t>
  </si>
  <si>
    <t>RM of Langenburg No. 181</t>
  </si>
  <si>
    <t>RM of Last Mountain Valley No. 250</t>
  </si>
  <si>
    <t>RM of Laurier No. 38</t>
  </si>
  <si>
    <t>RM of Lawtonia No. 135</t>
  </si>
  <si>
    <t>RM of Leask No. 464</t>
  </si>
  <si>
    <t>RM of Leroy No. 339</t>
  </si>
  <si>
    <t>RM of Lipton No. 217</t>
  </si>
  <si>
    <t>RM of Livingston No. 331</t>
  </si>
  <si>
    <t>RM of Lomond No. 37</t>
  </si>
  <si>
    <t>RM of Lone Tree No. 18</t>
  </si>
  <si>
    <t>RM of Longlaketon No. 219</t>
  </si>
  <si>
    <t>RM of Loon Lake No. 561</t>
  </si>
  <si>
    <t>RM of Loreburn No. 254</t>
  </si>
  <si>
    <t>RM of Lost River No. 313</t>
  </si>
  <si>
    <t>RM of Lumsden No. 189</t>
  </si>
  <si>
    <t>RM of Manitou Lake No. 442</t>
  </si>
  <si>
    <t>RM of Mankota No. 45</t>
  </si>
  <si>
    <t>RM of Maple Bush No. 224</t>
  </si>
  <si>
    <t>RM of Maple Creek No. 111</t>
  </si>
  <si>
    <t>RM of Mariposa No. 350</t>
  </si>
  <si>
    <t>RM of Marquis No. 191</t>
  </si>
  <si>
    <t>RM of Marriott No. 317</t>
  </si>
  <si>
    <t>RM of Martin No. 122</t>
  </si>
  <si>
    <t>RM of Maryfield No. 91</t>
  </si>
  <si>
    <t>RM of Mayfield No. 406</t>
  </si>
  <si>
    <t>RM of McCraney No. 282</t>
  </si>
  <si>
    <t>RM of McKillop No. 220</t>
  </si>
  <si>
    <t>RM of McLeod No. 185</t>
  </si>
  <si>
    <t>RM of Meadow Lake No. 588</t>
  </si>
  <si>
    <t>RM of Medstead No. 497</t>
  </si>
  <si>
    <t>RM of Meeting Lake No. 466</t>
  </si>
  <si>
    <t>RM of Meota No. 468</t>
  </si>
  <si>
    <t>RM of Mervin No. 499</t>
  </si>
  <si>
    <t>RM of Milden No. 286</t>
  </si>
  <si>
    <t>RM of Milton No. 292</t>
  </si>
  <si>
    <t>RM of Miry Creek No. 229</t>
  </si>
  <si>
    <t>RM of Monet No. 257</t>
  </si>
  <si>
    <t>RM of Montmartre No. 126</t>
  </si>
  <si>
    <t>RM of Montrose No. 315</t>
  </si>
  <si>
    <t>RM of Moose Creek No. 33</t>
  </si>
  <si>
    <t>RM of Moose Jaw No. 161</t>
  </si>
  <si>
    <t>RM of Moose Mountain No. 63</t>
  </si>
  <si>
    <t>RM of Moose Range No. 486</t>
  </si>
  <si>
    <t>RM of Moosomin No. 121</t>
  </si>
  <si>
    <t>RM of Morris No. 312</t>
  </si>
  <si>
    <t>RM of Morse No. 165</t>
  </si>
  <si>
    <t>RM of Mount Hope No. 279</t>
  </si>
  <si>
    <t>RM of Mount Pleasant No. 2</t>
  </si>
  <si>
    <t>RM of Mountain View No. 318</t>
  </si>
  <si>
    <t>RM of Newcombe No. 260</t>
  </si>
  <si>
    <t>RM of Nipawin No. 487</t>
  </si>
  <si>
    <t>RM of North Battleford No. 437</t>
  </si>
  <si>
    <t>RM of North Qu'Appelle No. 187</t>
  </si>
  <si>
    <t>RM of Norton No. 69</t>
  </si>
  <si>
    <t>RM of Oakdale No. 320</t>
  </si>
  <si>
    <t>RM of Old Post No. 43</t>
  </si>
  <si>
    <t>RM of Orkney No. 244</t>
  </si>
  <si>
    <t>RM of Paddockwood No. 520</t>
  </si>
  <si>
    <t>RM of Parkdale No. 498</t>
  </si>
  <si>
    <t>RM of Paynton No. 470</t>
  </si>
  <si>
    <t>RM of Pense No. 160</t>
  </si>
  <si>
    <t>RM of Perdue No. 346</t>
  </si>
  <si>
    <t>RM of Piapot No. 110</t>
  </si>
  <si>
    <t>RM of Pinto Creek No. 75</t>
  </si>
  <si>
    <t>RM of Pittville No. 169</t>
  </si>
  <si>
    <t>RM of Pleasant Valley No. 288</t>
  </si>
  <si>
    <t>RM of Pleasantdale No. 398</t>
  </si>
  <si>
    <t>RM of Ponass Lake No. 367</t>
  </si>
  <si>
    <t>RM of Poplar Valley No. 12</t>
  </si>
  <si>
    <t>RM of Porcupine No. 395</t>
  </si>
  <si>
    <t>RM of Prairie Rose No. 309</t>
  </si>
  <si>
    <t>RM of Prairiedale No. 321</t>
  </si>
  <si>
    <t>RM of Preeceville No. 334</t>
  </si>
  <si>
    <t>RM of Prince Albert No. 461</t>
  </si>
  <si>
    <t>RM of Progress No. 351</t>
  </si>
  <si>
    <t>RM of Reciprocity No. 32</t>
  </si>
  <si>
    <t>RM of Redberry No. 435</t>
  </si>
  <si>
    <t>RM of Redburn No. 130</t>
  </si>
  <si>
    <t>RM of Reford No. 379</t>
  </si>
  <si>
    <t>RM of Reno No. 51</t>
  </si>
  <si>
    <t>RM of Riverside No. 168</t>
  </si>
  <si>
    <t>RM of Rocanville No. 151</t>
  </si>
  <si>
    <t>RM of Rodgers No. 133</t>
  </si>
  <si>
    <t>RM of Rosedale No. 283</t>
  </si>
  <si>
    <t>RM of Rosemount No. 378</t>
  </si>
  <si>
    <t>RM of Rosthern No. 403</t>
  </si>
  <si>
    <t>RM of Round Hill No. 467</t>
  </si>
  <si>
    <t>RM of Round Valley No. 410</t>
  </si>
  <si>
    <t>RM of Rudy No. 284</t>
  </si>
  <si>
    <t>RM of Saltcoats No. 213</t>
  </si>
  <si>
    <t>RM of Sarnia No. 221</t>
  </si>
  <si>
    <t>RM of Saskatchewan Landing No. 167</t>
  </si>
  <si>
    <t>RM of Sasman No. 336</t>
  </si>
  <si>
    <t>RM of Scott No. 98</t>
  </si>
  <si>
    <t>RM of Senlac No. 411</t>
  </si>
  <si>
    <t>RM of Shamrock No. 134</t>
  </si>
  <si>
    <t>RM of Shellbrook No. 493</t>
  </si>
  <si>
    <t>RM of Sherwood No. 159</t>
  </si>
  <si>
    <t>RM of Silverwood No. 123</t>
  </si>
  <si>
    <t>RM of Sliding Hills No. 273</t>
  </si>
  <si>
    <t>RM of Snipe Lake No. 259</t>
  </si>
  <si>
    <t>RM of Souris Valley No. 7</t>
  </si>
  <si>
    <t>RM of South Qu'Appelle No. 157</t>
  </si>
  <si>
    <t>RM of Spalding No. 368</t>
  </si>
  <si>
    <t>RM of Spiritwood No. 496</t>
  </si>
  <si>
    <t>RM of Spy Hill No. 152</t>
  </si>
  <si>
    <t>RM of St. Andrews No. 287</t>
  </si>
  <si>
    <t>RM of St. Louis No. 431</t>
  </si>
  <si>
    <t>RM of St. Peter No. 369</t>
  </si>
  <si>
    <t>RM of St. Philips No. 301</t>
  </si>
  <si>
    <t>RM of Stanley No. 215</t>
  </si>
  <si>
    <t>RM of Star City No. 428</t>
  </si>
  <si>
    <t>RM of Stonehenge No. 73</t>
  </si>
  <si>
    <t>RM of Storthoaks No. 31</t>
  </si>
  <si>
    <t>RM of Surprise Valley No. 9</t>
  </si>
  <si>
    <t>RM of Sutton No. 103</t>
  </si>
  <si>
    <t>RM of Swift Current No. 137</t>
  </si>
  <si>
    <t>RM of Tecumseh No. 65</t>
  </si>
  <si>
    <t>RM of Terrell No. 101</t>
  </si>
  <si>
    <t>RM of The Gap No. 39</t>
  </si>
  <si>
    <t>RM of Three Lakes No. 400</t>
  </si>
  <si>
    <t>RM of Tisdale No. 427</t>
  </si>
  <si>
    <t>RM of Torch River No. 488</t>
  </si>
  <si>
    <t>RM of Touchwood No. 248</t>
  </si>
  <si>
    <t>RM of Tramping Lake No. 380</t>
  </si>
  <si>
    <t>RM of Tullymet No. 216</t>
  </si>
  <si>
    <t>RM of Turtle River No. 469</t>
  </si>
  <si>
    <t>RM of Usborne No. 310</t>
  </si>
  <si>
    <t>RM of Val Marie No. 17</t>
  </si>
  <si>
    <t>RM of Vanscoy No. 345</t>
  </si>
  <si>
    <t>RM of Victory No. 226</t>
  </si>
  <si>
    <t>RM of Viscount No. 341</t>
  </si>
  <si>
    <t>RM of Wallace No. 243</t>
  </si>
  <si>
    <t>RM of Walpole No. 92</t>
  </si>
  <si>
    <t>RM of Waverley No. 44</t>
  </si>
  <si>
    <t>RM of Wawken No. 93</t>
  </si>
  <si>
    <t>RM of Webb No. 138</t>
  </si>
  <si>
    <t>RM of Wellington No. 97</t>
  </si>
  <si>
    <t>RM of Weyburn No. 67</t>
  </si>
  <si>
    <t>RM of Wheatlands No. 163</t>
  </si>
  <si>
    <t>RM of Whiska Creek No. 106</t>
  </si>
  <si>
    <t>RM of White Valley No. 49</t>
  </si>
  <si>
    <t>RM of Willner No. 253</t>
  </si>
  <si>
    <t>RM of Willow Bunch No. 42</t>
  </si>
  <si>
    <t>RM of Willow Creek No. 458</t>
  </si>
  <si>
    <t>RM of Willowdale No. 153</t>
  </si>
  <si>
    <t>RM of Wilton No. 472</t>
  </si>
  <si>
    <t>RM of Winslow No. 319</t>
  </si>
  <si>
    <t>RM of Wise Creek No. 77</t>
  </si>
  <si>
    <t>RM of Wolseley No. 155</t>
  </si>
  <si>
    <t>RM of Wolverine No. 340</t>
  </si>
  <si>
    <t>RM of Wood Creek No. 281</t>
  </si>
  <si>
    <t>RM of Wood River No. 74</t>
  </si>
  <si>
    <t>RM of Wreford No. 280</t>
  </si>
  <si>
    <t>Rocanville</t>
  </si>
  <si>
    <t>Roche Percee</t>
  </si>
  <si>
    <t>Rockglen</t>
  </si>
  <si>
    <t>Rose Valley</t>
  </si>
  <si>
    <t>Rosetown</t>
  </si>
  <si>
    <t>Rosthern</t>
  </si>
  <si>
    <t>Rouleau</t>
  </si>
  <si>
    <t>Ruddell</t>
  </si>
  <si>
    <t>Rush Lake</t>
  </si>
  <si>
    <t>Saltcoats</t>
  </si>
  <si>
    <t>Sandy Bay</t>
  </si>
  <si>
    <t>Saskatchewan Beach</t>
  </si>
  <si>
    <t>Saskatoon</t>
  </si>
  <si>
    <t>Scott</t>
  </si>
  <si>
    <t>Sedley</t>
  </si>
  <si>
    <t>Semans</t>
  </si>
  <si>
    <t>Senlac</t>
  </si>
  <si>
    <t>Shamrock</t>
  </si>
  <si>
    <t>Shaunavon</t>
  </si>
  <si>
    <t>Sheho</t>
  </si>
  <si>
    <t>Shell Lake</t>
  </si>
  <si>
    <t>Shellbrook</t>
  </si>
  <si>
    <t>Shields</t>
  </si>
  <si>
    <t>Silton</t>
  </si>
  <si>
    <t>Simpson</t>
  </si>
  <si>
    <t>Sintaluta</t>
  </si>
  <si>
    <t>Smeaton</t>
  </si>
  <si>
    <t>Smiley</t>
  </si>
  <si>
    <t>South Lake</t>
  </si>
  <si>
    <t>Southey</t>
  </si>
  <si>
    <t>Spalding</t>
  </si>
  <si>
    <t>Speers</t>
  </si>
  <si>
    <t>Spiritwood</t>
  </si>
  <si>
    <t>Springside</t>
  </si>
  <si>
    <t>Spy Hill</t>
  </si>
  <si>
    <t>St. Benedict</t>
  </si>
  <si>
    <t>St. Brieux</t>
  </si>
  <si>
    <t>St. George's Hill</t>
  </si>
  <si>
    <t>St. Gregor</t>
  </si>
  <si>
    <t>St. Louis</t>
  </si>
  <si>
    <t>St. Walburg</t>
  </si>
  <si>
    <t>Star City</t>
  </si>
  <si>
    <t>Stenen</t>
  </si>
  <si>
    <t>Stockholm</t>
  </si>
  <si>
    <t>Stony Rapids</t>
  </si>
  <si>
    <t>Storthoaks</t>
  </si>
  <si>
    <t>Stoughton</t>
  </si>
  <si>
    <t>Strasbourg</t>
  </si>
  <si>
    <t>Strongfield</t>
  </si>
  <si>
    <t>Sturgis</t>
  </si>
  <si>
    <t>Sun Valley</t>
  </si>
  <si>
    <t>Sunset Cove</t>
  </si>
  <si>
    <t>Swift Current</t>
  </si>
  <si>
    <t>Tantallon</t>
  </si>
  <si>
    <t>Tessier</t>
  </si>
  <si>
    <t>Theodore</t>
  </si>
  <si>
    <t>Thode</t>
  </si>
  <si>
    <t>Timber Bay</t>
  </si>
  <si>
    <t>Tisdale</t>
  </si>
  <si>
    <t>Tobin Lake</t>
  </si>
  <si>
    <t>Togo</t>
  </si>
  <si>
    <t>Tompkins</t>
  </si>
  <si>
    <t>Torquay</t>
  </si>
  <si>
    <t>Tramping Lake</t>
  </si>
  <si>
    <t>Tugaske</t>
  </si>
  <si>
    <t>Turnor Lake</t>
  </si>
  <si>
    <t>Turtle View</t>
  </si>
  <si>
    <t>Turtleford</t>
  </si>
  <si>
    <t>Tuxford</t>
  </si>
  <si>
    <t>Unity</t>
  </si>
  <si>
    <t>Val Marie</t>
  </si>
  <si>
    <t>Valparaiso</t>
  </si>
  <si>
    <t>Vanguard</t>
  </si>
  <si>
    <t>Vanscoy</t>
  </si>
  <si>
    <t>Vibank</t>
  </si>
  <si>
    <t>Viscount</t>
  </si>
  <si>
    <t>Vonda</t>
  </si>
  <si>
    <t>Wadena</t>
  </si>
  <si>
    <t>Wakaw</t>
  </si>
  <si>
    <t>Wakaw Lake</t>
  </si>
  <si>
    <t>Waldeck</t>
  </si>
  <si>
    <t>Waldheim</t>
  </si>
  <si>
    <t>Waldron</t>
  </si>
  <si>
    <t>Wapella</t>
  </si>
  <si>
    <t>Warman</t>
  </si>
  <si>
    <t>Waseca</t>
  </si>
  <si>
    <t>Watrous</t>
  </si>
  <si>
    <t>Watson</t>
  </si>
  <si>
    <t>Wawota</t>
  </si>
  <si>
    <t>Webb</t>
  </si>
  <si>
    <t>Wee Too Beach</t>
  </si>
  <si>
    <t>Weekes</t>
  </si>
  <si>
    <t>Weirdale</t>
  </si>
  <si>
    <t>Weldon</t>
  </si>
  <si>
    <t>West End</t>
  </si>
  <si>
    <t>Weyakwin</t>
  </si>
  <si>
    <t>Weyburn</t>
  </si>
  <si>
    <t>White City</t>
  </si>
  <si>
    <t>White Fox</t>
  </si>
  <si>
    <t>Whitewood</t>
  </si>
  <si>
    <t>Wilcox</t>
  </si>
  <si>
    <t>Wilkie</t>
  </si>
  <si>
    <t>Willow Bunch</t>
  </si>
  <si>
    <t>Windthorst</t>
  </si>
  <si>
    <t>Wiseton</t>
  </si>
  <si>
    <t>Wolseley</t>
  </si>
  <si>
    <t>Wood Mountain</t>
  </si>
  <si>
    <t>Wynyard</t>
  </si>
  <si>
    <t>Yellow Grass</t>
  </si>
  <si>
    <t>Yorkton</t>
  </si>
  <si>
    <t>Young</t>
  </si>
  <si>
    <t>Zealandia</t>
  </si>
  <si>
    <t>Zelma</t>
  </si>
  <si>
    <t>Zenon Park</t>
  </si>
  <si>
    <t>Sign-off</t>
  </si>
  <si>
    <t>I declare:</t>
  </si>
  <si>
    <t>Contact name (name of person completing this form):</t>
  </si>
  <si>
    <t>Contact position or title:</t>
  </si>
  <si>
    <t>Contact phone number:</t>
  </si>
  <si>
    <t>Contact email:</t>
  </si>
  <si>
    <t>Date of completion:</t>
  </si>
  <si>
    <t>Select your municipality and rate type</t>
  </si>
  <si>
    <t>Municipality name:</t>
  </si>
  <si>
    <r>
      <t xml:space="preserve">This form makes use of macros. </t>
    </r>
    <r>
      <rPr>
        <b/>
        <u/>
        <sz val="11"/>
        <color theme="1"/>
        <rFont val="Calibri"/>
        <family val="2"/>
      </rPr>
      <t xml:space="preserve">You need to enable macros to use. </t>
    </r>
  </si>
  <si>
    <t>millrate@gov.sk.ca</t>
  </si>
  <si>
    <t>Regional Park1 info</t>
  </si>
  <si>
    <t>Regional Park2 info</t>
  </si>
  <si>
    <t>Levied</t>
  </si>
  <si>
    <t>Proposed</t>
  </si>
  <si>
    <t>Mill Rate Returns | Taxes and Service Fees for Municipalities | Government of Saskatchewan</t>
  </si>
  <si>
    <r>
      <t>Do not add or delete any rows.</t>
    </r>
    <r>
      <rPr>
        <sz val="11"/>
        <color theme="1"/>
        <rFont val="Calibri"/>
        <family val="2"/>
      </rPr>
      <t xml:space="preserve"> Doing so will break the macros.</t>
    </r>
  </si>
  <si>
    <t>Municipal Tax Levy</t>
  </si>
  <si>
    <t>Base or Minimum Tax</t>
  </si>
  <si>
    <t>Land</t>
  </si>
  <si>
    <t>Improvements</t>
  </si>
  <si>
    <t xml:space="preserve">Property Class:                                                                                                                                                                                                                              </t>
  </si>
  <si>
    <t>Taxable Assessment</t>
  </si>
  <si>
    <t>Mill Rate Factor</t>
  </si>
  <si>
    <t>Uniform Mill Rate</t>
  </si>
  <si>
    <t>Amount ($)</t>
  </si>
  <si>
    <t>Quantity (#)</t>
  </si>
  <si>
    <t>Total Tax Levy ($)</t>
  </si>
  <si>
    <t>Total Properties (#)</t>
  </si>
  <si>
    <t>Agricultural</t>
  </si>
  <si>
    <t>Fixed Assessment Agreement</t>
  </si>
  <si>
    <t xml:space="preserve">     Base Tax</t>
  </si>
  <si>
    <t xml:space="preserve">     Minimum Tax</t>
  </si>
  <si>
    <t>Residential</t>
  </si>
  <si>
    <t>Total Residential</t>
  </si>
  <si>
    <t>Commercial and Industrial</t>
  </si>
  <si>
    <t xml:space="preserve">  - Potash</t>
  </si>
  <si>
    <t xml:space="preserve">  - Elevator</t>
  </si>
  <si>
    <t>Special Levy - Assessment Based</t>
  </si>
  <si>
    <t>Name</t>
  </si>
  <si>
    <t>Total Special Tax Levy ($)</t>
  </si>
  <si>
    <t xml:space="preserve"> </t>
  </si>
  <si>
    <t>Total</t>
  </si>
  <si>
    <t>Special Levy - Other</t>
  </si>
  <si>
    <t>Special Fixed Levy/Fee Amount ($)</t>
  </si>
  <si>
    <t>Number of Properties Affected</t>
  </si>
  <si>
    <t>Total Commercial and Industrial</t>
  </si>
  <si>
    <t>Total Municipal Tax Levy (excluding special levies)</t>
  </si>
  <si>
    <t>Total Municipal Tax Levy (including special levies)</t>
  </si>
  <si>
    <t>Total Municipal Taxable Assessment</t>
  </si>
  <si>
    <t>Total Municipal Taxable Assessment (SAMA Report)</t>
  </si>
  <si>
    <t>Total Municipal Adjustments</t>
  </si>
  <si>
    <t>Please enter the assessment reported to SAMA, if possible</t>
  </si>
  <si>
    <t>Bylaw name</t>
  </si>
  <si>
    <t>Bylaw number</t>
  </si>
  <si>
    <t>Effective date</t>
  </si>
  <si>
    <t>Library Tax Levy</t>
  </si>
  <si>
    <t>Property Class</t>
  </si>
  <si>
    <t>Agriculture</t>
  </si>
  <si>
    <t>Organized Hamlet Tax Levy</t>
  </si>
  <si>
    <r>
      <t xml:space="preserve">Adjustments (numbers </t>
    </r>
    <r>
      <rPr>
        <b/>
        <u/>
        <sz val="11"/>
        <color theme="1"/>
        <rFont val="Calibri"/>
        <family val="2"/>
      </rPr>
      <t>must</t>
    </r>
    <r>
      <rPr>
        <sz val="11"/>
        <color theme="1"/>
        <rFont val="Calibri"/>
        <family val="2"/>
      </rPr>
      <t xml:space="preserve"> be negative) ($)</t>
    </r>
  </si>
  <si>
    <r>
      <t xml:space="preserve">Adjustments (numbers </t>
    </r>
    <r>
      <rPr>
        <b/>
        <u/>
        <sz val="11"/>
        <rFont val="Calibri"/>
        <family val="2"/>
      </rPr>
      <t>must</t>
    </r>
    <r>
      <rPr>
        <sz val="11"/>
        <rFont val="Calibri"/>
        <family val="2"/>
      </rPr>
      <t xml:space="preserve"> be negative) ($)</t>
    </r>
  </si>
  <si>
    <t>Total Organized Hamlet Tax Levy</t>
  </si>
  <si>
    <t>Total Organized Hamlet(s) Tax Levy</t>
  </si>
  <si>
    <t>Total Organized Hamlet(s) Adjustments</t>
  </si>
  <si>
    <t>Special Service Area Tax Levy</t>
  </si>
  <si>
    <t>Established by Ministerial Order date</t>
  </si>
  <si>
    <t>Total Special Service Area(s) Tax Levy</t>
  </si>
  <si>
    <t>Total Special Service Area(s) Taxable Assessment</t>
  </si>
  <si>
    <t>Regional Park Tax Levy</t>
  </si>
  <si>
    <t>Mill Rate</t>
  </si>
  <si>
    <t>Total Regional Park(s) Tax Levy</t>
  </si>
  <si>
    <t>Total Regional Pak(s) Taxable Assessment</t>
  </si>
  <si>
    <t>Total Regional Park(s) Adjustments</t>
  </si>
  <si>
    <t>Total Special Service Area(s) Adjustments</t>
  </si>
  <si>
    <t>Education Tax Levy</t>
  </si>
  <si>
    <t>Grants-in-Lieu ($)</t>
  </si>
  <si>
    <t xml:space="preserve">  - Elevators</t>
  </si>
  <si>
    <t xml:space="preserve">  - Railway Rights of Way</t>
  </si>
  <si>
    <t>Resource</t>
  </si>
  <si>
    <t xml:space="preserve">  - Pipeline</t>
  </si>
  <si>
    <t>Total Agricultural</t>
  </si>
  <si>
    <t>Total Resource</t>
  </si>
  <si>
    <t>School Total</t>
  </si>
  <si>
    <t>Total Education Tax Levy</t>
  </si>
  <si>
    <t>Total Education Taxable Assessment</t>
  </si>
  <si>
    <t>Total Education Adjustments</t>
  </si>
  <si>
    <t>Total Education Grants-in-Leu</t>
  </si>
  <si>
    <t>Average Mill Rates</t>
  </si>
  <si>
    <t>Average Municipal Mill Rate</t>
  </si>
  <si>
    <t>Average Education Mill Rate</t>
  </si>
  <si>
    <r>
      <t xml:space="preserve">This does </t>
    </r>
    <r>
      <rPr>
        <b/>
        <u/>
        <sz val="11"/>
        <color theme="1"/>
        <rFont val="Calibri"/>
        <family val="2"/>
      </rPr>
      <t>NOT</t>
    </r>
    <r>
      <rPr>
        <sz val="11"/>
        <color theme="1"/>
        <rFont val="Calibri"/>
        <family val="2"/>
      </rPr>
      <t xml:space="preserve"> include special levies, potash or regional park information when calculating the Average Municipal Mill Rate.</t>
    </r>
  </si>
  <si>
    <t>mills</t>
  </si>
  <si>
    <t xml:space="preserve">Section A: Municipal Effective Tax Rate (ETR) </t>
  </si>
  <si>
    <t>Commercial/Industrial</t>
  </si>
  <si>
    <t>Total Taxable Assessment</t>
  </si>
  <si>
    <t>Tax Levy</t>
  </si>
  <si>
    <t>Effective Tax Rate by Category</t>
  </si>
  <si>
    <t>Municipal Effective Tax Rate Ratio</t>
  </si>
  <si>
    <t>Compliance</t>
  </si>
  <si>
    <r>
      <t xml:space="preserve">For Rural Municipalities, do </t>
    </r>
    <r>
      <rPr>
        <b/>
        <sz val="11"/>
        <color theme="1"/>
        <rFont val="Calibri"/>
        <family val="2"/>
      </rPr>
      <t>NOT</t>
    </r>
    <r>
      <rPr>
        <sz val="11"/>
        <color theme="1"/>
        <rFont val="Calibri"/>
        <family val="2"/>
      </rPr>
      <t xml:space="preserve"> include Reginal Parks in this section.</t>
    </r>
  </si>
  <si>
    <t>Big Beaver</t>
  </si>
  <si>
    <t>Bellegarde</t>
  </si>
  <si>
    <t>Scout Lake</t>
  </si>
  <si>
    <t>Ormiston</t>
  </si>
  <si>
    <t>Parry</t>
  </si>
  <si>
    <t>Claybank</t>
  </si>
  <si>
    <t>Bayard</t>
  </si>
  <si>
    <t>Candiac</t>
  </si>
  <si>
    <t>Wymark</t>
  </si>
  <si>
    <t>Pelican Shores</t>
  </si>
  <si>
    <t>Moose Bay</t>
  </si>
  <si>
    <t>Exner's Twin Bays</t>
  </si>
  <si>
    <t>Greenspot</t>
  </si>
  <si>
    <t>Sunset Beach</t>
  </si>
  <si>
    <t>OH1</t>
  </si>
  <si>
    <t>OH2</t>
  </si>
  <si>
    <t>OH3</t>
  </si>
  <si>
    <t>OH4</t>
  </si>
  <si>
    <t>Taylor Beach</t>
  </si>
  <si>
    <t>Deer Valley</t>
  </si>
  <si>
    <t>Westview</t>
  </si>
  <si>
    <t>OH5</t>
  </si>
  <si>
    <t>OH6</t>
  </si>
  <si>
    <t>OH7</t>
  </si>
  <si>
    <t>OH8</t>
  </si>
  <si>
    <t>OH9</t>
  </si>
  <si>
    <t>Alta Vista</t>
  </si>
  <si>
    <t>North Colesdale Park</t>
  </si>
  <si>
    <t>Colesdale Park South</t>
  </si>
  <si>
    <t>Collingwood Lakeshore Estates</t>
  </si>
  <si>
    <t>MacPheat Park</t>
  </si>
  <si>
    <t>Mohr's Beach</t>
  </si>
  <si>
    <t>Spring Bay</t>
  </si>
  <si>
    <t>Uhl's Bay</t>
  </si>
  <si>
    <t>Sarnia Beach</t>
  </si>
  <si>
    <t>Hitchcock Bay</t>
  </si>
  <si>
    <t>Runnymede</t>
  </si>
  <si>
    <t>Crystal Lake</t>
  </si>
  <si>
    <t>Amsterdam</t>
  </si>
  <si>
    <t>Tadmore</t>
  </si>
  <si>
    <t>Swan Plain</t>
  </si>
  <si>
    <t>Ketchen</t>
  </si>
  <si>
    <t>Usherville</t>
  </si>
  <si>
    <t>Hendon</t>
  </si>
  <si>
    <t>OH10</t>
  </si>
  <si>
    <t>OH11</t>
  </si>
  <si>
    <t>Riverside Estates</t>
  </si>
  <si>
    <t>Neuhorst</t>
  </si>
  <si>
    <t>Merrill Hills</t>
  </si>
  <si>
    <t>Furdale</t>
  </si>
  <si>
    <t>Casa Rio Estates</t>
  </si>
  <si>
    <t>Beaver Creek</t>
  </si>
  <si>
    <t>Cathedral Bluffs</t>
  </si>
  <si>
    <t>Discovery Ridge</t>
  </si>
  <si>
    <t>River's Edge Estates</t>
  </si>
  <si>
    <t>Elbow Lake</t>
  </si>
  <si>
    <t>Erwood</t>
  </si>
  <si>
    <t>Little Swan River</t>
  </si>
  <si>
    <t>Prairie River</t>
  </si>
  <si>
    <t xml:space="preserve">Neuanlage </t>
  </si>
  <si>
    <t>Blumenthal</t>
  </si>
  <si>
    <t>Barrier Ford</t>
  </si>
  <si>
    <t>Chelan</t>
  </si>
  <si>
    <t>Sylvania</t>
  </si>
  <si>
    <t>Eldersley</t>
  </si>
  <si>
    <t>Hoey</t>
  </si>
  <si>
    <t>Delmas</t>
  </si>
  <si>
    <t>MacDowall</t>
  </si>
  <si>
    <t>Pelican Cove</t>
  </si>
  <si>
    <t>Mayfair</t>
  </si>
  <si>
    <t>Mullingar</t>
  </si>
  <si>
    <t>OH12</t>
  </si>
  <si>
    <t>Garrick</t>
  </si>
  <si>
    <t>Snowden</t>
  </si>
  <si>
    <t>Holbein</t>
  </si>
  <si>
    <t>Crutwell</t>
  </si>
  <si>
    <t>Spruce Bay</t>
  </si>
  <si>
    <t>Robinhood</t>
  </si>
  <si>
    <t>Fairholme</t>
  </si>
  <si>
    <t>Livelong</t>
  </si>
  <si>
    <t>Turtle Lake South Bay</t>
  </si>
  <si>
    <t>Spruce Lake</t>
  </si>
  <si>
    <t>Frenchman Butte</t>
  </si>
  <si>
    <t>Little Fishing Lake</t>
  </si>
  <si>
    <t>Special Service Area of Lake Alma</t>
  </si>
  <si>
    <t>Enter Special Service Area - Gladmar</t>
  </si>
  <si>
    <t>Special Service Area Known as Antler</t>
  </si>
  <si>
    <t>Cannington Lake</t>
  </si>
  <si>
    <t>Enter Special Service Area #1 Hamlet / Special Service Area of Meyronne</t>
  </si>
  <si>
    <t>Aneroid</t>
  </si>
  <si>
    <t>Admiral</t>
  </si>
  <si>
    <t>Former Village of Carmichael</t>
  </si>
  <si>
    <t>Welwyn</t>
  </si>
  <si>
    <t>Special Service Area Division 7, Stewart Valley</t>
  </si>
  <si>
    <t>Enter Special Service Area Success</t>
  </si>
  <si>
    <t>Jasmin on Echo</t>
  </si>
  <si>
    <t>Findlater</t>
  </si>
  <si>
    <t>Special Service Area - Keeler</t>
  </si>
  <si>
    <t>Otthon</t>
  </si>
  <si>
    <t>Duff</t>
  </si>
  <si>
    <t>Penzance</t>
  </si>
  <si>
    <t>Shackleton</t>
  </si>
  <si>
    <t>Lancer</t>
  </si>
  <si>
    <t>Enter Special Service Area #1 SCEPTRE</t>
  </si>
  <si>
    <t>Prelate</t>
  </si>
  <si>
    <t>Willowbrook</t>
  </si>
  <si>
    <t xml:space="preserve">Lestock SSA </t>
  </si>
  <si>
    <t>Sandy Shores Resort</t>
  </si>
  <si>
    <t>Veregin</t>
  </si>
  <si>
    <t>Enter Special Service Area of Bankend</t>
  </si>
  <si>
    <t>Enter Special Service Area #1 Sovereign</t>
  </si>
  <si>
    <t>Alsask</t>
  </si>
  <si>
    <t>Special Service Area of Leslie</t>
  </si>
  <si>
    <t>Special Service Area Kandahar</t>
  </si>
  <si>
    <t>Former village of Herschel</t>
  </si>
  <si>
    <t>Arran</t>
  </si>
  <si>
    <t>Special Service Area of Margo</t>
  </si>
  <si>
    <t>Plunkett</t>
  </si>
  <si>
    <t>SSA Elstow</t>
  </si>
  <si>
    <t>Springwater</t>
  </si>
  <si>
    <t>Handel</t>
  </si>
  <si>
    <t>Cando</t>
  </si>
  <si>
    <t>Enter Special Service Area Primate</t>
  </si>
  <si>
    <t>Enter Special Service Area #1 Yellow Creek</t>
  </si>
  <si>
    <t>Domremy</t>
  </si>
  <si>
    <t>Rockhaven</t>
  </si>
  <si>
    <t>Rabbit Lake Special Service Area</t>
  </si>
  <si>
    <t>Total Organized Hamlet Adjustments</t>
  </si>
  <si>
    <t>Number of OH</t>
  </si>
  <si>
    <t>Number of SSA</t>
  </si>
  <si>
    <t>SSA1</t>
  </si>
  <si>
    <t xml:space="preserve">SSA2 </t>
  </si>
  <si>
    <t>Atton's Lake</t>
  </si>
  <si>
    <t>Bengough Regional Park</t>
  </si>
  <si>
    <t>Big River Regional Park</t>
  </si>
  <si>
    <t>Biggar and District Regional Park</t>
  </si>
  <si>
    <t>Canwood Regional Park</t>
  </si>
  <si>
    <t>Duck Mountain Regional Park</t>
  </si>
  <si>
    <t>Craik &amp; District Regional Park</t>
  </si>
  <si>
    <t>Clearwater Regional Park</t>
  </si>
  <si>
    <t>Assiniboia Regional Park</t>
  </si>
  <si>
    <t>Big Manitou Regional Park</t>
  </si>
  <si>
    <t>Brightsand Lake Regional Park</t>
  </si>
  <si>
    <t>Cabri Regional Park</t>
  </si>
  <si>
    <t>Carlton Trail Regional Park</t>
  </si>
  <si>
    <t>Ceylon Regional Park</t>
  </si>
  <si>
    <t>Antelope Lake Regional Park</t>
  </si>
  <si>
    <t>Dunnet Regional Park</t>
  </si>
  <si>
    <t>Eagle Creek Regional Park</t>
  </si>
  <si>
    <t>Emerald Lake Regional Park</t>
  </si>
  <si>
    <t>Elrose Regional Park</t>
  </si>
  <si>
    <t>Esterhazy Regional Park</t>
  </si>
  <si>
    <t>Eston Riverside Regional Park</t>
  </si>
  <si>
    <t>Glenburn Regional Park</t>
  </si>
  <si>
    <t>Hazlet Regional Park</t>
  </si>
  <si>
    <t>Herbert Ferry Regional Park</t>
  </si>
  <si>
    <t>Hudson Bay Regional Park</t>
  </si>
  <si>
    <t>Kindersley Regional Park</t>
  </si>
  <si>
    <t>Lac Pelletier Regional Park</t>
  </si>
  <si>
    <t>Ituna and District Regional Park</t>
  </si>
  <si>
    <t>Jean Louis Legar Regional Park</t>
  </si>
  <si>
    <t>Sylvan Valley Regional Park</t>
  </si>
  <si>
    <t>Kemoca</t>
  </si>
  <si>
    <t>Lake Charron Regional Park</t>
  </si>
  <si>
    <t>Kipabiskau Regional Park</t>
  </si>
  <si>
    <t>Last Mountain Regional Park</t>
  </si>
  <si>
    <t>Lemsford Ferry Regional Park</t>
  </si>
  <si>
    <t>LeRoy Leisureland Regional Park</t>
  </si>
  <si>
    <t>Leslie Beach Regional Park</t>
  </si>
  <si>
    <t>Little Loon Lake Regional Park</t>
  </si>
  <si>
    <t>Macklin Lake Regional Park</t>
  </si>
  <si>
    <t>Lucien Lake Regional Park</t>
  </si>
  <si>
    <t>Mainprize Regional Park</t>
  </si>
  <si>
    <t>Manitou District Regional Park</t>
  </si>
  <si>
    <t>McLaren Lake Regional Park</t>
  </si>
  <si>
    <t>McNab Regional Park</t>
  </si>
  <si>
    <t>Clair Lake Regional Park</t>
  </si>
  <si>
    <t>Meeting Lake Regional Park</t>
  </si>
  <si>
    <t>Melfort and District Regional Park</t>
  </si>
  <si>
    <t>Melville Regional Park</t>
  </si>
  <si>
    <t>Memorial Lake Regional Park</t>
  </si>
  <si>
    <t>Meota Regional Park</t>
  </si>
  <si>
    <t>Moose Creek Regional Park</t>
  </si>
  <si>
    <t>Moosomin and District Regional Park</t>
  </si>
  <si>
    <t>Nipawin and District Regional Park</t>
  </si>
  <si>
    <t>Morin Lake Regional Park</t>
  </si>
  <si>
    <t>Sturgeon Lake Regional Park</t>
  </si>
  <si>
    <t>Nickle Lake Regional Park</t>
  </si>
  <si>
    <t>Notukeu</t>
  </si>
  <si>
    <t>Ogema Regional Park</t>
  </si>
  <si>
    <t>Oro Lake Regional Park</t>
  </si>
  <si>
    <t>Oungre Memorial Regional Park</t>
  </si>
  <si>
    <t>Outlook &amp; District Regional Park</t>
  </si>
  <si>
    <t>Palliser Regional Park</t>
  </si>
  <si>
    <t>Pasquia Regional Park</t>
  </si>
  <si>
    <t>Pine Cree Regional Park</t>
  </si>
  <si>
    <t>Prairie Lake Regional Park</t>
  </si>
  <si>
    <t>Radville Laurier Regional Park</t>
  </si>
  <si>
    <t>Redberry Lake Regional Park</t>
  </si>
  <si>
    <t>Rockin Beach Regional Park</t>
  </si>
  <si>
    <t>Saltcoats &amp; District Regional Park</t>
  </si>
  <si>
    <t>Sandy Beach Regional Park</t>
  </si>
  <si>
    <t>Shamrock Regional Park</t>
  </si>
  <si>
    <t>Silver Lake Regional Park</t>
  </si>
  <si>
    <t>St. Brieux Regional Park</t>
  </si>
  <si>
    <t>Struthers Lake Regional Park</t>
  </si>
  <si>
    <t>Suffern Lake</t>
  </si>
  <si>
    <t>Table Mountain Regional Park</t>
  </si>
  <si>
    <t>Thomson Lake Regional Park</t>
  </si>
  <si>
    <t>Unity &amp; District Regional Park</t>
  </si>
  <si>
    <t>Valley (Rosthern)</t>
  </si>
  <si>
    <t>Valley (Waldheim)</t>
  </si>
  <si>
    <t>Wakaw Lake Regional Park</t>
  </si>
  <si>
    <t>Wapiti Valley Regional Park</t>
  </si>
  <si>
    <t>Welwyn Centennial Regional Park</t>
  </si>
  <si>
    <t>West Central Regional Park</t>
  </si>
  <si>
    <t>Whitesand Regional Park</t>
  </si>
  <si>
    <t>Wilkie Regional Park</t>
  </si>
  <si>
    <t>Wood Mountain Regional Park</t>
  </si>
  <si>
    <t>Woodlawn Regional Park</t>
  </si>
  <si>
    <t>Wynyard Regional Park</t>
  </si>
  <si>
    <t>York Lake Regional Park</t>
  </si>
  <si>
    <t>MTL</t>
  </si>
  <si>
    <t>-</t>
  </si>
  <si>
    <t>have macro show dollars in dollars</t>
  </si>
  <si>
    <t>column O warning if not negative</t>
  </si>
  <si>
    <t xml:space="preserve">*Should D to K be positive? </t>
  </si>
  <si>
    <t>*Get more info for subclasses</t>
  </si>
  <si>
    <t>Municipal Special Levy</t>
  </si>
  <si>
    <t>MSL</t>
  </si>
  <si>
    <t>column H warning if not negative</t>
  </si>
  <si>
    <t xml:space="preserve">*Should D to F be positive? </t>
  </si>
  <si>
    <t>PTB</t>
  </si>
  <si>
    <t>*What is the structure for bylaw number?</t>
  </si>
  <si>
    <t>LTL</t>
  </si>
  <si>
    <t>OHLT</t>
  </si>
  <si>
    <t>*See above for same questions</t>
  </si>
  <si>
    <t>*What exactly should be greyed out for total properties?</t>
  </si>
  <si>
    <t>SSATL</t>
  </si>
  <si>
    <t>Total Special Service Area Tax Levy</t>
  </si>
  <si>
    <t>Total Special Service Area Adjustments</t>
  </si>
  <si>
    <t>Sorensen Beach</t>
  </si>
  <si>
    <t>Nesslin Lake</t>
  </si>
  <si>
    <t>Phillips Grove</t>
  </si>
  <si>
    <t>Brancepeth</t>
  </si>
  <si>
    <t>Hagen</t>
  </si>
  <si>
    <t>Trossachs</t>
  </si>
  <si>
    <t>Caron</t>
  </si>
  <si>
    <t>Peebles</t>
  </si>
  <si>
    <t>Cedar Villa Estates</t>
  </si>
  <si>
    <t>Eagle Ridge Country Estates</t>
  </si>
  <si>
    <t>Crawford Estates</t>
  </si>
  <si>
    <t>Mozart</t>
  </si>
  <si>
    <t>Wishart</t>
  </si>
  <si>
    <t>Tuffnell</t>
  </si>
  <si>
    <t>Corning</t>
  </si>
  <si>
    <t>Good Spirit Acres</t>
  </si>
  <si>
    <t>Burgis Beach</t>
  </si>
  <si>
    <t>Hazel Dell</t>
  </si>
  <si>
    <t>Okla</t>
  </si>
  <si>
    <t>Balone Beach</t>
  </si>
  <si>
    <t>Cudsaskwa Beach</t>
  </si>
  <si>
    <t>Crystal Springs</t>
  </si>
  <si>
    <t>Meskanaw</t>
  </si>
  <si>
    <t>Tway</t>
  </si>
  <si>
    <t>Darlings Beach</t>
  </si>
  <si>
    <t>Davin</t>
  </si>
  <si>
    <t>Gray</t>
  </si>
  <si>
    <t>Kronau</t>
  </si>
  <si>
    <t>Riceton</t>
  </si>
  <si>
    <t>Beaubier</t>
  </si>
  <si>
    <t>Arlington Beach</t>
  </si>
  <si>
    <t>McCord</t>
  </si>
  <si>
    <t>Parkview</t>
  </si>
  <si>
    <t xml:space="preserve">South Waterhen Lake </t>
  </si>
  <si>
    <t>Lakeview</t>
  </si>
  <si>
    <t>Day's Beach</t>
  </si>
  <si>
    <t>West Chatfield Beach</t>
  </si>
  <si>
    <t>Lanz Point</t>
  </si>
  <si>
    <t>Pelican Point</t>
  </si>
  <si>
    <t>Sleepy Hollow</t>
  </si>
  <si>
    <t>Trevessa Beach</t>
  </si>
  <si>
    <t>Bayview Heights</t>
  </si>
  <si>
    <t>Prince</t>
  </si>
  <si>
    <t>Martinson's Beach</t>
  </si>
  <si>
    <t>Maymont Beach</t>
  </si>
  <si>
    <t>Summerfield Beach</t>
  </si>
  <si>
    <t>Evergreen Acres</t>
  </si>
  <si>
    <t>Kopps Kove</t>
  </si>
  <si>
    <t>Parkland Beach</t>
  </si>
  <si>
    <t>Powm Beach</t>
  </si>
  <si>
    <t>Horseshoe Bay</t>
  </si>
  <si>
    <t xml:space="preserve">Mowery Beach </t>
  </si>
  <si>
    <t>Evergreen Brightsand</t>
  </si>
  <si>
    <t>Crystal Bay-Sunset</t>
  </si>
  <si>
    <t>Sunset View Beach</t>
  </si>
  <si>
    <t>Northside</t>
  </si>
  <si>
    <t>Fiske</t>
  </si>
  <si>
    <t>Kuroki</t>
  </si>
  <si>
    <t>Kylemore</t>
  </si>
  <si>
    <t>Nut Mountain</t>
  </si>
  <si>
    <t>North Shore Fishing Lake</t>
  </si>
  <si>
    <t>Ottman-Murray Beach</t>
  </si>
  <si>
    <t>Edgeley</t>
  </si>
  <si>
    <t>St. Joseph's</t>
  </si>
  <si>
    <t>St. Isidore-de-Bellevue</t>
  </si>
  <si>
    <t>Guernsey</t>
  </si>
  <si>
    <t>Demaine</t>
  </si>
  <si>
    <t>North Weyburn</t>
  </si>
  <si>
    <t>Fairy Glen</t>
  </si>
  <si>
    <t>Gronlid</t>
  </si>
  <si>
    <t>Lone Rock</t>
  </si>
  <si>
    <t>(should this be Willow Creek?)</t>
  </si>
  <si>
    <t>South East Cornerstone SD 209</t>
  </si>
  <si>
    <t>Chinook SD 211</t>
  </si>
  <si>
    <t>Prairie Spirit SD 206</t>
  </si>
  <si>
    <t>Saskatoon SD 13</t>
  </si>
  <si>
    <t>Prairie South SD 210</t>
  </si>
  <si>
    <t>Regina SD 4</t>
  </si>
  <si>
    <t>Holy Trinity RCSSD 22</t>
  </si>
  <si>
    <t>Regina RCSSD 81</t>
  </si>
  <si>
    <t>Prairie Valley SD 208</t>
  </si>
  <si>
    <t>School division2 name</t>
  </si>
  <si>
    <t>School division3 name</t>
  </si>
  <si>
    <t>School division4 name</t>
  </si>
  <si>
    <t>St. Paul's RCSSD 20</t>
  </si>
  <si>
    <t>Horizon SD 205</t>
  </si>
  <si>
    <t>Saskatchewan Rivers SD 119</t>
  </si>
  <si>
    <t>Prince Albert RCSSD 6</t>
  </si>
  <si>
    <t>North East SD 200</t>
  </si>
  <si>
    <t>Living Sky SD 202</t>
  </si>
  <si>
    <t>Northern Lights SD 113</t>
  </si>
  <si>
    <t>Sun West SD 207</t>
  </si>
  <si>
    <t>Good Spirit SD 204</t>
  </si>
  <si>
    <t>Creighton SD 111</t>
  </si>
  <si>
    <t>Northwest SD 203</t>
  </si>
  <si>
    <t>Holy Family RCSSD 140</t>
  </si>
  <si>
    <t>Ile a la Crosse SD 112</t>
  </si>
  <si>
    <t>Lloydminster SD 99</t>
  </si>
  <si>
    <t>Lloydminster RCSSD 89</t>
  </si>
  <si>
    <t>Christ the Teacher RCSSD 212</t>
  </si>
  <si>
    <t>Light of Christ RCSSD 16</t>
  </si>
  <si>
    <t>Number of Regional Parks</t>
  </si>
  <si>
    <t>School division1 name</t>
  </si>
  <si>
    <t>Number of School Divisions</t>
  </si>
  <si>
    <t xml:space="preserve">2026 Mill Rate Survey Return </t>
  </si>
  <si>
    <t>2026 Mill Rate Survey Return</t>
  </si>
  <si>
    <t>Martins Lake Regional Park</t>
  </si>
  <si>
    <t>Sturgis &amp; District Regional Park</t>
  </si>
  <si>
    <t>2026 Mill Rate Survey</t>
  </si>
  <si>
    <t>Comparison of Municipal and Education Assessments</t>
  </si>
  <si>
    <t>Municipal</t>
  </si>
  <si>
    <t>Education</t>
  </si>
  <si>
    <t>Check</t>
  </si>
  <si>
    <t>Comparison of Municipal and SAMA Assessments</t>
  </si>
  <si>
    <t>SAMA (if available)</t>
  </si>
  <si>
    <t>Uniform Mill Rate Check</t>
  </si>
  <si>
    <t>Commercial</t>
  </si>
  <si>
    <t>Total Organized Hamlet(s) Taxable Assessment</t>
  </si>
  <si>
    <t>Taxable Assessment Type - Residential</t>
  </si>
  <si>
    <t>Taxable Assessment Type - Commercial and Industrial, Resource</t>
  </si>
  <si>
    <t>Property Tax Bylaws</t>
  </si>
  <si>
    <t>Municipal Effective Tax Rate (ETR)</t>
  </si>
  <si>
    <t>Reason (if applicable)</t>
  </si>
  <si>
    <t>Number of school divisions:</t>
  </si>
  <si>
    <t>Municipality status:</t>
  </si>
  <si>
    <t>Municipality</t>
  </si>
  <si>
    <t>Municipal Taxable Assessment</t>
  </si>
  <si>
    <t xml:space="preserve">Municipal Tax Levy </t>
  </si>
  <si>
    <t>Tax Tools</t>
  </si>
  <si>
    <t>Municipal Mill Rate Factors</t>
  </si>
  <si>
    <t>Factored Municipal Mill Rate</t>
  </si>
  <si>
    <t>Agriculture - Base Tax</t>
  </si>
  <si>
    <t>Residential - Base Tax</t>
  </si>
  <si>
    <t xml:space="preserve">Commercial &amp; Industrial - Base Tax </t>
  </si>
  <si>
    <t xml:space="preserve">Agriculture - Minimum Tax </t>
  </si>
  <si>
    <t xml:space="preserve">Residential - Minimum Tax </t>
  </si>
  <si>
    <t xml:space="preserve">Commercial &amp; Industrial - Minimum Tax </t>
  </si>
  <si>
    <t xml:space="preserve">School Taxable Assessment </t>
  </si>
  <si>
    <t xml:space="preserve">School Tax Levy </t>
  </si>
  <si>
    <t>Library Taxable Assessment</t>
  </si>
  <si>
    <t xml:space="preserve">Library Tax Levy </t>
  </si>
  <si>
    <t>Library Mill Rate Factors</t>
  </si>
  <si>
    <t>Factored Library Mill Rate</t>
  </si>
  <si>
    <t>Variance between Municipal &amp; School Assessment</t>
  </si>
  <si>
    <t>Municipal Special Levy-Assessment Based</t>
  </si>
  <si>
    <t>Municipal Special Levy-Other</t>
  </si>
  <si>
    <t>Base tax check</t>
  </si>
  <si>
    <t>Minimum tax check</t>
  </si>
  <si>
    <t>School Adjustments</t>
  </si>
  <si>
    <t>School Grants-in-Lieu</t>
  </si>
  <si>
    <t>Municipal  - Adjustments</t>
  </si>
  <si>
    <t>Municipal Special Levy- Assessment Based - Adjustments</t>
  </si>
  <si>
    <t>Municipal Special Levy- Other- Adjustments</t>
  </si>
  <si>
    <t>Number of properties</t>
  </si>
  <si>
    <t>Assessment</t>
  </si>
  <si>
    <t>Levy</t>
  </si>
  <si>
    <t>ETR</t>
  </si>
  <si>
    <t>RM#</t>
  </si>
  <si>
    <t>Municipality Status</t>
  </si>
  <si>
    <t>Municipality Name</t>
  </si>
  <si>
    <t>Municipal Directory 2011 Census</t>
  </si>
  <si>
    <t xml:space="preserve">Agriculture </t>
  </si>
  <si>
    <t>Total Municipal Assessment</t>
  </si>
  <si>
    <t xml:space="preserve">Total Municipal Tax Levy </t>
  </si>
  <si>
    <t>ETR Compliance Check: Acceptable range 0-0.5</t>
  </si>
  <si>
    <t>Base Tax</t>
  </si>
  <si>
    <t>Min Tax</t>
  </si>
  <si>
    <t>Phase-In</t>
  </si>
  <si>
    <t>MRF</t>
  </si>
  <si>
    <t>Uniform Municipal Mill Rate</t>
  </si>
  <si>
    <t>Commercial &amp; Industrial</t>
  </si>
  <si>
    <t>C &amp; I - Elevator</t>
  </si>
  <si>
    <t>C &amp; I - Rail &amp; Pipeline</t>
  </si>
  <si>
    <t>Land Amount</t>
  </si>
  <si>
    <t>Land Quantity</t>
  </si>
  <si>
    <t>Improvement Amount</t>
  </si>
  <si>
    <t>Improvement Quantity</t>
  </si>
  <si>
    <t>Combined Amount</t>
  </si>
  <si>
    <t>Combined Quantity</t>
  </si>
  <si>
    <t>Total Base Ag Levy</t>
  </si>
  <si>
    <t>Total Base Res Levy</t>
  </si>
  <si>
    <t xml:space="preserve">Total Base   C &amp; I Levy </t>
  </si>
  <si>
    <t>@ Min - Ag Assessment</t>
  </si>
  <si>
    <t>Improvement  Amount</t>
  </si>
  <si>
    <t xml:space="preserve">Total Min Ag Levy </t>
  </si>
  <si>
    <t>@Min - Res Assessment</t>
  </si>
  <si>
    <t xml:space="preserve">Total Min Res Levy </t>
  </si>
  <si>
    <t>@ Min - C &amp;  I Assessment</t>
  </si>
  <si>
    <t xml:space="preserve">Total Min C &amp; I Levy </t>
  </si>
  <si>
    <t xml:space="preserve">Commercial and Industrial </t>
  </si>
  <si>
    <t>Total School Taxable Assessment</t>
  </si>
  <si>
    <t xml:space="preserve">Residential </t>
  </si>
  <si>
    <t>Total School Levy</t>
  </si>
  <si>
    <t>Average School Mill Rate</t>
  </si>
  <si>
    <t>Total Library Assessment</t>
  </si>
  <si>
    <t>Total Library Levy</t>
  </si>
  <si>
    <t>Average Library Mill Rate</t>
  </si>
  <si>
    <t>Uniform Library Mill Rate</t>
  </si>
  <si>
    <t>Name 1</t>
  </si>
  <si>
    <t>Total Special tax Levy</t>
  </si>
  <si>
    <t>Name 2</t>
  </si>
  <si>
    <t>Name 3</t>
  </si>
  <si>
    <t>Name 4</t>
  </si>
  <si>
    <t>Name 5</t>
  </si>
  <si>
    <t>Name 6</t>
  </si>
  <si>
    <t>Special Fixed Levy/Fee</t>
  </si>
  <si>
    <t>Number of properties affected</t>
  </si>
  <si>
    <t>Ag bt</t>
  </si>
  <si>
    <t>Res bt</t>
  </si>
  <si>
    <t>C&amp;I bt</t>
  </si>
  <si>
    <t>ag min</t>
  </si>
  <si>
    <t>res min</t>
  </si>
  <si>
    <t>c&amp;i min</t>
  </si>
  <si>
    <t>total bt</t>
  </si>
  <si>
    <t>total mt</t>
  </si>
  <si>
    <t>Minimum MRF</t>
  </si>
  <si>
    <t>Maximum MRF</t>
  </si>
  <si>
    <t>9% variance</t>
  </si>
  <si>
    <t>UMR</t>
  </si>
  <si>
    <t>AG umr check</t>
  </si>
  <si>
    <t>C&amp;I check</t>
  </si>
  <si>
    <t>SD</t>
  </si>
  <si>
    <t>Ave Mun</t>
  </si>
  <si>
    <t>Ave School</t>
  </si>
  <si>
    <t>Mun V</t>
  </si>
  <si>
    <t>SD V</t>
  </si>
  <si>
    <t>Mun/Sch Assess Variance Code</t>
  </si>
  <si>
    <t>Total School Adjustments</t>
  </si>
  <si>
    <t>Total School Grants-in-Lieu</t>
  </si>
  <si>
    <t>Commercial and Industrial (potash is included) (RP is not)</t>
  </si>
  <si>
    <t>Total Adjustments</t>
  </si>
  <si>
    <t>Total Properties</t>
  </si>
  <si>
    <t>Municipal ETR Ratio</t>
  </si>
  <si>
    <t>ETR Compliance</t>
  </si>
  <si>
    <t>N</t>
  </si>
  <si>
    <t>RM excluding OH and SSA</t>
  </si>
  <si>
    <t xml:space="preserve">Total Base C &amp; I Levy </t>
  </si>
  <si>
    <t>Organized Hamlets only</t>
  </si>
  <si>
    <t>Organized Hamlet assessment</t>
  </si>
  <si>
    <t>OH Tax Tools</t>
  </si>
  <si>
    <t>Special Levy-Assessment Based</t>
  </si>
  <si>
    <t>Special Levy-Other</t>
  </si>
  <si>
    <t>Base Tax check</t>
  </si>
  <si>
    <t>Minimum Tax check</t>
  </si>
  <si>
    <t>Organized Hamlets</t>
  </si>
  <si>
    <t>Total Municipal Levy</t>
  </si>
  <si>
    <t>Total Min C&amp;I Levy</t>
  </si>
  <si>
    <t xml:space="preserve">Total </t>
  </si>
  <si>
    <t>Special Fixed Levy/Fee Affected</t>
  </si>
  <si>
    <t>Total Special Tax Levy</t>
  </si>
  <si>
    <t>Total Special Levy</t>
  </si>
  <si>
    <t>Total bt</t>
  </si>
  <si>
    <t>Total MT</t>
  </si>
  <si>
    <t>Ag/C&amp;I MRF ratio</t>
  </si>
  <si>
    <t>Res/C&amp;I MRF ratio</t>
  </si>
  <si>
    <t>Speical Service Areas only</t>
  </si>
  <si>
    <t>Special Service Area assessment</t>
  </si>
  <si>
    <t>SSA Tax Tools</t>
  </si>
  <si>
    <t xml:space="preserve">  - Non-arable (Range) Land and Improvements</t>
  </si>
  <si>
    <t xml:space="preserve">  - Other Agricultural Land and Improvements</t>
  </si>
  <si>
    <t xml:space="preserve">  - Multi-unit Residential</t>
  </si>
  <si>
    <t xml:space="preserve">  - Seasonal Residential</t>
  </si>
  <si>
    <t xml:space="preserve">  - Residential</t>
  </si>
  <si>
    <t xml:space="preserve">  - Railway Rights of Way and Pipeline</t>
  </si>
  <si>
    <t>Land and Improvements</t>
  </si>
  <si>
    <t>School division</t>
  </si>
  <si>
    <t>Issue</t>
  </si>
  <si>
    <t>Form not matching map and policy list</t>
  </si>
  <si>
    <t>Not in policy list</t>
  </si>
  <si>
    <t>In policy list only</t>
  </si>
  <si>
    <t>Not in form, but in policy list and map</t>
  </si>
  <si>
    <t>Only on map</t>
  </si>
  <si>
    <t>Missing from form</t>
  </si>
  <si>
    <t>Only on form</t>
  </si>
  <si>
    <t>Map and form have different SDs, policy list just says "resort village of Turtle View"</t>
  </si>
  <si>
    <t>Map and policy list don't match their form</t>
  </si>
  <si>
    <t>NSAD-RD OF BALLANTYNE BAY</t>
  </si>
  <si>
    <t>NORTHERN LIGHTS</t>
  </si>
  <si>
    <t>NSAD-RD OF BEAUVAL</t>
  </si>
  <si>
    <t>NSAD-RD OF BIG RIVER</t>
  </si>
  <si>
    <t>NSAD-RD OF BUFFALO NARROWS</t>
  </si>
  <si>
    <t>NSAD-RD OF CAMP CARMEL</t>
  </si>
  <si>
    <t>NSAD-RD OF CARROT RIVER</t>
  </si>
  <si>
    <t>NSAD-RD OF CREIGHTON</t>
  </si>
  <si>
    <t>CREIGHTON</t>
  </si>
  <si>
    <t>NSAD-RD OF CUMBERLAND HOUSE</t>
  </si>
  <si>
    <t>NSAD-RD OF DORE LAKE</t>
  </si>
  <si>
    <t>NSAD-RD OF DORINTOSH</t>
  </si>
  <si>
    <t>NSAD-RD OF EAGLE POINT</t>
  </si>
  <si>
    <t>NSAD-RD OF ENGLISH BAY</t>
  </si>
  <si>
    <t>NSAD-RD OF GREEN LAKE</t>
  </si>
  <si>
    <t>NSAD-RD OF ILE A LA CROSSE</t>
  </si>
  <si>
    <t>ILE-A-LA-CROSSE</t>
  </si>
  <si>
    <t>NSAD-RD OF KINOOSAO</t>
  </si>
  <si>
    <t>NSAD-RD OF LA LOCHE</t>
  </si>
  <si>
    <t>NSAD-RD OF LA RONGE</t>
  </si>
  <si>
    <t>NSAD-RD OF LOWER FISHING LAKE</t>
  </si>
  <si>
    <t>NSAD-RD OF NEMEIBEN LAKE</t>
  </si>
  <si>
    <t>NSAD-RD OF NIPAWIN</t>
  </si>
  <si>
    <t>NSAD-RD OF PELICAN NARROWS</t>
  </si>
  <si>
    <t>NSAD-RD OF PINEHOUSE</t>
  </si>
  <si>
    <t>NSAD-RD OF POTATO LAKE</t>
  </si>
  <si>
    <t>NSAD-RD OF SANDY BAY</t>
  </si>
  <si>
    <t>NSAD-RD OF SOUTHEND</t>
  </si>
  <si>
    <t>NSAD-RD OF STONY RAPIDS</t>
  </si>
  <si>
    <t>NSAD-RD OF STURGEON LANDING</t>
  </si>
  <si>
    <t>NSAD-RD OF WEYAKWIN</t>
  </si>
  <si>
    <t>NSAD-RD OF WOLLASTON LAKE</t>
  </si>
  <si>
    <t>NSAD-RSD OF EAST TROUT LAKE</t>
  </si>
  <si>
    <t>NSAD-RSD OF JAN LAKE</t>
  </si>
  <si>
    <t>NSAD-RSD OF KEELEY LAKE</t>
  </si>
  <si>
    <t>NSAD-RSD OF LAC LA PLONGE</t>
  </si>
  <si>
    <t>NSAD-RSD OF LITTLE AMYOT LAKE</t>
  </si>
  <si>
    <t>NSAD-RSD OF LITTLE BEAR LAKE</t>
  </si>
  <si>
    <t>NSAD-RSD OF MICHEL POINT</t>
  </si>
  <si>
    <t>NSAD-RSD OF NAPATAK</t>
  </si>
  <si>
    <t>NSAD-RSD OF RAMSEY BAY</t>
  </si>
  <si>
    <t>NSAD-RSD OF STURGEON WEIR</t>
  </si>
  <si>
    <t>NSAD-RSD OF TOWER BEACH</t>
  </si>
  <si>
    <t>NSAD-RSD OF TYRRELL LAKE</t>
  </si>
  <si>
    <t>NSAD-RSD OF WADEN BAY</t>
  </si>
  <si>
    <t>NSAD-RSD OF WHELAN BAY</t>
  </si>
  <si>
    <t>NSAD-SETTLEMENT OF BEAR CREEK</t>
  </si>
  <si>
    <t>NSAD-SETTLEMENT OF BRABANT LAKE</t>
  </si>
  <si>
    <t>NSAD-SETTLEMENT OF CAMSELL PORTAGE</t>
  </si>
  <si>
    <t>NSAD-SETTLEMENT OF DESCHARME LAKE</t>
  </si>
  <si>
    <t>NSAD-SETTLEMENT OF GARSON LAKE</t>
  </si>
  <si>
    <t>NSAD-SETTLEMENT OF MISSINIPE</t>
  </si>
  <si>
    <t>NSAD-SETTLEMENT OF SLED LAKE</t>
  </si>
  <si>
    <t>NSAD-SETTLEMENT OF SOUTHEND</t>
  </si>
  <si>
    <t>NSAD-SETTLEMENT OF STANLEY MISSION</t>
  </si>
  <si>
    <t>NSAD-SETTLEMENT OF URANIUM CITY</t>
  </si>
  <si>
    <t>NSAD-SETTLEMENT OF WOLLASTON LAKE</t>
  </si>
  <si>
    <t>Glen Ewen</t>
  </si>
  <si>
    <t>In policy list only, community missing from our list entirely</t>
  </si>
  <si>
    <t>Kincaid</t>
  </si>
  <si>
    <t>Quinton</t>
  </si>
  <si>
    <t>*Missing from policy but policy has lots of other northern communities that we are missing (see below). However, our number matches the totals fro each community type on the GoS website</t>
  </si>
  <si>
    <t>*Number of OHs differ from the website (135 on the wbsite to 144 here) - difference is basically the red highlighted ones</t>
  </si>
  <si>
    <t>Oungre</t>
  </si>
  <si>
    <t>Assigned number to muni type</t>
  </si>
  <si>
    <t>Margo</t>
  </si>
  <si>
    <t>RP1</t>
  </si>
  <si>
    <t>OH discrepancies</t>
  </si>
  <si>
    <t>Keeler</t>
  </si>
  <si>
    <t>Lake Alma</t>
  </si>
  <si>
    <t xml:space="preserve">Lestock </t>
  </si>
  <si>
    <t>Yellow Creek</t>
  </si>
  <si>
    <t>Primate</t>
  </si>
  <si>
    <t>Bankend</t>
  </si>
  <si>
    <t>Leslie</t>
  </si>
  <si>
    <t>Sceptre</t>
  </si>
  <si>
    <t>Elstow</t>
  </si>
  <si>
    <t xml:space="preserve"> Kandahar</t>
  </si>
  <si>
    <t>Antler</t>
  </si>
  <si>
    <t>Meyronne</t>
  </si>
  <si>
    <t>Success</t>
  </si>
  <si>
    <t xml:space="preserve">Rabbit Lake </t>
  </si>
  <si>
    <t>Stewart Valley</t>
  </si>
  <si>
    <t>Sovereign</t>
  </si>
  <si>
    <t>Gladmar</t>
  </si>
  <si>
    <t xml:space="preserve">1) </t>
  </si>
  <si>
    <t>Number of Organized Hamlets (OH) - RMs only:</t>
  </si>
  <si>
    <t>Number of Special Service Areas (SSA) - RMs only:</t>
  </si>
  <si>
    <t>Number of regional parks requiring mill rate returns - RMs only:</t>
  </si>
  <si>
    <t>Name(s) of Organized Hamlets (OH)</t>
  </si>
  <si>
    <t>Name(s) of Special Service Areas (SSA)</t>
  </si>
  <si>
    <t>Name(s) of School Divisions</t>
  </si>
  <si>
    <t>Name(s) of regional parks requiring mill rate returns</t>
  </si>
  <si>
    <t>If there are any errors, report back to Government Relations before continuing.</t>
  </si>
  <si>
    <t>Taxable Assessment Type - Agricultural</t>
  </si>
  <si>
    <r>
      <t xml:space="preserve">Information that is required will be typed into the </t>
    </r>
    <r>
      <rPr>
        <b/>
        <u/>
        <sz val="11"/>
        <color theme="1"/>
        <rFont val="Calibri"/>
        <family val="2"/>
      </rPr>
      <t>white cells or pink cells only</t>
    </r>
    <r>
      <rPr>
        <b/>
        <sz val="11"/>
        <color theme="1"/>
        <rFont val="Calibri"/>
        <family val="2"/>
      </rPr>
      <t xml:space="preserve">. </t>
    </r>
    <r>
      <rPr>
        <sz val="11"/>
        <color theme="1"/>
        <rFont val="Calibri"/>
        <family val="2"/>
      </rPr>
      <t xml:space="preserve">Pink cells are </t>
    </r>
    <r>
      <rPr>
        <b/>
        <u/>
        <sz val="11"/>
        <color theme="1"/>
        <rFont val="Calibri"/>
        <family val="2"/>
      </rPr>
      <t>mandatory</t>
    </r>
    <r>
      <rPr>
        <b/>
        <sz val="11"/>
        <color theme="1"/>
        <rFont val="Calibri"/>
        <family val="2"/>
      </rPr>
      <t xml:space="preserve"> </t>
    </r>
    <r>
      <rPr>
        <sz val="11"/>
        <color theme="1"/>
        <rFont val="Calibri"/>
        <family val="2"/>
      </rPr>
      <t>based on values in other cells. They turn pink as a friendly reminder to fill them out.</t>
    </r>
  </si>
  <si>
    <t xml:space="preserve">     Base Tax*</t>
  </si>
  <si>
    <t xml:space="preserve">     Minimum Tax*</t>
  </si>
  <si>
    <t xml:space="preserve">  - Commercial and Industrial</t>
  </si>
  <si>
    <t xml:space="preserve">In providing this submission, the municipality declares that the information provided is, to the best of its knowledge and belief, true in substance and in fact. </t>
  </si>
  <si>
    <t>Average Mill Rate is the total tax levy for each taxing authority times 1000, divided by the total taxable assessment for the taxing authority.</t>
  </si>
  <si>
    <r>
      <t>For Rural Municipalities, do</t>
    </r>
    <r>
      <rPr>
        <sz val="12"/>
        <color rgb="FFFF0000"/>
        <rFont val="Calibri"/>
        <family val="2"/>
      </rPr>
      <t xml:space="preserve"> </t>
    </r>
    <r>
      <rPr>
        <b/>
        <u/>
        <sz val="12"/>
        <color rgb="FFFF0000"/>
        <rFont val="Calibri"/>
        <family val="2"/>
      </rPr>
      <t>NOT</t>
    </r>
    <r>
      <rPr>
        <sz val="12"/>
        <color theme="1"/>
        <rFont val="Calibri"/>
        <family val="2"/>
      </rPr>
      <t xml:space="preserve"> include Organized Hamlets, Regional Parks, and Special Service Areas in this section.</t>
    </r>
  </si>
  <si>
    <t>Identify property tax bylaws in effect in the current year with respect to tax tools (i.e. Mill Rate Factor, Base Tax, Minimum Tax, etc.)</t>
  </si>
  <si>
    <t>Ag - Non-arable (Range) Land and Improvements</t>
  </si>
  <si>
    <t>Ag - Other Agricultural Land and Improvements</t>
  </si>
  <si>
    <t>Res - Residential</t>
  </si>
  <si>
    <t>Res - Multi-unit Residential</t>
  </si>
  <si>
    <t>Res - Seasonal Residential</t>
  </si>
  <si>
    <t>C&amp;I - Commercial and Industrial</t>
  </si>
  <si>
    <t>C &amp; I -  Potash</t>
  </si>
  <si>
    <t xml:space="preserve">To enable macros, select "Enable Content" that pops up when you open the Excel form. You may need to exit out of Excel and restart. If it says "An error has occurred," just exit out of that pop up. </t>
  </si>
  <si>
    <t xml:space="preserve">Please refer to the link below to the document on the website: </t>
  </si>
  <si>
    <t>For assistance, please email MillRate@gov.sk.ca or call at 306-787-8859 or 306-787-2655.</t>
  </si>
  <si>
    <t>Identify if these rates are levied or proposed:*</t>
  </si>
  <si>
    <t>*If proposed is selected, please ensure to update the MRR and reshare the levied MRR once levied information is available.</t>
  </si>
  <si>
    <t>Reasons for ETR above limit</t>
  </si>
  <si>
    <t xml:space="preserve">Section B: Organized Hamlets and Special Service Areas Effective Tax Rate (ETR) - will be blank if not applicable. </t>
  </si>
  <si>
    <t>Reasons for Comparison of Muni/Ed Assessments</t>
  </si>
  <si>
    <t>Reasons for others in check tab</t>
  </si>
  <si>
    <t>*Please note that base tax and minimum tax amounts must be applied consistently within each category but may differ between Land, Improvements, and Land and Improvements categories.</t>
  </si>
  <si>
    <t>SD1</t>
  </si>
  <si>
    <t>SD2</t>
  </si>
  <si>
    <t>RP2</t>
  </si>
  <si>
    <t>SSA2</t>
  </si>
  <si>
    <t>Instructions for the Municipalities except Cities form</t>
  </si>
  <si>
    <t>There are four tabs that require information to be considered as a compliant MRR submission: "Municipality," "2026return," "Check" and "Sign off."</t>
  </si>
  <si>
    <r>
      <t xml:space="preserve">Please select your municipality name on the tab "Municipality" by either using the drop down or by typing in the name of the municipality. Select if the rates are proposed or levied.  After that, </t>
    </r>
    <r>
      <rPr>
        <u/>
        <sz val="11"/>
        <color theme="1"/>
        <rFont val="Calibri"/>
        <family val="2"/>
      </rPr>
      <t>click the button</t>
    </r>
    <r>
      <rPr>
        <sz val="11"/>
        <color theme="1"/>
        <rFont val="Calibri"/>
        <family val="2"/>
      </rPr>
      <t xml:space="preserve"> in dark blue below. Please verify that all of the names are correct. If they are not, </t>
    </r>
    <r>
      <rPr>
        <b/>
        <u/>
        <sz val="11"/>
        <color theme="1"/>
        <rFont val="Calibri"/>
        <family val="2"/>
      </rPr>
      <t>do not</t>
    </r>
    <r>
      <rPr>
        <sz val="11"/>
        <color theme="1"/>
        <rFont val="Calibri"/>
        <family val="2"/>
      </rPr>
      <t xml:space="preserve"> continue with the form. Report the issue to the Ministry of Government Relations.</t>
    </r>
  </si>
  <si>
    <r>
      <t xml:space="preserve">For Rural Municipalities, do </t>
    </r>
    <r>
      <rPr>
        <b/>
        <u/>
        <sz val="12"/>
        <color rgb="FFFF0000"/>
        <rFont val="Calibri"/>
        <family val="2"/>
      </rPr>
      <t>NOT</t>
    </r>
    <r>
      <rPr>
        <sz val="12"/>
        <color theme="1"/>
        <rFont val="Calibri"/>
        <family val="2"/>
      </rPr>
      <t xml:space="preserve"> include Organized Hamlets, Regional Parks and Special Service Areas in this section.</t>
    </r>
  </si>
  <si>
    <t xml:space="preserve">All mill rate returns need to be submitted by August 15, 2026, 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</si>
</sst>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164" formatCode="_(* #,##0_);_(* \(#,##0\);_(* &quot;-&quot;_);_(@_)"/>
    <numFmt numFmtId="165" formatCode="_(* #,##0.00_);_(* \(#,##0.00\);_(* &quot;-&quot;??_);_(@_)"/>
    <numFmt numFmtId="166" formatCode="0.0000"/>
    <numFmt numFmtId="167" formatCode="\-General"/>
    <numFmt numFmtId="168" formatCode="_(* #,##0_);_(* \(#,##0\);_(* &quot;-&quot;??_);_(@_)"/>
    <numFmt numFmtId="169" formatCode="&quot;$&quot;#,##0.00"/>
    <numFmt numFmtId="170" formatCode="0_);\(0\)"/>
    <numFmt numFmtId="171" formatCode="_(* #,##0.000_);_(* \(#,##0.000\);_(* &quot;-&quot;???_);_(@_)"/>
    <numFmt numFmtId="172" formatCode="_(* #,##0.0000_);_(* \(#,##0.0000\);_(* &quot;-&quot;????_);_(@_)"/>
    <numFmt numFmtId="173" formatCode="_-* #,##0.000_-;\-* #,##0.000_-;_-* &quot;-&quot;_-;_-@_-"/>
    <numFmt numFmtId="174" formatCode="_-* #,##0.0_-;\-* #,##0.0_-;_-* &quot;-&quot;_-;_-@_-"/>
    <numFmt numFmtId="175" formatCode="_(* #,##0.000_);_(* \(#,##0.000\);_(* &quot;-&quot;??_);_(@_)"/>
    <numFmt numFmtId="176" formatCode="0.000"/>
    <numFmt numFmtId="177" formatCode="_(* #,##0.0000_);_(* \(#,##0.0000\);_(* &quot;-&quot;??_);_(@_)"/>
    <numFmt numFmtId="178" formatCode="[$-409]d\-mmm\-yy;@"/>
  </numFmts>
  <fonts count="44" x14ac:knownFonts="1">
    <font>
      <sz val="11"/>
      <color theme="1"/>
      <name val="Aptos Narrow"/>
      <family val="2"/>
      <scheme val="minor"/>
    </font>
    <font>
      <sz val="12"/>
      <color rgb="FF000000"/>
      <name val="Calibri"/>
      <family val="2"/>
    </font>
    <font>
      <sz val="12"/>
      <color theme="1"/>
      <name val="Calibri"/>
      <family val="2"/>
    </font>
    <font>
      <sz val="11"/>
      <color theme="1"/>
      <name val="Calibri"/>
      <family val="2"/>
    </font>
    <font>
      <b/>
      <sz val="22"/>
      <color theme="0"/>
      <name val="Calibri"/>
      <family val="2"/>
    </font>
    <font>
      <b/>
      <sz val="16"/>
      <color theme="1"/>
      <name val="Calibri"/>
      <family val="2"/>
    </font>
    <font>
      <b/>
      <sz val="14"/>
      <color theme="1"/>
      <name val="Calibri"/>
      <family val="2"/>
    </font>
    <font>
      <b/>
      <u/>
      <sz val="11"/>
      <color theme="1"/>
      <name val="Calibri"/>
      <family val="2"/>
    </font>
    <font>
      <b/>
      <sz val="11"/>
      <color theme="1"/>
      <name val="Calibri"/>
      <family val="2"/>
    </font>
    <font>
      <u/>
      <sz val="11"/>
      <color theme="10"/>
      <name val="Aptos Narrow"/>
      <family val="2"/>
      <scheme val="minor"/>
    </font>
    <font>
      <b/>
      <sz val="11"/>
      <color rgb="FFCC0000"/>
      <name val="Calibri"/>
      <family val="2"/>
    </font>
    <font>
      <u/>
      <sz val="12"/>
      <color indexed="12"/>
      <name val="Calibri"/>
      <family val="2"/>
    </font>
    <font>
      <b/>
      <sz val="10"/>
      <name val="Arial"/>
      <family val="2"/>
    </font>
    <font>
      <sz val="10"/>
      <name val="Arial"/>
      <family val="2"/>
    </font>
    <font>
      <b/>
      <sz val="11"/>
      <name val="Calibri"/>
      <family val="2"/>
    </font>
    <font>
      <sz val="11"/>
      <color rgb="FFFF0000"/>
      <name val="Calibri"/>
      <family val="2"/>
    </font>
    <font>
      <i/>
      <sz val="11"/>
      <color theme="1"/>
      <name val="Calibri"/>
      <family val="2"/>
    </font>
    <font>
      <b/>
      <i/>
      <sz val="14"/>
      <color theme="1"/>
      <name val="Calibri"/>
      <family val="2"/>
    </font>
    <font>
      <sz val="11"/>
      <name val="Calibri"/>
      <family val="2"/>
    </font>
    <font>
      <b/>
      <u/>
      <sz val="11"/>
      <name val="Calibri"/>
      <family val="2"/>
    </font>
    <font>
      <sz val="14"/>
      <color theme="1"/>
      <name val="Calibri"/>
      <family val="2"/>
    </font>
    <font>
      <b/>
      <sz val="14"/>
      <name val="Calibri"/>
      <family val="2"/>
    </font>
    <font>
      <sz val="8"/>
      <name val="Aptos Narrow"/>
      <family val="2"/>
      <scheme val="minor"/>
    </font>
    <font>
      <b/>
      <sz val="11"/>
      <color rgb="FFFF0000"/>
      <name val="Calibri"/>
      <family val="2"/>
    </font>
    <font>
      <sz val="11"/>
      <color theme="1"/>
      <name val="Aptos Narrow"/>
      <family val="2"/>
      <scheme val="minor"/>
    </font>
    <font>
      <sz val="10"/>
      <color theme="0"/>
      <name val="Arial"/>
      <family val="2"/>
    </font>
    <font>
      <b/>
      <sz val="12"/>
      <color rgb="FFFF0000"/>
      <name val="Calibri"/>
      <family val="2"/>
    </font>
    <font>
      <b/>
      <sz val="12"/>
      <name val="Arial"/>
      <family val="2"/>
    </font>
    <font>
      <sz val="8"/>
      <name val="Arial"/>
      <family val="2"/>
    </font>
    <font>
      <sz val="9"/>
      <name val="Arial"/>
      <family val="2"/>
    </font>
    <font>
      <b/>
      <sz val="12"/>
      <name val="Aptos Narrow"/>
      <family val="2"/>
      <scheme val="minor"/>
    </font>
    <font>
      <sz val="12"/>
      <name val="Aptos Narrow"/>
      <family val="2"/>
      <scheme val="minor"/>
    </font>
    <font>
      <b/>
      <sz val="12"/>
      <color rgb="FFFF0000"/>
      <name val="Arial"/>
      <family val="2"/>
    </font>
    <font>
      <b/>
      <sz val="9"/>
      <name val="Arial"/>
      <family val="2"/>
    </font>
    <font>
      <b/>
      <sz val="9"/>
      <name val="Aptos Narrow"/>
      <family val="2"/>
      <scheme val="minor"/>
    </font>
    <font>
      <b/>
      <sz val="9"/>
      <name val="Calibri"/>
      <family val="2"/>
    </font>
    <font>
      <sz val="11"/>
      <color theme="0"/>
      <name val="Calibri"/>
      <family val="2"/>
    </font>
    <font>
      <b/>
      <sz val="11"/>
      <color theme="1"/>
      <name val="Aptos Narrow"/>
      <family val="2"/>
      <scheme val="minor"/>
    </font>
    <font>
      <u/>
      <sz val="11"/>
      <color theme="1"/>
      <name val="Calibri"/>
      <family val="2"/>
    </font>
    <font>
      <b/>
      <u/>
      <sz val="12"/>
      <color rgb="FFFF0000"/>
      <name val="Calibri"/>
      <family val="2"/>
    </font>
    <font>
      <sz val="11"/>
      <color theme="3"/>
      <name val="Calibri"/>
      <family val="2"/>
    </font>
    <font>
      <sz val="11"/>
      <name val="Aptos Narrow"/>
      <family val="2"/>
      <scheme val="minor"/>
    </font>
    <font>
      <sz val="12"/>
      <color rgb="FFFF0000"/>
      <name val="Calibri"/>
      <family val="2"/>
    </font>
    <font>
      <sz val="9.5"/>
      <color theme="1"/>
      <name val="Calibri"/>
      <family val="2"/>
    </font>
  </fonts>
  <fills count="12">
    <fill>
      <patternFill patternType="none"/>
    </fill>
    <fill>
      <patternFill patternType="gray125"/>
    </fill>
    <fill>
      <patternFill patternType="solid">
        <fgColor theme="4"/>
        <bgColor indexed="64"/>
      </patternFill>
    </fill>
    <fill>
      <patternFill patternType="solid">
        <fgColor theme="7"/>
        <bgColor indexed="64"/>
      </patternFill>
    </fill>
    <fill>
      <patternFill patternType="solid">
        <fgColor theme="6"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rgb="FFFF9999"/>
        <bgColor indexed="64"/>
      </patternFill>
    </fill>
    <fill>
      <patternFill patternType="solid">
        <fgColor theme="0" tint="-0.499984740745262"/>
        <bgColor indexed="64"/>
      </patternFill>
    </fill>
  </fills>
  <borders count="7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indexed="64"/>
      </top>
      <bottom style="thin">
        <color indexed="64"/>
      </bottom>
      <diagonal/>
    </border>
  </borders>
  <cellStyleXfs count="7">
    <xf numFmtId="0" fontId="0" fillId="0" borderId="0"/>
    <xf numFmtId="0" fontId="9" fillId="0" borderId="0" applyNumberFormat="0" applyFill="0" applyBorder="0" applyAlignment="0" applyProtection="0"/>
    <xf numFmtId="0" fontId="13" fillId="0" borderId="0"/>
    <xf numFmtId="9" fontId="24" fillId="0" borderId="0" applyFont="0" applyFill="0" applyBorder="0" applyAlignment="0" applyProtection="0"/>
    <xf numFmtId="0" fontId="13" fillId="0" borderId="0"/>
    <xf numFmtId="0" fontId="13" fillId="0" borderId="0"/>
    <xf numFmtId="165" fontId="24" fillId="0" borderId="0" applyFont="0" applyFill="0" applyBorder="0" applyAlignment="0" applyProtection="0"/>
  </cellStyleXfs>
  <cellXfs count="557">
    <xf numFmtId="0" fontId="0" fillId="0" borderId="0" xfId="0"/>
    <xf numFmtId="0" fontId="3" fillId="0" borderId="0" xfId="0" applyFont="1"/>
    <xf numFmtId="0" fontId="3" fillId="0" borderId="0" xfId="0" applyFont="1" applyAlignment="1">
      <alignment vertical="top"/>
    </xf>
    <xf numFmtId="0" fontId="0" fillId="0" borderId="58" xfId="0" applyBorder="1"/>
    <xf numFmtId="0" fontId="0" fillId="0" borderId="5" xfId="0" applyBorder="1"/>
    <xf numFmtId="0" fontId="3" fillId="4" borderId="38" xfId="0" applyFont="1" applyFill="1" applyBorder="1"/>
    <xf numFmtId="0" fontId="3" fillId="4" borderId="29" xfId="0" applyFont="1" applyFill="1" applyBorder="1"/>
    <xf numFmtId="0" fontId="3" fillId="4" borderId="30" xfId="0" applyFont="1" applyFill="1" applyBorder="1"/>
    <xf numFmtId="0" fontId="3" fillId="4" borderId="31" xfId="0" applyFont="1" applyFill="1" applyBorder="1"/>
    <xf numFmtId="0" fontId="3" fillId="4" borderId="41" xfId="0" applyFont="1" applyFill="1" applyBorder="1"/>
    <xf numFmtId="0" fontId="3" fillId="0" borderId="34" xfId="0" applyFont="1" applyBorder="1" applyProtection="1">
      <protection locked="0"/>
    </xf>
    <xf numFmtId="0" fontId="3" fillId="0" borderId="23" xfId="0" applyFont="1" applyBorder="1" applyProtection="1">
      <protection locked="0"/>
    </xf>
    <xf numFmtId="168" fontId="3" fillId="0" borderId="15" xfId="0" applyNumberFormat="1" applyFont="1" applyBorder="1" applyProtection="1">
      <protection locked="0"/>
    </xf>
    <xf numFmtId="0" fontId="3" fillId="4" borderId="15" xfId="0" applyFont="1" applyFill="1" applyBorder="1"/>
    <xf numFmtId="0" fontId="13" fillId="0" borderId="0" xfId="0" applyFont="1"/>
    <xf numFmtId="0" fontId="13" fillId="0" borderId="0" xfId="2"/>
    <xf numFmtId="0" fontId="13" fillId="6" borderId="0" xfId="0" applyFont="1" applyFill="1"/>
    <xf numFmtId="0" fontId="13" fillId="0" borderId="5" xfId="0" applyFont="1" applyBorder="1"/>
    <xf numFmtId="0" fontId="0" fillId="0" borderId="0" xfId="0" quotePrefix="1"/>
    <xf numFmtId="0" fontId="0" fillId="6" borderId="0" xfId="0" applyFill="1"/>
    <xf numFmtId="0" fontId="0" fillId="0" borderId="4" xfId="0" applyBorder="1"/>
    <xf numFmtId="0" fontId="0" fillId="7" borderId="0" xfId="0" applyFill="1"/>
    <xf numFmtId="0" fontId="0" fillId="4" borderId="0" xfId="0" applyFill="1"/>
    <xf numFmtId="0" fontId="9" fillId="4" borderId="0" xfId="1" applyFill="1" applyBorder="1" applyAlignment="1">
      <alignment vertical="top"/>
    </xf>
    <xf numFmtId="0" fontId="27" fillId="8" borderId="0" xfId="0" applyFont="1" applyFill="1"/>
    <xf numFmtId="0" fontId="28" fillId="8" borderId="0" xfId="0" applyFont="1" applyFill="1"/>
    <xf numFmtId="0" fontId="13" fillId="8" borderId="0" xfId="0" applyFont="1" applyFill="1"/>
    <xf numFmtId="170" fontId="13" fillId="8" borderId="0" xfId="0" applyNumberFormat="1" applyFont="1" applyFill="1"/>
    <xf numFmtId="171" fontId="13" fillId="8" borderId="0" xfId="0" applyNumberFormat="1" applyFont="1" applyFill="1"/>
    <xf numFmtId="164" fontId="13" fillId="8" borderId="0" xfId="0" applyNumberFormat="1" applyFont="1" applyFill="1"/>
    <xf numFmtId="172" fontId="13" fillId="8" borderId="0" xfId="0" applyNumberFormat="1" applyFont="1" applyFill="1"/>
    <xf numFmtId="164" fontId="12" fillId="8" borderId="0" xfId="0" applyNumberFormat="1" applyFont="1" applyFill="1"/>
    <xf numFmtId="165" fontId="13" fillId="8" borderId="0" xfId="0" applyNumberFormat="1" applyFont="1" applyFill="1"/>
    <xf numFmtId="165" fontId="29" fillId="8" borderId="0" xfId="0" applyNumberFormat="1" applyFont="1" applyFill="1"/>
    <xf numFmtId="2" fontId="13" fillId="8" borderId="0" xfId="0" applyNumberFormat="1" applyFont="1" applyFill="1"/>
    <xf numFmtId="0" fontId="30" fillId="8" borderId="0" xfId="0" applyFont="1" applyFill="1" applyAlignment="1">
      <alignment horizontal="center"/>
    </xf>
    <xf numFmtId="0" fontId="31" fillId="8" borderId="0" xfId="0" applyFont="1" applyFill="1" applyAlignment="1">
      <alignment horizontal="left"/>
    </xf>
    <xf numFmtId="0" fontId="13" fillId="8" borderId="0" xfId="0" applyFont="1" applyFill="1" applyAlignment="1">
      <alignment horizontal="center"/>
    </xf>
    <xf numFmtId="0" fontId="13" fillId="8" borderId="0" xfId="0" applyFont="1" applyFill="1" applyAlignment="1">
      <alignment horizontal="left"/>
    </xf>
    <xf numFmtId="0" fontId="13" fillId="8" borderId="0" xfId="0" applyFont="1" applyFill="1" applyAlignment="1">
      <alignment wrapText="1"/>
    </xf>
    <xf numFmtId="0" fontId="13" fillId="8" borderId="0" xfId="0" applyFont="1" applyFill="1" applyAlignment="1">
      <alignment horizontal="center" wrapText="1"/>
    </xf>
    <xf numFmtId="0" fontId="32" fillId="8" borderId="1" xfId="0" applyFont="1" applyFill="1" applyBorder="1" applyAlignment="1">
      <alignment vertical="center"/>
    </xf>
    <xf numFmtId="0" fontId="12" fillId="8" borderId="2" xfId="0" applyFont="1" applyFill="1" applyBorder="1" applyAlignment="1">
      <alignment vertical="center"/>
    </xf>
    <xf numFmtId="170" fontId="12" fillId="8" borderId="3" xfId="0" applyNumberFormat="1" applyFont="1" applyFill="1" applyBorder="1" applyAlignment="1">
      <alignment vertical="center"/>
    </xf>
    <xf numFmtId="0" fontId="12" fillId="8" borderId="1" xfId="0" applyFont="1" applyFill="1" applyBorder="1" applyAlignment="1">
      <alignment vertical="center"/>
    </xf>
    <xf numFmtId="0" fontId="12" fillId="8" borderId="3" xfId="0" applyFont="1" applyFill="1" applyBorder="1" applyAlignment="1">
      <alignment vertical="center"/>
    </xf>
    <xf numFmtId="0" fontId="12" fillId="8" borderId="66" xfId="0" applyFont="1" applyFill="1" applyBorder="1" applyAlignment="1">
      <alignment vertical="center"/>
    </xf>
    <xf numFmtId="0" fontId="12" fillId="8" borderId="9" xfId="0" applyFont="1" applyFill="1" applyBorder="1" applyAlignment="1">
      <alignment vertical="center"/>
    </xf>
    <xf numFmtId="0" fontId="12" fillId="8" borderId="10" xfId="0" applyFont="1" applyFill="1" applyBorder="1" applyAlignment="1">
      <alignment vertical="center"/>
    </xf>
    <xf numFmtId="0" fontId="12" fillId="8" borderId="11" xfId="0" applyFont="1" applyFill="1" applyBorder="1" applyAlignment="1">
      <alignment vertical="center"/>
    </xf>
    <xf numFmtId="171" fontId="12" fillId="8" borderId="66" xfId="0" applyNumberFormat="1" applyFont="1" applyFill="1" applyBorder="1" applyAlignment="1">
      <alignment horizontal="center" vertical="center"/>
    </xf>
    <xf numFmtId="164" fontId="12" fillId="8" borderId="1" xfId="0" applyNumberFormat="1" applyFont="1" applyFill="1" applyBorder="1" applyAlignment="1">
      <alignment vertical="center"/>
    </xf>
    <xf numFmtId="164" fontId="12" fillId="8" borderId="2" xfId="0" applyNumberFormat="1" applyFont="1" applyFill="1" applyBorder="1" applyAlignment="1">
      <alignment vertical="center"/>
    </xf>
    <xf numFmtId="164" fontId="12" fillId="8" borderId="3" xfId="0" applyNumberFormat="1" applyFont="1" applyFill="1" applyBorder="1" applyAlignment="1">
      <alignment vertical="center"/>
    </xf>
    <xf numFmtId="172" fontId="12" fillId="8" borderId="1" xfId="0" applyNumberFormat="1" applyFont="1" applyFill="1" applyBorder="1" applyAlignment="1">
      <alignment vertical="center"/>
    </xf>
    <xf numFmtId="172" fontId="12" fillId="8" borderId="2" xfId="0" applyNumberFormat="1" applyFont="1" applyFill="1" applyBorder="1" applyAlignment="1">
      <alignment vertical="center"/>
    </xf>
    <xf numFmtId="172" fontId="12" fillId="8" borderId="3" xfId="0" applyNumberFormat="1" applyFont="1" applyFill="1" applyBorder="1" applyAlignment="1">
      <alignment vertical="center"/>
    </xf>
    <xf numFmtId="164" fontId="12" fillId="8" borderId="1" xfId="0" applyNumberFormat="1" applyFont="1" applyFill="1" applyBorder="1" applyAlignment="1">
      <alignment horizontal="left" vertical="center"/>
    </xf>
    <xf numFmtId="165" fontId="12" fillId="8" borderId="2" xfId="0" applyNumberFormat="1" applyFont="1" applyFill="1" applyBorder="1" applyAlignment="1">
      <alignment vertical="center"/>
    </xf>
    <xf numFmtId="164" fontId="12" fillId="8" borderId="2" xfId="0" applyNumberFormat="1" applyFont="1" applyFill="1" applyBorder="1" applyAlignment="1">
      <alignment horizontal="left" vertical="center"/>
    </xf>
    <xf numFmtId="0" fontId="12" fillId="8" borderId="1" xfId="4" applyFont="1" applyFill="1" applyBorder="1" applyAlignment="1">
      <alignment vertical="center"/>
    </xf>
    <xf numFmtId="0" fontId="12" fillId="8" borderId="3" xfId="4" applyFont="1" applyFill="1" applyBorder="1" applyAlignment="1">
      <alignment vertical="center"/>
    </xf>
    <xf numFmtId="0" fontId="12" fillId="8" borderId="2" xfId="4" applyFont="1" applyFill="1" applyBorder="1" applyAlignment="1">
      <alignment vertical="center"/>
    </xf>
    <xf numFmtId="165" fontId="33" fillId="8" borderId="2" xfId="0" applyNumberFormat="1" applyFont="1" applyFill="1" applyBorder="1" applyAlignment="1">
      <alignment vertical="center"/>
    </xf>
    <xf numFmtId="2" fontId="12" fillId="8" borderId="2" xfId="0" applyNumberFormat="1" applyFont="1" applyFill="1" applyBorder="1" applyAlignment="1">
      <alignment vertical="center"/>
    </xf>
    <xf numFmtId="0" fontId="14" fillId="8" borderId="1" xfId="0" applyFont="1" applyFill="1" applyBorder="1" applyAlignment="1">
      <alignment horizontal="left" vertical="center"/>
    </xf>
    <xf numFmtId="0" fontId="14" fillId="8" borderId="2" xfId="0" applyFont="1" applyFill="1" applyBorder="1" applyAlignment="1">
      <alignment horizontal="center" vertical="center"/>
    </xf>
    <xf numFmtId="0" fontId="14" fillId="8" borderId="3" xfId="0" applyFont="1" applyFill="1" applyBorder="1" applyAlignment="1">
      <alignment horizontal="center" vertical="center"/>
    </xf>
    <xf numFmtId="0" fontId="12" fillId="8" borderId="1" xfId="0" applyFont="1" applyFill="1" applyBorder="1" applyAlignment="1">
      <alignment horizontal="left" vertical="center"/>
    </xf>
    <xf numFmtId="0" fontId="12" fillId="8" borderId="2" xfId="0" applyFont="1" applyFill="1" applyBorder="1" applyAlignment="1">
      <alignment horizontal="center" vertical="center"/>
    </xf>
    <xf numFmtId="0" fontId="12" fillId="8" borderId="3" xfId="0" applyFont="1" applyFill="1" applyBorder="1" applyAlignment="1">
      <alignment horizontal="center" vertical="center"/>
    </xf>
    <xf numFmtId="0" fontId="12" fillId="8" borderId="66" xfId="0" applyFont="1" applyFill="1" applyBorder="1" applyAlignment="1">
      <alignment vertical="center" wrapText="1"/>
    </xf>
    <xf numFmtId="10" fontId="12" fillId="8" borderId="2" xfId="3" applyNumberFormat="1" applyFont="1" applyFill="1" applyBorder="1" applyAlignment="1" applyProtection="1">
      <alignment horizontal="left" vertical="center"/>
    </xf>
    <xf numFmtId="0" fontId="12" fillId="0" borderId="0" xfId="0" applyFont="1" applyAlignment="1">
      <alignment vertical="center"/>
    </xf>
    <xf numFmtId="0" fontId="33" fillId="8" borderId="15" xfId="0" applyFont="1" applyFill="1" applyBorder="1" applyAlignment="1">
      <alignment horizontal="center" vertical="center" textRotation="90" wrapText="1"/>
    </xf>
    <xf numFmtId="171" fontId="33" fillId="8" borderId="15" xfId="0" applyNumberFormat="1" applyFont="1" applyFill="1" applyBorder="1" applyAlignment="1">
      <alignment horizontal="center" vertical="center" textRotation="90" wrapText="1"/>
    </xf>
    <xf numFmtId="0" fontId="33" fillId="8" borderId="15" xfId="0" quotePrefix="1" applyFont="1" applyFill="1" applyBorder="1" applyAlignment="1">
      <alignment horizontal="center" vertical="center" textRotation="90" wrapText="1"/>
    </xf>
    <xf numFmtId="164" fontId="33" fillId="8" borderId="15" xfId="0" applyNumberFormat="1" applyFont="1" applyFill="1" applyBorder="1" applyAlignment="1">
      <alignment horizontal="center" vertical="center" textRotation="90" wrapText="1"/>
    </xf>
    <xf numFmtId="165" fontId="33" fillId="8" borderId="15" xfId="0" applyNumberFormat="1" applyFont="1" applyFill="1" applyBorder="1" applyAlignment="1">
      <alignment horizontal="center" vertical="center" textRotation="90" wrapText="1"/>
    </xf>
    <xf numFmtId="164" fontId="33" fillId="8" borderId="15" xfId="4" applyNumberFormat="1" applyFont="1" applyFill="1" applyBorder="1" applyAlignment="1">
      <alignment horizontal="center" vertical="center" textRotation="90" wrapText="1"/>
    </xf>
    <xf numFmtId="165" fontId="33" fillId="8" borderId="15" xfId="4" applyNumberFormat="1" applyFont="1" applyFill="1" applyBorder="1" applyAlignment="1">
      <alignment horizontal="center" vertical="center" textRotation="90" wrapText="1"/>
    </xf>
    <xf numFmtId="2" fontId="33" fillId="8" borderId="15" xfId="0" applyNumberFormat="1" applyFont="1" applyFill="1" applyBorder="1" applyAlignment="1">
      <alignment horizontal="center" vertical="center" textRotation="90" wrapText="1"/>
    </xf>
    <xf numFmtId="0" fontId="34" fillId="8" borderId="15" xfId="0" applyFont="1" applyFill="1" applyBorder="1" applyAlignment="1">
      <alignment horizontal="center" vertical="center" wrapText="1"/>
    </xf>
    <xf numFmtId="0" fontId="35" fillId="8" borderId="15" xfId="0" applyFont="1" applyFill="1" applyBorder="1" applyAlignment="1">
      <alignment horizontal="center" vertical="center" textRotation="90" wrapText="1"/>
    </xf>
    <xf numFmtId="0" fontId="34" fillId="8" borderId="15" xfId="0" applyFont="1" applyFill="1" applyBorder="1" applyAlignment="1">
      <alignment horizontal="center" vertical="center" textRotation="90" wrapText="1"/>
    </xf>
    <xf numFmtId="10" fontId="34" fillId="8" borderId="15" xfId="3" applyNumberFormat="1" applyFont="1" applyFill="1" applyBorder="1" applyAlignment="1" applyProtection="1">
      <alignment horizontal="center" vertical="center" textRotation="90" wrapText="1"/>
    </xf>
    <xf numFmtId="0" fontId="33" fillId="0" borderId="0" xfId="0" applyFont="1" applyAlignment="1">
      <alignment horizontal="center" vertical="center" wrapText="1"/>
    </xf>
    <xf numFmtId="0" fontId="12" fillId="8" borderId="9" xfId="0" applyFont="1" applyFill="1" applyBorder="1" applyAlignment="1">
      <alignment horizontal="left" vertical="center"/>
    </xf>
    <xf numFmtId="0" fontId="12" fillId="8" borderId="10" xfId="0" applyFont="1" applyFill="1" applyBorder="1" applyAlignment="1">
      <alignment horizontal="left" vertical="center"/>
    </xf>
    <xf numFmtId="0" fontId="12" fillId="8" borderId="11" xfId="0" applyFont="1" applyFill="1" applyBorder="1" applyAlignment="1">
      <alignment horizontal="left" vertical="center"/>
    </xf>
    <xf numFmtId="10" fontId="12" fillId="8" borderId="9" xfId="3" applyNumberFormat="1" applyFont="1" applyFill="1" applyBorder="1" applyAlignment="1" applyProtection="1">
      <alignment horizontal="left" vertical="center"/>
    </xf>
    <xf numFmtId="10" fontId="12" fillId="8" borderId="10" xfId="3" applyNumberFormat="1" applyFont="1" applyFill="1" applyBorder="1" applyAlignment="1" applyProtection="1">
      <alignment horizontal="left" vertical="center"/>
    </xf>
    <xf numFmtId="10" fontId="12" fillId="8" borderId="11" xfId="3" applyNumberFormat="1" applyFont="1" applyFill="1" applyBorder="1" applyAlignment="1" applyProtection="1">
      <alignment horizontal="left" vertical="center"/>
    </xf>
    <xf numFmtId="10" fontId="12" fillId="0" borderId="0" xfId="3" applyNumberFormat="1" applyFont="1" applyFill="1" applyBorder="1" applyAlignment="1" applyProtection="1">
      <alignment vertical="center"/>
    </xf>
    <xf numFmtId="10" fontId="34" fillId="0" borderId="0" xfId="3" applyNumberFormat="1" applyFont="1" applyFill="1" applyBorder="1" applyAlignment="1" applyProtection="1">
      <alignment horizontal="center" vertical="center" textRotation="90" wrapText="1"/>
    </xf>
    <xf numFmtId="0" fontId="34" fillId="0" borderId="0" xfId="0" applyFont="1" applyAlignment="1">
      <alignment horizontal="center" vertical="center" textRotation="90" wrapText="1"/>
    </xf>
    <xf numFmtId="0" fontId="27" fillId="8" borderId="1" xfId="2" applyFont="1" applyFill="1" applyBorder="1" applyAlignment="1">
      <alignment horizontal="left" vertical="center"/>
    </xf>
    <xf numFmtId="0" fontId="27" fillId="8" borderId="2" xfId="2" applyFont="1" applyFill="1" applyBorder="1" applyAlignment="1">
      <alignment horizontal="left" vertical="center"/>
    </xf>
    <xf numFmtId="164" fontId="27" fillId="8" borderId="2" xfId="2" applyNumberFormat="1" applyFont="1" applyFill="1" applyBorder="1" applyAlignment="1">
      <alignment horizontal="left" vertical="center"/>
    </xf>
    <xf numFmtId="0" fontId="27" fillId="8" borderId="9" xfId="0" applyFont="1" applyFill="1" applyBorder="1" applyAlignment="1">
      <alignment horizontal="left" vertical="center"/>
    </xf>
    <xf numFmtId="0" fontId="27" fillId="8" borderId="10" xfId="0" applyFont="1" applyFill="1" applyBorder="1" applyAlignment="1">
      <alignment horizontal="left" vertical="center"/>
    </xf>
    <xf numFmtId="0" fontId="27" fillId="8" borderId="11" xfId="0" applyFont="1" applyFill="1" applyBorder="1" applyAlignment="1">
      <alignment horizontal="left" vertical="center"/>
    </xf>
    <xf numFmtId="0" fontId="27" fillId="0" borderId="0" xfId="0" applyFont="1" applyAlignment="1">
      <alignment horizontal="left" vertical="center"/>
    </xf>
    <xf numFmtId="0" fontId="33" fillId="8" borderId="15" xfId="2" applyFont="1" applyFill="1" applyBorder="1" applyAlignment="1">
      <alignment horizontal="center" vertical="center" textRotation="90" wrapText="1"/>
    </xf>
    <xf numFmtId="0" fontId="33" fillId="8" borderId="15" xfId="5" applyFont="1" applyFill="1" applyBorder="1" applyAlignment="1">
      <alignment horizontal="center" vertical="center" textRotation="90" wrapText="1"/>
    </xf>
    <xf numFmtId="171" fontId="33" fillId="8" borderId="15" xfId="2" applyNumberFormat="1" applyFont="1" applyFill="1" applyBorder="1" applyAlignment="1">
      <alignment horizontal="center" vertical="center" textRotation="90" wrapText="1"/>
    </xf>
    <xf numFmtId="164" fontId="33" fillId="8" borderId="15" xfId="2" applyNumberFormat="1" applyFont="1" applyFill="1" applyBorder="1" applyAlignment="1">
      <alignment horizontal="center" vertical="center" textRotation="90" wrapText="1"/>
    </xf>
    <xf numFmtId="0" fontId="33" fillId="8" borderId="15" xfId="2" quotePrefix="1" applyFont="1" applyFill="1" applyBorder="1" applyAlignment="1">
      <alignment horizontal="center" vertical="center" textRotation="90" wrapText="1"/>
    </xf>
    <xf numFmtId="165" fontId="33" fillId="8" borderId="15" xfId="2" applyNumberFormat="1" applyFont="1" applyFill="1" applyBorder="1" applyAlignment="1">
      <alignment horizontal="center" vertical="center" textRotation="90" wrapText="1"/>
    </xf>
    <xf numFmtId="165" fontId="33" fillId="8" borderId="15" xfId="5" applyNumberFormat="1" applyFont="1" applyFill="1" applyBorder="1" applyAlignment="1">
      <alignment horizontal="center" vertical="center" textRotation="90" wrapText="1"/>
    </xf>
    <xf numFmtId="0" fontId="33" fillId="0" borderId="0" xfId="0" applyFont="1" applyAlignment="1">
      <alignment horizontal="center" vertical="center"/>
    </xf>
    <xf numFmtId="0" fontId="33" fillId="8" borderId="66" xfId="0" applyFont="1" applyFill="1" applyBorder="1" applyAlignment="1">
      <alignment horizontal="center" vertical="center" textRotation="90" wrapText="1"/>
    </xf>
    <xf numFmtId="0" fontId="33" fillId="8" borderId="66" xfId="2" applyFont="1" applyFill="1" applyBorder="1" applyAlignment="1">
      <alignment horizontal="center" vertical="center" textRotation="90" wrapText="1"/>
    </xf>
    <xf numFmtId="0" fontId="33" fillId="8" borderId="66" xfId="5" applyFont="1" applyFill="1" applyBorder="1" applyAlignment="1">
      <alignment horizontal="center" vertical="center" textRotation="90" wrapText="1"/>
    </xf>
    <xf numFmtId="171" fontId="33" fillId="8" borderId="66" xfId="2" applyNumberFormat="1" applyFont="1" applyFill="1" applyBorder="1" applyAlignment="1">
      <alignment horizontal="center" vertical="center" textRotation="90" wrapText="1"/>
    </xf>
    <xf numFmtId="164" fontId="33" fillId="8" borderId="66" xfId="2" applyNumberFormat="1" applyFont="1" applyFill="1" applyBorder="1" applyAlignment="1">
      <alignment horizontal="center" vertical="center" textRotation="90" wrapText="1"/>
    </xf>
    <xf numFmtId="0" fontId="33" fillId="8" borderId="66" xfId="2" quotePrefix="1" applyFont="1" applyFill="1" applyBorder="1" applyAlignment="1">
      <alignment horizontal="center" vertical="center" textRotation="90" wrapText="1"/>
    </xf>
    <xf numFmtId="165" fontId="33" fillId="8" borderId="66" xfId="2" applyNumberFormat="1" applyFont="1" applyFill="1" applyBorder="1" applyAlignment="1">
      <alignment horizontal="center" vertical="center" textRotation="90" wrapText="1"/>
    </xf>
    <xf numFmtId="165" fontId="33" fillId="8" borderId="66" xfId="5" applyNumberFormat="1" applyFont="1" applyFill="1" applyBorder="1" applyAlignment="1">
      <alignment horizontal="center" vertical="center" textRotation="90" wrapText="1"/>
    </xf>
    <xf numFmtId="0" fontId="33" fillId="9" borderId="15" xfId="0" applyFont="1" applyFill="1" applyBorder="1" applyAlignment="1">
      <alignment horizontal="center" vertical="center" textRotation="90" wrapText="1"/>
    </xf>
    <xf numFmtId="171" fontId="33" fillId="8" borderId="16" xfId="0" applyNumberFormat="1" applyFont="1" applyFill="1" applyBorder="1" applyAlignment="1">
      <alignment horizontal="center" vertical="center" textRotation="90" wrapText="1"/>
    </xf>
    <xf numFmtId="171" fontId="33" fillId="9" borderId="16" xfId="0" applyNumberFormat="1" applyFont="1" applyFill="1" applyBorder="1" applyAlignment="1">
      <alignment horizontal="center" vertical="center" textRotation="90" wrapText="1"/>
    </xf>
    <xf numFmtId="171" fontId="12" fillId="8" borderId="9" xfId="0" applyNumberFormat="1" applyFont="1" applyFill="1" applyBorder="1" applyAlignment="1">
      <alignment horizontal="left" vertical="center"/>
    </xf>
    <xf numFmtId="171" fontId="12" fillId="8" borderId="10" xfId="0" applyNumberFormat="1" applyFont="1" applyFill="1" applyBorder="1" applyAlignment="1">
      <alignment horizontal="center" vertical="center"/>
    </xf>
    <xf numFmtId="171" fontId="12" fillId="8" borderId="11" xfId="0" applyNumberFormat="1" applyFont="1" applyFill="1" applyBorder="1" applyAlignment="1">
      <alignment horizontal="center" vertical="center"/>
    </xf>
    <xf numFmtId="171" fontId="12" fillId="8" borderId="9" xfId="0" applyNumberFormat="1" applyFont="1" applyFill="1" applyBorder="1" applyAlignment="1">
      <alignment vertical="center"/>
    </xf>
    <xf numFmtId="171" fontId="12" fillId="8" borderId="10" xfId="0" applyNumberFormat="1" applyFont="1" applyFill="1" applyBorder="1" applyAlignment="1">
      <alignment vertical="center"/>
    </xf>
    <xf numFmtId="171" fontId="12" fillId="8" borderId="11" xfId="0" applyNumberFormat="1" applyFont="1" applyFill="1" applyBorder="1" applyAlignment="1">
      <alignment vertical="center"/>
    </xf>
    <xf numFmtId="0" fontId="34" fillId="9" borderId="15" xfId="0" applyFont="1" applyFill="1" applyBorder="1" applyAlignment="1">
      <alignment horizontal="center" vertical="center" wrapText="1"/>
    </xf>
    <xf numFmtId="0" fontId="34" fillId="9" borderId="15" xfId="0" applyFont="1" applyFill="1" applyBorder="1" applyAlignment="1">
      <alignment horizontal="center" vertical="center" textRotation="90" wrapText="1"/>
    </xf>
    <xf numFmtId="0" fontId="34" fillId="8" borderId="16" xfId="0" applyFont="1" applyFill="1" applyBorder="1" applyAlignment="1">
      <alignment horizontal="center" vertical="center" textRotation="90" wrapText="1"/>
    </xf>
    <xf numFmtId="10" fontId="34" fillId="8" borderId="16" xfId="3" applyNumberFormat="1" applyFont="1" applyFill="1" applyBorder="1" applyAlignment="1" applyProtection="1">
      <alignment horizontal="center" vertical="center" textRotation="90" wrapText="1"/>
    </xf>
    <xf numFmtId="10" fontId="12" fillId="8" borderId="9" xfId="3" applyNumberFormat="1" applyFont="1" applyFill="1" applyBorder="1" applyAlignment="1" applyProtection="1">
      <alignment vertical="center"/>
    </xf>
    <xf numFmtId="10" fontId="12" fillId="8" borderId="10" xfId="3" applyNumberFormat="1" applyFont="1" applyFill="1" applyBorder="1" applyAlignment="1" applyProtection="1">
      <alignment vertical="center"/>
    </xf>
    <xf numFmtId="10" fontId="34" fillId="9" borderId="15" xfId="3" applyNumberFormat="1" applyFont="1" applyFill="1" applyBorder="1" applyAlignment="1" applyProtection="1">
      <alignment horizontal="center" vertical="center" textRotation="90" wrapText="1"/>
    </xf>
    <xf numFmtId="0" fontId="33" fillId="9" borderId="15" xfId="0" applyFont="1" applyFill="1" applyBorder="1" applyAlignment="1">
      <alignment horizontal="center" vertical="center" wrapText="1"/>
    </xf>
    <xf numFmtId="0" fontId="33" fillId="9" borderId="66" xfId="0" applyFont="1" applyFill="1" applyBorder="1" applyAlignment="1">
      <alignment horizontal="center" vertical="center" textRotation="90" wrapText="1"/>
    </xf>
    <xf numFmtId="0" fontId="0" fillId="0" borderId="0" xfId="0" applyAlignment="1">
      <alignment horizontal="center"/>
    </xf>
    <xf numFmtId="0" fontId="37" fillId="0" borderId="0" xfId="0" applyFont="1"/>
    <xf numFmtId="0" fontId="37" fillId="0" borderId="58" xfId="0" applyFont="1" applyBorder="1"/>
    <xf numFmtId="0" fontId="18" fillId="0" borderId="0" xfId="0" applyFont="1" applyAlignment="1">
      <alignment horizontal="left" indent="1"/>
    </xf>
    <xf numFmtId="0" fontId="18" fillId="0" borderId="0" xfId="0" applyFont="1" applyAlignment="1">
      <alignment horizontal="left"/>
    </xf>
    <xf numFmtId="0" fontId="0" fillId="8" borderId="0" xfId="0" applyFill="1"/>
    <xf numFmtId="0" fontId="0" fillId="8" borderId="58" xfId="0" applyFill="1" applyBorder="1"/>
    <xf numFmtId="0" fontId="0" fillId="8" borderId="4" xfId="0" applyFill="1" applyBorder="1"/>
    <xf numFmtId="0" fontId="3" fillId="4" borderId="0" xfId="0" applyFont="1" applyFill="1" applyAlignment="1">
      <alignment horizontal="center"/>
    </xf>
    <xf numFmtId="0" fontId="3" fillId="4" borderId="0" xfId="0" applyFont="1" applyFill="1"/>
    <xf numFmtId="0" fontId="15" fillId="4" borderId="0" xfId="0" applyFont="1" applyFill="1"/>
    <xf numFmtId="0" fontId="8" fillId="4" borderId="0" xfId="0" applyFont="1" applyFill="1"/>
    <xf numFmtId="0" fontId="6" fillId="4" borderId="0" xfId="0" applyFont="1" applyFill="1" applyAlignment="1">
      <alignment horizontal="center"/>
    </xf>
    <xf numFmtId="0" fontId="3" fillId="4" borderId="38" xfId="0" applyFont="1" applyFill="1" applyBorder="1" applyAlignment="1">
      <alignment vertical="top"/>
    </xf>
    <xf numFmtId="0" fontId="3" fillId="4" borderId="29" xfId="0" applyFont="1" applyFill="1" applyBorder="1" applyAlignment="1">
      <alignment vertical="top"/>
    </xf>
    <xf numFmtId="0" fontId="13" fillId="4" borderId="0" xfId="0" applyFont="1" applyFill="1"/>
    <xf numFmtId="0" fontId="3" fillId="0" borderId="54" xfId="0" applyFont="1" applyBorder="1" applyProtection="1">
      <protection locked="0"/>
    </xf>
    <xf numFmtId="168" fontId="3" fillId="0" borderId="46" xfId="0" applyNumberFormat="1" applyFont="1" applyBorder="1" applyAlignment="1" applyProtection="1">
      <alignment horizontal="right"/>
      <protection locked="0"/>
    </xf>
    <xf numFmtId="168" fontId="3" fillId="0" borderId="44" xfId="0" applyNumberFormat="1" applyFont="1" applyBorder="1" applyAlignment="1" applyProtection="1">
      <alignment horizontal="right"/>
      <protection locked="0"/>
    </xf>
    <xf numFmtId="168" fontId="18" fillId="5" borderId="44" xfId="0" applyNumberFormat="1" applyFont="1" applyFill="1" applyBorder="1" applyAlignment="1" applyProtection="1">
      <alignment vertical="center" wrapText="1"/>
      <protection locked="0"/>
    </xf>
    <xf numFmtId="168" fontId="3" fillId="5" borderId="44" xfId="0" applyNumberFormat="1" applyFont="1" applyFill="1" applyBorder="1" applyAlignment="1" applyProtection="1">
      <alignment horizontal="right"/>
      <protection locked="0"/>
    </xf>
    <xf numFmtId="168" fontId="18" fillId="0" borderId="44" xfId="0" applyNumberFormat="1" applyFont="1" applyBorder="1" applyAlignment="1" applyProtection="1">
      <alignment horizontal="right"/>
      <protection locked="0"/>
    </xf>
    <xf numFmtId="168" fontId="18" fillId="0" borderId="44" xfId="0" applyNumberFormat="1" applyFont="1" applyBorder="1" applyProtection="1">
      <protection locked="0"/>
    </xf>
    <xf numFmtId="0" fontId="3" fillId="0" borderId="20" xfId="0" applyFont="1" applyBorder="1" applyProtection="1">
      <protection locked="0"/>
    </xf>
    <xf numFmtId="0" fontId="33" fillId="8" borderId="16" xfId="0" applyFont="1" applyFill="1" applyBorder="1" applyAlignment="1">
      <alignment horizontal="center" vertical="center" textRotation="90" wrapText="1"/>
    </xf>
    <xf numFmtId="0" fontId="33" fillId="9" borderId="16" xfId="0" applyFont="1" applyFill="1" applyBorder="1" applyAlignment="1">
      <alignment horizontal="center" vertical="center" textRotation="90" wrapText="1"/>
    </xf>
    <xf numFmtId="0" fontId="33" fillId="8" borderId="16" xfId="0" quotePrefix="1" applyFont="1" applyFill="1" applyBorder="1" applyAlignment="1">
      <alignment horizontal="center" vertical="center" textRotation="90" wrapText="1"/>
    </xf>
    <xf numFmtId="164" fontId="33" fillId="8" borderId="16" xfId="0" applyNumberFormat="1" applyFont="1" applyFill="1" applyBorder="1" applyAlignment="1">
      <alignment horizontal="center" vertical="center" textRotation="90" wrapText="1"/>
    </xf>
    <xf numFmtId="172" fontId="33" fillId="8" borderId="16" xfId="0" applyNumberFormat="1" applyFont="1" applyFill="1" applyBorder="1" applyAlignment="1">
      <alignment horizontal="center" vertical="center" textRotation="90" wrapText="1"/>
    </xf>
    <xf numFmtId="165" fontId="33" fillId="8" borderId="16" xfId="0" applyNumberFormat="1" applyFont="1" applyFill="1" applyBorder="1" applyAlignment="1">
      <alignment horizontal="center" vertical="center" textRotation="90" wrapText="1"/>
    </xf>
    <xf numFmtId="164" fontId="33" fillId="8" borderId="16" xfId="4" applyNumberFormat="1" applyFont="1" applyFill="1" applyBorder="1" applyAlignment="1">
      <alignment horizontal="center" vertical="center" textRotation="90" wrapText="1"/>
    </xf>
    <xf numFmtId="165" fontId="33" fillId="8" borderId="16" xfId="4" applyNumberFormat="1" applyFont="1" applyFill="1" applyBorder="1" applyAlignment="1">
      <alignment horizontal="center" vertical="center" textRotation="90" wrapText="1"/>
    </xf>
    <xf numFmtId="2" fontId="33" fillId="8" borderId="16" xfId="0" applyNumberFormat="1" applyFont="1" applyFill="1" applyBorder="1" applyAlignment="1">
      <alignment horizontal="center" vertical="center" textRotation="90" wrapText="1"/>
    </xf>
    <xf numFmtId="0" fontId="34" fillId="9" borderId="16" xfId="0" applyFont="1" applyFill="1" applyBorder="1" applyAlignment="1">
      <alignment horizontal="center" vertical="center" wrapText="1"/>
    </xf>
    <xf numFmtId="0" fontId="35" fillId="8" borderId="16" xfId="0" applyFont="1" applyFill="1" applyBorder="1" applyAlignment="1">
      <alignment horizontal="center" vertical="center" textRotation="90" wrapText="1"/>
    </xf>
    <xf numFmtId="0" fontId="34" fillId="8" borderId="16" xfId="0" applyFont="1" applyFill="1" applyBorder="1" applyAlignment="1">
      <alignment horizontal="center" vertical="center" wrapText="1"/>
    </xf>
    <xf numFmtId="10" fontId="34" fillId="9" borderId="16" xfId="3" applyNumberFormat="1" applyFont="1" applyFill="1" applyBorder="1" applyAlignment="1" applyProtection="1">
      <alignment horizontal="center" vertical="center" textRotation="90" wrapText="1"/>
    </xf>
    <xf numFmtId="0" fontId="32" fillId="8" borderId="9" xfId="0" applyFont="1" applyFill="1" applyBorder="1" applyAlignment="1">
      <alignment vertical="center"/>
    </xf>
    <xf numFmtId="170" fontId="12" fillId="8" borderId="11" xfId="0" applyNumberFormat="1" applyFont="1" applyFill="1" applyBorder="1" applyAlignment="1">
      <alignment vertical="center"/>
    </xf>
    <xf numFmtId="0" fontId="12" fillId="8" borderId="15" xfId="0" applyFont="1" applyFill="1" applyBorder="1" applyAlignment="1">
      <alignment vertical="center"/>
    </xf>
    <xf numFmtId="0" fontId="12" fillId="8" borderId="10" xfId="0" applyFont="1" applyFill="1" applyBorder="1" applyAlignment="1">
      <alignment horizontal="center" vertical="center"/>
    </xf>
    <xf numFmtId="0" fontId="12" fillId="8" borderId="11" xfId="0" applyFont="1" applyFill="1" applyBorder="1" applyAlignment="1">
      <alignment horizontal="center" vertical="center"/>
    </xf>
    <xf numFmtId="171" fontId="12" fillId="8" borderId="15" xfId="0" applyNumberFormat="1" applyFont="1" applyFill="1" applyBorder="1" applyAlignment="1">
      <alignment horizontal="center" vertical="center"/>
    </xf>
    <xf numFmtId="164" fontId="12" fillId="8" borderId="9" xfId="0" applyNumberFormat="1" applyFont="1" applyFill="1" applyBorder="1" applyAlignment="1">
      <alignment vertical="center"/>
    </xf>
    <xf numFmtId="164" fontId="12" fillId="8" borderId="10" xfId="0" applyNumberFormat="1" applyFont="1" applyFill="1" applyBorder="1" applyAlignment="1">
      <alignment vertical="center"/>
    </xf>
    <xf numFmtId="164" fontId="12" fillId="8" borderId="11" xfId="0" applyNumberFormat="1" applyFont="1" applyFill="1" applyBorder="1" applyAlignment="1">
      <alignment vertical="center"/>
    </xf>
    <xf numFmtId="172" fontId="12" fillId="8" borderId="9" xfId="0" applyNumberFormat="1" applyFont="1" applyFill="1" applyBorder="1" applyAlignment="1">
      <alignment vertical="center"/>
    </xf>
    <xf numFmtId="172" fontId="12" fillId="8" borderId="10" xfId="0" applyNumberFormat="1" applyFont="1" applyFill="1" applyBorder="1" applyAlignment="1">
      <alignment vertical="center"/>
    </xf>
    <xf numFmtId="172" fontId="12" fillId="8" borderId="11" xfId="0" applyNumberFormat="1" applyFont="1" applyFill="1" applyBorder="1" applyAlignment="1">
      <alignment vertical="center"/>
    </xf>
    <xf numFmtId="164" fontId="12" fillId="8" borderId="9" xfId="0" applyNumberFormat="1" applyFont="1" applyFill="1" applyBorder="1" applyAlignment="1">
      <alignment horizontal="left" vertical="center"/>
    </xf>
    <xf numFmtId="165" fontId="12" fillId="8" borderId="10" xfId="0" applyNumberFormat="1" applyFont="1" applyFill="1" applyBorder="1" applyAlignment="1">
      <alignment vertical="center"/>
    </xf>
    <xf numFmtId="164" fontId="12" fillId="8" borderId="10" xfId="0" applyNumberFormat="1" applyFont="1" applyFill="1" applyBorder="1" applyAlignment="1">
      <alignment horizontal="left" vertical="center"/>
    </xf>
    <xf numFmtId="0" fontId="12" fillId="8" borderId="9" xfId="4" applyFont="1" applyFill="1" applyBorder="1" applyAlignment="1">
      <alignment vertical="center"/>
    </xf>
    <xf numFmtId="0" fontId="12" fillId="8" borderId="11" xfId="4" applyFont="1" applyFill="1" applyBorder="1" applyAlignment="1">
      <alignment vertical="center"/>
    </xf>
    <xf numFmtId="0" fontId="12" fillId="8" borderId="10" xfId="4" applyFont="1" applyFill="1" applyBorder="1" applyAlignment="1">
      <alignment vertical="center"/>
    </xf>
    <xf numFmtId="165" fontId="33" fillId="8" borderId="10" xfId="0" applyNumberFormat="1" applyFont="1" applyFill="1" applyBorder="1" applyAlignment="1">
      <alignment vertical="center"/>
    </xf>
    <xf numFmtId="2" fontId="12" fillId="8" borderId="10" xfId="0" applyNumberFormat="1" applyFont="1" applyFill="1" applyBorder="1" applyAlignment="1">
      <alignment vertical="center"/>
    </xf>
    <xf numFmtId="0" fontId="14" fillId="8" borderId="9" xfId="0" applyFont="1" applyFill="1" applyBorder="1" applyAlignment="1">
      <alignment horizontal="left" vertical="center"/>
    </xf>
    <xf numFmtId="0" fontId="14" fillId="8" borderId="10" xfId="0" applyFont="1" applyFill="1" applyBorder="1" applyAlignment="1">
      <alignment horizontal="center" vertical="center"/>
    </xf>
    <xf numFmtId="0" fontId="14" fillId="8" borderId="11" xfId="0" applyFont="1" applyFill="1" applyBorder="1" applyAlignment="1">
      <alignment horizontal="center" vertical="center"/>
    </xf>
    <xf numFmtId="0" fontId="12" fillId="8" borderId="15" xfId="0" applyFont="1" applyFill="1" applyBorder="1" applyAlignment="1">
      <alignment vertical="center" wrapText="1"/>
    </xf>
    <xf numFmtId="0" fontId="0" fillId="10" borderId="0" xfId="0" applyFill="1"/>
    <xf numFmtId="0" fontId="13" fillId="10" borderId="0" xfId="0" applyFont="1" applyFill="1"/>
    <xf numFmtId="0" fontId="6" fillId="4" borderId="0" xfId="0" applyFont="1" applyFill="1" applyAlignment="1">
      <alignment horizontal="center" vertical="top"/>
    </xf>
    <xf numFmtId="0" fontId="3" fillId="4" borderId="0" xfId="0" applyFont="1" applyFill="1" applyAlignment="1">
      <alignment vertical="top"/>
    </xf>
    <xf numFmtId="0" fontId="7" fillId="4" borderId="0" xfId="0" applyFont="1" applyFill="1"/>
    <xf numFmtId="164" fontId="33" fillId="7" borderId="15" xfId="0" applyNumberFormat="1" applyFont="1" applyFill="1" applyBorder="1" applyAlignment="1">
      <alignment horizontal="center" vertical="center" textRotation="90" wrapText="1"/>
    </xf>
    <xf numFmtId="172" fontId="33" fillId="7" borderId="15" xfId="0" applyNumberFormat="1" applyFont="1" applyFill="1" applyBorder="1" applyAlignment="1">
      <alignment horizontal="center" vertical="center" textRotation="90" wrapText="1"/>
    </xf>
    <xf numFmtId="0" fontId="33" fillId="7" borderId="15" xfId="0" applyFont="1" applyFill="1" applyBorder="1" applyAlignment="1">
      <alignment horizontal="center" vertical="center" textRotation="90" wrapText="1"/>
    </xf>
    <xf numFmtId="0" fontId="12" fillId="4" borderId="15" xfId="0" applyFont="1" applyFill="1" applyBorder="1" applyAlignment="1">
      <alignment vertical="center"/>
    </xf>
    <xf numFmtId="0" fontId="12" fillId="4" borderId="9" xfId="0" applyFont="1" applyFill="1" applyBorder="1" applyAlignment="1">
      <alignment vertical="center"/>
    </xf>
    <xf numFmtId="0" fontId="12" fillId="4" borderId="10" xfId="0" applyFont="1" applyFill="1" applyBorder="1" applyAlignment="1">
      <alignment vertical="center"/>
    </xf>
    <xf numFmtId="0" fontId="12" fillId="4" borderId="11" xfId="0" applyFont="1" applyFill="1" applyBorder="1" applyAlignment="1">
      <alignment vertical="center"/>
    </xf>
    <xf numFmtId="0" fontId="33" fillId="4" borderId="15" xfId="0" applyFont="1" applyFill="1" applyBorder="1" applyAlignment="1">
      <alignment horizontal="center" vertical="center" textRotation="90" wrapText="1"/>
    </xf>
    <xf numFmtId="0" fontId="13" fillId="4" borderId="0" xfId="0" applyFont="1" applyFill="1" applyAlignment="1">
      <alignment horizontal="center"/>
    </xf>
    <xf numFmtId="0" fontId="32" fillId="8" borderId="1" xfId="0" applyFont="1" applyFill="1" applyBorder="1" applyAlignment="1">
      <alignment horizontal="left" vertical="center"/>
    </xf>
    <xf numFmtId="0" fontId="27" fillId="8" borderId="2" xfId="0" applyFont="1" applyFill="1" applyBorder="1" applyAlignment="1">
      <alignment horizontal="left" vertical="center"/>
    </xf>
    <xf numFmtId="0" fontId="27" fillId="8" borderId="3" xfId="0" applyFont="1" applyFill="1" applyBorder="1" applyAlignment="1">
      <alignment horizontal="left" vertical="center"/>
    </xf>
    <xf numFmtId="0" fontId="27" fillId="8" borderId="3" xfId="2" applyFont="1" applyFill="1" applyBorder="1" applyAlignment="1">
      <alignment horizontal="left" vertical="center"/>
    </xf>
    <xf numFmtId="0" fontId="27" fillId="8" borderId="66" xfId="2" applyFont="1" applyFill="1" applyBorder="1" applyAlignment="1">
      <alignment horizontal="left" vertical="center"/>
    </xf>
    <xf numFmtId="0" fontId="27" fillId="8" borderId="1" xfId="5" applyFont="1" applyFill="1" applyBorder="1" applyAlignment="1">
      <alignment horizontal="left" vertical="center"/>
    </xf>
    <xf numFmtId="0" fontId="27" fillId="8" borderId="2" xfId="5" applyFont="1" applyFill="1" applyBorder="1" applyAlignment="1">
      <alignment horizontal="left" vertical="center"/>
    </xf>
    <xf numFmtId="0" fontId="27" fillId="8" borderId="3" xfId="5" applyFont="1" applyFill="1" applyBorder="1" applyAlignment="1">
      <alignment horizontal="left" vertical="center"/>
    </xf>
    <xf numFmtId="171" fontId="27" fillId="8" borderId="1" xfId="2" applyNumberFormat="1" applyFont="1" applyFill="1" applyBorder="1" applyAlignment="1">
      <alignment horizontal="left" vertical="center"/>
    </xf>
    <xf numFmtId="171" fontId="27" fillId="8" borderId="2" xfId="2" applyNumberFormat="1" applyFont="1" applyFill="1" applyBorder="1" applyAlignment="1">
      <alignment horizontal="left" vertical="center"/>
    </xf>
    <xf numFmtId="171" fontId="27" fillId="8" borderId="3" xfId="2" applyNumberFormat="1" applyFont="1" applyFill="1" applyBorder="1" applyAlignment="1">
      <alignment horizontal="left" vertical="center"/>
    </xf>
    <xf numFmtId="164" fontId="27" fillId="8" borderId="3" xfId="2" applyNumberFormat="1" applyFont="1" applyFill="1" applyBorder="1" applyAlignment="1">
      <alignment horizontal="left" vertical="center"/>
    </xf>
    <xf numFmtId="165" fontId="27" fillId="8" borderId="2" xfId="2" applyNumberFormat="1" applyFont="1" applyFill="1" applyBorder="1" applyAlignment="1">
      <alignment horizontal="left" vertical="center"/>
    </xf>
    <xf numFmtId="0" fontId="27" fillId="8" borderId="9" xfId="2" applyFont="1" applyFill="1" applyBorder="1" applyAlignment="1">
      <alignment horizontal="left" vertical="center"/>
    </xf>
    <xf numFmtId="0" fontId="27" fillId="8" borderId="10" xfId="2" applyFont="1" applyFill="1" applyBorder="1" applyAlignment="1">
      <alignment horizontal="left" vertical="center"/>
    </xf>
    <xf numFmtId="172" fontId="27" fillId="8" borderId="10" xfId="2" quotePrefix="1" applyNumberFormat="1" applyFont="1" applyFill="1" applyBorder="1" applyAlignment="1">
      <alignment horizontal="left" vertical="center"/>
    </xf>
    <xf numFmtId="165" fontId="27" fillId="8" borderId="11" xfId="2" applyNumberFormat="1" applyFont="1" applyFill="1" applyBorder="1" applyAlignment="1">
      <alignment horizontal="left" vertical="center"/>
    </xf>
    <xf numFmtId="171" fontId="27" fillId="11" borderId="2" xfId="2" applyNumberFormat="1" applyFont="1" applyFill="1" applyBorder="1" applyAlignment="1">
      <alignment horizontal="left" vertical="center"/>
    </xf>
    <xf numFmtId="171" fontId="33" fillId="11" borderId="15" xfId="2" applyNumberFormat="1" applyFont="1" applyFill="1" applyBorder="1" applyAlignment="1">
      <alignment horizontal="center" vertical="center" textRotation="90" wrapText="1"/>
    </xf>
    <xf numFmtId="171" fontId="33" fillId="11" borderId="66" xfId="2" applyNumberFormat="1" applyFont="1" applyFill="1" applyBorder="1" applyAlignment="1">
      <alignment horizontal="center" vertical="center" textRotation="90" wrapText="1"/>
    </xf>
    <xf numFmtId="0" fontId="33" fillId="11" borderId="15" xfId="2" applyFont="1" applyFill="1" applyBorder="1" applyAlignment="1">
      <alignment horizontal="center" vertical="center" textRotation="90" wrapText="1"/>
    </xf>
    <xf numFmtId="164" fontId="33" fillId="11" borderId="15" xfId="2" applyNumberFormat="1" applyFont="1" applyFill="1" applyBorder="1" applyAlignment="1">
      <alignment horizontal="center" vertical="center" textRotation="90" wrapText="1"/>
    </xf>
    <xf numFmtId="0" fontId="27" fillId="11" borderId="2" xfId="2" applyFont="1" applyFill="1" applyBorder="1" applyAlignment="1">
      <alignment horizontal="left" vertical="center"/>
    </xf>
    <xf numFmtId="0" fontId="33" fillId="11" borderId="66" xfId="2" applyFont="1" applyFill="1" applyBorder="1" applyAlignment="1">
      <alignment horizontal="center" vertical="center" textRotation="90" wrapText="1"/>
    </xf>
    <xf numFmtId="164" fontId="27" fillId="11" borderId="2" xfId="2" applyNumberFormat="1" applyFont="1" applyFill="1" applyBorder="1" applyAlignment="1">
      <alignment horizontal="left" vertical="center"/>
    </xf>
    <xf numFmtId="164" fontId="33" fillId="11" borderId="66" xfId="2" applyNumberFormat="1" applyFont="1" applyFill="1" applyBorder="1" applyAlignment="1">
      <alignment horizontal="center" vertical="center" textRotation="90" wrapText="1"/>
    </xf>
    <xf numFmtId="0" fontId="8" fillId="4" borderId="38" xfId="0" applyFont="1" applyFill="1" applyBorder="1" applyAlignment="1">
      <alignment horizontal="center"/>
    </xf>
    <xf numFmtId="0" fontId="8" fillId="4" borderId="0" xfId="0" applyFont="1" applyFill="1" applyAlignment="1">
      <alignment horizontal="center"/>
    </xf>
    <xf numFmtId="0" fontId="8" fillId="4" borderId="29" xfId="0" applyFont="1" applyFill="1" applyBorder="1" applyAlignment="1">
      <alignment horizontal="center"/>
    </xf>
    <xf numFmtId="0" fontId="18" fillId="4" borderId="38" xfId="0" applyFont="1" applyFill="1" applyBorder="1"/>
    <xf numFmtId="0" fontId="2" fillId="4" borderId="29" xfId="0" applyFont="1" applyFill="1" applyBorder="1"/>
    <xf numFmtId="0" fontId="6" fillId="4" borderId="0" xfId="0" applyFont="1" applyFill="1"/>
    <xf numFmtId="0" fontId="3" fillId="4" borderId="12" xfId="0" applyFont="1" applyFill="1" applyBorder="1" applyAlignment="1">
      <alignment horizontal="left"/>
    </xf>
    <xf numFmtId="0" fontId="3" fillId="4" borderId="49" xfId="0" applyFont="1" applyFill="1" applyBorder="1" applyAlignment="1">
      <alignment horizontal="center"/>
    </xf>
    <xf numFmtId="0" fontId="3" fillId="4" borderId="13" xfId="0" applyFont="1" applyFill="1" applyBorder="1" applyAlignment="1">
      <alignment horizontal="center"/>
    </xf>
    <xf numFmtId="0" fontId="3" fillId="4" borderId="50" xfId="0" applyFont="1" applyFill="1" applyBorder="1" applyAlignment="1">
      <alignment horizontal="center"/>
    </xf>
    <xf numFmtId="0" fontId="3" fillId="4" borderId="24" xfId="0" applyFont="1" applyFill="1" applyBorder="1" applyAlignment="1">
      <alignment horizontal="center"/>
    </xf>
    <xf numFmtId="0" fontId="3" fillId="4" borderId="40" xfId="0" applyFont="1" applyFill="1" applyBorder="1" applyAlignment="1">
      <alignment horizontal="center"/>
    </xf>
    <xf numFmtId="0" fontId="3" fillId="4" borderId="25" xfId="0" applyFont="1" applyFill="1" applyBorder="1" applyAlignment="1">
      <alignment horizontal="center"/>
    </xf>
    <xf numFmtId="0" fontId="3" fillId="4" borderId="37" xfId="0" applyFont="1" applyFill="1" applyBorder="1" applyAlignment="1">
      <alignment horizontal="center"/>
    </xf>
    <xf numFmtId="0" fontId="3" fillId="4" borderId="26" xfId="0" applyFont="1" applyFill="1" applyBorder="1" applyAlignment="1">
      <alignment horizontal="center"/>
    </xf>
    <xf numFmtId="0" fontId="3" fillId="4" borderId="43" xfId="0" applyFont="1" applyFill="1" applyBorder="1"/>
    <xf numFmtId="4" fontId="3" fillId="4" borderId="38" xfId="0" applyNumberFormat="1" applyFont="1" applyFill="1" applyBorder="1"/>
    <xf numFmtId="4" fontId="3" fillId="4" borderId="0" xfId="0" applyNumberFormat="1" applyFont="1" applyFill="1"/>
    <xf numFmtId="4" fontId="3" fillId="4" borderId="4" xfId="0" applyNumberFormat="1" applyFont="1" applyFill="1" applyBorder="1"/>
    <xf numFmtId="4" fontId="3" fillId="4" borderId="5" xfId="0" applyNumberFormat="1" applyFont="1" applyFill="1" applyBorder="1"/>
    <xf numFmtId="4" fontId="3" fillId="4" borderId="29" xfId="0" applyNumberFormat="1" applyFont="1" applyFill="1" applyBorder="1"/>
    <xf numFmtId="168" fontId="3" fillId="4" borderId="34" xfId="0" applyNumberFormat="1" applyFont="1" applyFill="1" applyBorder="1" applyAlignment="1">
      <alignment horizontal="right"/>
    </xf>
    <xf numFmtId="0" fontId="3" fillId="4" borderId="67" xfId="0" applyFont="1" applyFill="1" applyBorder="1"/>
    <xf numFmtId="168" fontId="3" fillId="4" borderId="23" xfId="0" applyNumberFormat="1" applyFont="1" applyFill="1" applyBorder="1" applyAlignment="1">
      <alignment horizontal="right"/>
    </xf>
    <xf numFmtId="168" fontId="3" fillId="4" borderId="0" xfId="0" applyNumberFormat="1" applyFont="1" applyFill="1"/>
    <xf numFmtId="168" fontId="3" fillId="4" borderId="29" xfId="0" applyNumberFormat="1" applyFont="1" applyFill="1" applyBorder="1"/>
    <xf numFmtId="168" fontId="3" fillId="4" borderId="20" xfId="0" applyNumberFormat="1" applyFont="1" applyFill="1" applyBorder="1"/>
    <xf numFmtId="168" fontId="3" fillId="4" borderId="15" xfId="0" applyNumberFormat="1" applyFont="1" applyFill="1" applyBorder="1"/>
    <xf numFmtId="0" fontId="8" fillId="4" borderId="52" xfId="0" applyFont="1" applyFill="1" applyBorder="1"/>
    <xf numFmtId="168" fontId="3" fillId="4" borderId="24" xfId="0" applyNumberFormat="1" applyFont="1" applyFill="1" applyBorder="1"/>
    <xf numFmtId="168" fontId="3" fillId="4" borderId="30" xfId="0" applyNumberFormat="1" applyFont="1" applyFill="1" applyBorder="1"/>
    <xf numFmtId="168" fontId="3" fillId="4" borderId="31" xfId="0" applyNumberFormat="1" applyFont="1" applyFill="1" applyBorder="1"/>
    <xf numFmtId="4" fontId="3" fillId="4" borderId="41" xfId="0" applyNumberFormat="1" applyFont="1" applyFill="1" applyBorder="1"/>
    <xf numFmtId="4" fontId="3" fillId="4" borderId="30" xfId="0" applyNumberFormat="1" applyFont="1" applyFill="1" applyBorder="1"/>
    <xf numFmtId="4" fontId="3" fillId="4" borderId="40" xfId="0" applyNumberFormat="1" applyFont="1" applyFill="1" applyBorder="1"/>
    <xf numFmtId="4" fontId="3" fillId="4" borderId="31" xfId="0" applyNumberFormat="1" applyFont="1" applyFill="1" applyBorder="1"/>
    <xf numFmtId="168" fontId="3" fillId="4" borderId="24" xfId="0" applyNumberFormat="1" applyFont="1" applyFill="1" applyBorder="1" applyAlignment="1">
      <alignment horizontal="right"/>
    </xf>
    <xf numFmtId="168" fontId="3" fillId="4" borderId="37" xfId="0" applyNumberFormat="1" applyFont="1" applyFill="1" applyBorder="1" applyAlignment="1">
      <alignment horizontal="right"/>
    </xf>
    <xf numFmtId="168" fontId="3" fillId="4" borderId="42" xfId="0" applyNumberFormat="1" applyFont="1" applyFill="1" applyBorder="1" applyAlignment="1">
      <alignment horizontal="right"/>
    </xf>
    <xf numFmtId="0" fontId="40" fillId="4" borderId="0" xfId="0" applyFont="1" applyFill="1"/>
    <xf numFmtId="0" fontId="20" fillId="4" borderId="0" xfId="0" applyFont="1" applyFill="1"/>
    <xf numFmtId="169" fontId="3" fillId="4" borderId="0" xfId="0" applyNumberFormat="1" applyFont="1" applyFill="1"/>
    <xf numFmtId="168" fontId="3" fillId="4" borderId="38" xfId="0" applyNumberFormat="1" applyFont="1" applyFill="1" applyBorder="1"/>
    <xf numFmtId="168" fontId="3" fillId="4" borderId="4" xfId="0" applyNumberFormat="1" applyFont="1" applyFill="1" applyBorder="1"/>
    <xf numFmtId="168" fontId="3" fillId="4" borderId="5" xfId="0" applyNumberFormat="1" applyFont="1" applyFill="1" applyBorder="1"/>
    <xf numFmtId="0" fontId="8" fillId="4" borderId="41" xfId="0" applyFont="1" applyFill="1" applyBorder="1"/>
    <xf numFmtId="168" fontId="3" fillId="4" borderId="41" xfId="0" applyNumberFormat="1" applyFont="1" applyFill="1" applyBorder="1"/>
    <xf numFmtId="168" fontId="3" fillId="4" borderId="40" xfId="0" applyNumberFormat="1" applyFont="1" applyFill="1" applyBorder="1"/>
    <xf numFmtId="0" fontId="3" fillId="4" borderId="67" xfId="0" quotePrefix="1" applyFont="1" applyFill="1" applyBorder="1"/>
    <xf numFmtId="0" fontId="21" fillId="4" borderId="0" xfId="0" applyFont="1" applyFill="1"/>
    <xf numFmtId="0" fontId="18" fillId="4" borderId="27" xfId="0" applyFont="1" applyFill="1" applyBorder="1" applyAlignment="1">
      <alignment horizontal="center" vertical="center" wrapText="1"/>
    </xf>
    <xf numFmtId="168" fontId="3" fillId="4" borderId="21" xfId="0" applyNumberFormat="1" applyFont="1" applyFill="1" applyBorder="1"/>
    <xf numFmtId="0" fontId="14" fillId="4" borderId="24" xfId="0" applyFont="1" applyFill="1" applyBorder="1"/>
    <xf numFmtId="168" fontId="3" fillId="4" borderId="25" xfId="0" applyNumberFormat="1" applyFont="1" applyFill="1" applyBorder="1"/>
    <xf numFmtId="177" fontId="3" fillId="4" borderId="25" xfId="6" applyNumberFormat="1" applyFont="1" applyFill="1" applyBorder="1" applyProtection="1"/>
    <xf numFmtId="177" fontId="3" fillId="4" borderId="26" xfId="6" applyNumberFormat="1" applyFont="1" applyFill="1" applyBorder="1" applyProtection="1"/>
    <xf numFmtId="168" fontId="3" fillId="4" borderId="42" xfId="0" applyNumberFormat="1" applyFont="1" applyFill="1" applyBorder="1"/>
    <xf numFmtId="168" fontId="3" fillId="4" borderId="45" xfId="0" applyNumberFormat="1" applyFont="1" applyFill="1" applyBorder="1" applyAlignment="1">
      <alignment horizontal="right"/>
    </xf>
    <xf numFmtId="168" fontId="3" fillId="4" borderId="46" xfId="0" applyNumberFormat="1" applyFont="1" applyFill="1" applyBorder="1"/>
    <xf numFmtId="168" fontId="3" fillId="4" borderId="44" xfId="0" applyNumberFormat="1" applyFont="1" applyFill="1" applyBorder="1"/>
    <xf numFmtId="0" fontId="8" fillId="4" borderId="24" xfId="0" applyFont="1" applyFill="1" applyBorder="1"/>
    <xf numFmtId="168" fontId="3" fillId="4" borderId="45" xfId="0" applyNumberFormat="1" applyFont="1" applyFill="1" applyBorder="1"/>
    <xf numFmtId="0" fontId="3" fillId="4" borderId="1" xfId="0" applyFont="1" applyFill="1" applyBorder="1"/>
    <xf numFmtId="0" fontId="3" fillId="4" borderId="2" xfId="0" applyFont="1" applyFill="1" applyBorder="1"/>
    <xf numFmtId="0" fontId="3" fillId="4" borderId="3" xfId="0" applyFont="1" applyFill="1" applyBorder="1"/>
    <xf numFmtId="0" fontId="3" fillId="4" borderId="4" xfId="0" applyFont="1" applyFill="1" applyBorder="1"/>
    <xf numFmtId="0" fontId="3" fillId="4" borderId="5" xfId="0" applyFont="1" applyFill="1" applyBorder="1"/>
    <xf numFmtId="0" fontId="16" fillId="4" borderId="0" xfId="0" applyFont="1" applyFill="1" applyAlignment="1">
      <alignment horizontal="left"/>
    </xf>
    <xf numFmtId="0" fontId="3" fillId="4" borderId="6" xfId="0" applyFont="1" applyFill="1" applyBorder="1"/>
    <xf numFmtId="0" fontId="3" fillId="4" borderId="7" xfId="0" applyFont="1" applyFill="1" applyBorder="1"/>
    <xf numFmtId="0" fontId="3" fillId="4" borderId="8" xfId="0" applyFont="1" applyFill="1" applyBorder="1"/>
    <xf numFmtId="0" fontId="3" fillId="4" borderId="39" xfId="0" applyFont="1" applyFill="1" applyBorder="1" applyAlignment="1">
      <alignment horizontal="center"/>
    </xf>
    <xf numFmtId="0" fontId="3" fillId="4" borderId="27" xfId="0" applyFont="1" applyFill="1" applyBorder="1" applyAlignment="1">
      <alignment horizontal="center"/>
    </xf>
    <xf numFmtId="0" fontId="3" fillId="4" borderId="28" xfId="0" applyFont="1" applyFill="1" applyBorder="1" applyAlignment="1">
      <alignment horizontal="center"/>
    </xf>
    <xf numFmtId="0" fontId="18" fillId="4" borderId="53" xfId="0" applyFont="1" applyFill="1" applyBorder="1" applyAlignment="1">
      <alignment horizontal="center" vertical="center"/>
    </xf>
    <xf numFmtId="0" fontId="18" fillId="4" borderId="32" xfId="0" applyFont="1" applyFill="1" applyBorder="1" applyAlignment="1">
      <alignment horizontal="center" vertical="center"/>
    </xf>
    <xf numFmtId="0" fontId="18" fillId="4" borderId="32" xfId="0" applyFont="1" applyFill="1" applyBorder="1" applyAlignment="1">
      <alignment horizontal="center" vertical="center" wrapText="1"/>
    </xf>
    <xf numFmtId="0" fontId="18" fillId="4" borderId="28" xfId="0" applyFont="1" applyFill="1" applyBorder="1" applyAlignment="1">
      <alignment horizontal="center" vertical="center"/>
    </xf>
    <xf numFmtId="0" fontId="14" fillId="4" borderId="0" xfId="0" applyFont="1" applyFill="1" applyAlignment="1">
      <alignment vertical="center"/>
    </xf>
    <xf numFmtId="0" fontId="3" fillId="4" borderId="69" xfId="0" applyFont="1" applyFill="1" applyBorder="1"/>
    <xf numFmtId="41" fontId="3" fillId="4" borderId="0" xfId="0" applyNumberFormat="1" applyFont="1" applyFill="1"/>
    <xf numFmtId="0" fontId="3" fillId="4" borderId="38" xfId="0" quotePrefix="1" applyFont="1" applyFill="1" applyBorder="1"/>
    <xf numFmtId="0" fontId="14" fillId="4" borderId="64" xfId="0" applyFont="1" applyFill="1" applyBorder="1"/>
    <xf numFmtId="166" fontId="3" fillId="4" borderId="30" xfId="0" applyNumberFormat="1" applyFont="1" applyFill="1" applyBorder="1"/>
    <xf numFmtId="168" fontId="3" fillId="4" borderId="26" xfId="0" applyNumberFormat="1" applyFont="1" applyFill="1" applyBorder="1"/>
    <xf numFmtId="0" fontId="3" fillId="4" borderId="53" xfId="0" applyFont="1" applyFill="1" applyBorder="1" applyAlignment="1">
      <alignment horizontal="center"/>
    </xf>
    <xf numFmtId="0" fontId="3" fillId="4" borderId="56" xfId="0" applyFont="1" applyFill="1" applyBorder="1" applyAlignment="1">
      <alignment horizontal="center"/>
    </xf>
    <xf numFmtId="0" fontId="3" fillId="4" borderId="57" xfId="0" applyFont="1" applyFill="1" applyBorder="1" applyAlignment="1">
      <alignment horizontal="center"/>
    </xf>
    <xf numFmtId="168" fontId="3" fillId="4" borderId="56" xfId="0" applyNumberFormat="1" applyFont="1" applyFill="1" applyBorder="1"/>
    <xf numFmtId="168" fontId="3" fillId="4" borderId="59" xfId="0" applyNumberFormat="1" applyFont="1" applyFill="1" applyBorder="1"/>
    <xf numFmtId="168" fontId="3" fillId="4" borderId="60" xfId="0" applyNumberFormat="1" applyFont="1" applyFill="1" applyBorder="1"/>
    <xf numFmtId="168" fontId="3" fillId="4" borderId="19" xfId="0" applyNumberFormat="1" applyFont="1" applyFill="1" applyBorder="1"/>
    <xf numFmtId="168" fontId="3" fillId="4" borderId="8" xfId="0" applyNumberFormat="1" applyFont="1" applyFill="1" applyBorder="1" applyAlignment="1">
      <alignment horizontal="right"/>
    </xf>
    <xf numFmtId="177" fontId="3" fillId="4" borderId="0" xfId="6" applyNumberFormat="1" applyFont="1" applyFill="1" applyBorder="1" applyProtection="1"/>
    <xf numFmtId="177" fontId="3" fillId="4" borderId="29" xfId="6" applyNumberFormat="1" applyFont="1" applyFill="1" applyBorder="1" applyProtection="1"/>
    <xf numFmtId="168" fontId="3" fillId="4" borderId="11" xfId="0" applyNumberFormat="1" applyFont="1" applyFill="1" applyBorder="1" applyAlignment="1">
      <alignment horizontal="right"/>
    </xf>
    <xf numFmtId="168" fontId="3" fillId="4" borderId="33" xfId="0" applyNumberFormat="1" applyFont="1" applyFill="1" applyBorder="1"/>
    <xf numFmtId="0" fontId="26" fillId="4" borderId="0" xfId="0" applyFont="1" applyFill="1"/>
    <xf numFmtId="0" fontId="3" fillId="4" borderId="70" xfId="0" applyFont="1" applyFill="1" applyBorder="1"/>
    <xf numFmtId="0" fontId="8" fillId="4" borderId="18" xfId="0" applyFont="1" applyFill="1" applyBorder="1"/>
    <xf numFmtId="0" fontId="8" fillId="4" borderId="56" xfId="0" applyFont="1" applyFill="1" applyBorder="1"/>
    <xf numFmtId="0" fontId="8" fillId="4" borderId="19" xfId="0" applyFont="1" applyFill="1" applyBorder="1"/>
    <xf numFmtId="0" fontId="8" fillId="4" borderId="38" xfId="0" applyFont="1" applyFill="1" applyBorder="1"/>
    <xf numFmtId="168" fontId="8" fillId="4" borderId="0" xfId="0" applyNumberFormat="1" applyFont="1" applyFill="1"/>
    <xf numFmtId="0" fontId="8" fillId="4" borderId="30" xfId="0" applyFont="1" applyFill="1" applyBorder="1"/>
    <xf numFmtId="0" fontId="8" fillId="4" borderId="31" xfId="0" applyFont="1" applyFill="1" applyBorder="1"/>
    <xf numFmtId="14" fontId="3" fillId="4" borderId="0" xfId="0" applyNumberFormat="1" applyFont="1" applyFill="1"/>
    <xf numFmtId="0" fontId="17" fillId="4" borderId="0" xfId="0" applyFont="1" applyFill="1"/>
    <xf numFmtId="0" fontId="18" fillId="4" borderId="56" xfId="0" applyFont="1" applyFill="1" applyBorder="1" applyAlignment="1">
      <alignment horizontal="center" vertical="center"/>
    </xf>
    <xf numFmtId="0" fontId="18" fillId="4" borderId="0" xfId="0" applyFont="1" applyFill="1" applyAlignment="1">
      <alignment horizontal="center" vertical="center"/>
    </xf>
    <xf numFmtId="0" fontId="18" fillId="4" borderId="65" xfId="0" applyFont="1" applyFill="1" applyBorder="1"/>
    <xf numFmtId="0" fontId="18" fillId="4" borderId="62" xfId="0" applyFont="1" applyFill="1" applyBorder="1"/>
    <xf numFmtId="168" fontId="3" fillId="4" borderId="37" xfId="0" applyNumberFormat="1" applyFont="1" applyFill="1" applyBorder="1"/>
    <xf numFmtId="168" fontId="3" fillId="4" borderId="55" xfId="0" applyNumberFormat="1" applyFont="1" applyFill="1" applyBorder="1"/>
    <xf numFmtId="168" fontId="3" fillId="4" borderId="52" xfId="0" applyNumberFormat="1" applyFont="1" applyFill="1" applyBorder="1"/>
    <xf numFmtId="0" fontId="12" fillId="4" borderId="0" xfId="0" applyFont="1" applyFill="1" applyAlignment="1">
      <alignment vertical="center" wrapText="1"/>
    </xf>
    <xf numFmtId="41" fontId="13" fillId="4" borderId="0" xfId="0" applyNumberFormat="1" applyFont="1" applyFill="1"/>
    <xf numFmtId="2" fontId="3" fillId="4" borderId="0" xfId="0" applyNumberFormat="1" applyFont="1" applyFill="1" applyAlignment="1">
      <alignment horizontal="center"/>
    </xf>
    <xf numFmtId="168" fontId="18" fillId="4" borderId="9" xfId="0" applyNumberFormat="1" applyFont="1" applyFill="1" applyBorder="1"/>
    <xf numFmtId="168" fontId="3" fillId="4" borderId="8" xfId="0" applyNumberFormat="1" applyFont="1" applyFill="1" applyBorder="1"/>
    <xf numFmtId="0" fontId="3" fillId="4" borderId="58" xfId="0" applyFont="1" applyFill="1" applyBorder="1"/>
    <xf numFmtId="168" fontId="18" fillId="4" borderId="6" xfId="0" applyNumberFormat="1" applyFont="1" applyFill="1" applyBorder="1"/>
    <xf numFmtId="168" fontId="18" fillId="4" borderId="46" xfId="0" applyNumberFormat="1" applyFont="1" applyFill="1" applyBorder="1" applyAlignment="1">
      <alignment horizontal="right"/>
    </xf>
    <xf numFmtId="168" fontId="3" fillId="4" borderId="11" xfId="0" applyNumberFormat="1" applyFont="1" applyFill="1" applyBorder="1"/>
    <xf numFmtId="168" fontId="18" fillId="4" borderId="44" xfId="0" applyNumberFormat="1" applyFont="1" applyFill="1" applyBorder="1" applyAlignment="1">
      <alignment horizontal="right"/>
    </xf>
    <xf numFmtId="168" fontId="3" fillId="4" borderId="37" xfId="0" applyNumberFormat="1" applyFont="1" applyFill="1" applyBorder="1" applyAlignment="1">
      <alignment horizontal="left" indent="1"/>
    </xf>
    <xf numFmtId="41" fontId="3" fillId="4" borderId="51" xfId="0" applyNumberFormat="1" applyFont="1" applyFill="1" applyBorder="1"/>
    <xf numFmtId="168" fontId="18" fillId="4" borderId="40" xfId="0" applyNumberFormat="1" applyFont="1" applyFill="1" applyBorder="1"/>
    <xf numFmtId="168" fontId="18" fillId="4" borderId="45" xfId="0" applyNumberFormat="1" applyFont="1" applyFill="1" applyBorder="1" applyAlignment="1">
      <alignment horizontal="right"/>
    </xf>
    <xf numFmtId="0" fontId="15" fillId="4" borderId="0" xfId="0" quotePrefix="1" applyFont="1" applyFill="1"/>
    <xf numFmtId="0" fontId="3" fillId="4" borderId="65" xfId="0" applyFont="1" applyFill="1" applyBorder="1"/>
    <xf numFmtId="168" fontId="18" fillId="4" borderId="9" xfId="0" applyNumberFormat="1" applyFont="1" applyFill="1" applyBorder="1" applyAlignment="1">
      <alignment horizontal="right"/>
    </xf>
    <xf numFmtId="0" fontId="3" fillId="4" borderId="62" xfId="0" applyFont="1" applyFill="1" applyBorder="1"/>
    <xf numFmtId="168" fontId="18" fillId="4" borderId="6" xfId="0" applyNumberFormat="1" applyFont="1" applyFill="1" applyBorder="1" applyAlignment="1">
      <alignment horizontal="right"/>
    </xf>
    <xf numFmtId="168" fontId="18" fillId="4" borderId="40" xfId="0" applyNumberFormat="1" applyFont="1" applyFill="1" applyBorder="1" applyAlignment="1">
      <alignment horizontal="right"/>
    </xf>
    <xf numFmtId="168" fontId="8" fillId="4" borderId="56" xfId="0" applyNumberFormat="1" applyFont="1" applyFill="1" applyBorder="1"/>
    <xf numFmtId="0" fontId="8" fillId="4" borderId="29" xfId="0" applyFont="1" applyFill="1" applyBorder="1"/>
    <xf numFmtId="168" fontId="8" fillId="4" borderId="30" xfId="0" applyNumberFormat="1" applyFont="1" applyFill="1" applyBorder="1"/>
    <xf numFmtId="177" fontId="14" fillId="4" borderId="0" xfId="6" applyNumberFormat="1" applyFont="1" applyFill="1" applyProtection="1"/>
    <xf numFmtId="177" fontId="8" fillId="4" borderId="0" xfId="6" applyNumberFormat="1" applyFont="1" applyFill="1" applyProtection="1"/>
    <xf numFmtId="0" fontId="8" fillId="4" borderId="68" xfId="0" applyFont="1" applyFill="1" applyBorder="1" applyAlignment="1">
      <alignment horizontal="center"/>
    </xf>
    <xf numFmtId="0" fontId="25" fillId="4" borderId="0" xfId="0" applyFont="1" applyFill="1"/>
    <xf numFmtId="168" fontId="3" fillId="4" borderId="15" xfId="6" applyNumberFormat="1" applyFont="1" applyFill="1" applyBorder="1" applyProtection="1"/>
    <xf numFmtId="168" fontId="3" fillId="4" borderId="22" xfId="6" applyNumberFormat="1" applyFont="1" applyFill="1" applyBorder="1" applyProtection="1"/>
    <xf numFmtId="10" fontId="3" fillId="4" borderId="25" xfId="3" applyNumberFormat="1" applyFont="1" applyFill="1" applyBorder="1" applyProtection="1"/>
    <xf numFmtId="10" fontId="3" fillId="4" borderId="26" xfId="3" applyNumberFormat="1" applyFont="1" applyFill="1" applyBorder="1" applyProtection="1"/>
    <xf numFmtId="165" fontId="3" fillId="4" borderId="15" xfId="6" applyFont="1" applyFill="1" applyBorder="1" applyProtection="1"/>
    <xf numFmtId="0" fontId="16" fillId="4" borderId="0" xfId="0" applyFont="1" applyFill="1"/>
    <xf numFmtId="0" fontId="15" fillId="4" borderId="30" xfId="0" applyFont="1" applyFill="1" applyBorder="1"/>
    <xf numFmtId="168" fontId="3" fillId="0" borderId="34" xfId="0" applyNumberFormat="1" applyFont="1" applyBorder="1" applyProtection="1">
      <protection locked="0"/>
    </xf>
    <xf numFmtId="177" fontId="3" fillId="0" borderId="8" xfId="6" applyNumberFormat="1" applyFont="1" applyBorder="1" applyProtection="1">
      <protection locked="0"/>
    </xf>
    <xf numFmtId="177" fontId="3" fillId="0" borderId="35" xfId="6" applyNumberFormat="1" applyFont="1" applyBorder="1" applyProtection="1">
      <protection locked="0"/>
    </xf>
    <xf numFmtId="168" fontId="3" fillId="0" borderId="23" xfId="0" applyNumberFormat="1" applyFont="1" applyBorder="1" applyProtection="1">
      <protection locked="0"/>
    </xf>
    <xf numFmtId="168" fontId="3" fillId="0" borderId="22" xfId="0" applyNumberFormat="1" applyFont="1" applyBorder="1" applyProtection="1">
      <protection locked="0"/>
    </xf>
    <xf numFmtId="168" fontId="3" fillId="0" borderId="23" xfId="0" applyNumberFormat="1" applyFont="1" applyBorder="1" applyAlignment="1" applyProtection="1">
      <alignment horizontal="right"/>
      <protection locked="0"/>
    </xf>
    <xf numFmtId="168" fontId="3" fillId="0" borderId="16" xfId="0" applyNumberFormat="1" applyFont="1" applyBorder="1" applyProtection="1">
      <protection locked="0"/>
    </xf>
    <xf numFmtId="168" fontId="3" fillId="0" borderId="35" xfId="0" applyNumberFormat="1" applyFont="1" applyBorder="1" applyProtection="1">
      <protection locked="0"/>
    </xf>
    <xf numFmtId="168" fontId="3" fillId="5" borderId="33" xfId="0" applyNumberFormat="1" applyFont="1" applyFill="1" applyBorder="1" applyProtection="1">
      <protection locked="0"/>
    </xf>
    <xf numFmtId="168" fontId="3" fillId="5" borderId="21" xfId="0" applyNumberFormat="1" applyFont="1" applyFill="1" applyBorder="1" applyProtection="1">
      <protection locked="0"/>
    </xf>
    <xf numFmtId="0" fontId="3" fillId="5" borderId="34" xfId="0" applyFont="1" applyFill="1" applyBorder="1" applyProtection="1">
      <protection locked="0"/>
    </xf>
    <xf numFmtId="0" fontId="3" fillId="5" borderId="23" xfId="0" applyFont="1" applyFill="1" applyBorder="1" applyProtection="1">
      <protection locked="0"/>
    </xf>
    <xf numFmtId="168" fontId="3" fillId="5" borderId="17" xfId="6" applyNumberFormat="1" applyFont="1" applyFill="1" applyBorder="1" applyProtection="1">
      <protection locked="0"/>
    </xf>
    <xf numFmtId="0" fontId="3" fillId="5" borderId="15" xfId="0" applyFont="1" applyFill="1" applyBorder="1" applyProtection="1">
      <protection locked="0"/>
    </xf>
    <xf numFmtId="178" fontId="3" fillId="5" borderId="22" xfId="0" applyNumberFormat="1" applyFont="1" applyFill="1" applyBorder="1" applyAlignment="1" applyProtection="1">
      <alignment horizontal="center"/>
      <protection locked="0"/>
    </xf>
    <xf numFmtId="0" fontId="3" fillId="5" borderId="24" xfId="0" applyFont="1" applyFill="1" applyBorder="1" applyProtection="1">
      <protection locked="0"/>
    </xf>
    <xf numFmtId="0" fontId="3" fillId="5" borderId="25" xfId="0" applyFont="1" applyFill="1" applyBorder="1" applyProtection="1">
      <protection locked="0"/>
    </xf>
    <xf numFmtId="178" fontId="3" fillId="5" borderId="26" xfId="0" applyNumberFormat="1" applyFont="1" applyFill="1" applyBorder="1" applyAlignment="1" applyProtection="1">
      <alignment horizontal="center"/>
      <protection locked="0"/>
    </xf>
    <xf numFmtId="177" fontId="3" fillId="0" borderId="15" xfId="6" applyNumberFormat="1" applyFont="1" applyBorder="1" applyProtection="1">
      <protection locked="0"/>
    </xf>
    <xf numFmtId="177" fontId="3" fillId="0" borderId="22" xfId="6" applyNumberFormat="1" applyFont="1" applyBorder="1" applyProtection="1">
      <protection locked="0"/>
    </xf>
    <xf numFmtId="168" fontId="3" fillId="0" borderId="11" xfId="0" applyNumberFormat="1" applyFont="1" applyBorder="1" applyProtection="1">
      <protection locked="0"/>
    </xf>
    <xf numFmtId="178" fontId="3" fillId="5" borderId="17" xfId="0" applyNumberFormat="1" applyFont="1" applyFill="1" applyBorder="1" applyAlignment="1" applyProtection="1">
      <alignment horizontal="center"/>
      <protection locked="0"/>
    </xf>
    <xf numFmtId="0" fontId="3" fillId="5" borderId="0" xfId="0" applyFont="1" applyFill="1" applyProtection="1">
      <protection locked="0"/>
    </xf>
    <xf numFmtId="0" fontId="0" fillId="0" borderId="0" xfId="0" applyProtection="1">
      <protection locked="0"/>
    </xf>
    <xf numFmtId="0" fontId="3" fillId="0" borderId="0" xfId="0" applyFont="1" applyProtection="1">
      <protection locked="0"/>
    </xf>
    <xf numFmtId="0" fontId="36" fillId="0" borderId="0" xfId="0" applyFont="1"/>
    <xf numFmtId="0" fontId="18" fillId="0" borderId="0" xfId="0" applyFont="1" applyProtection="1">
      <protection locked="0"/>
    </xf>
    <xf numFmtId="0" fontId="18" fillId="0" borderId="0" xfId="0" applyFont="1"/>
    <xf numFmtId="0" fontId="18" fillId="5" borderId="0" xfId="0" applyFont="1" applyFill="1" applyProtection="1">
      <protection locked="0"/>
    </xf>
    <xf numFmtId="0" fontId="41" fillId="0" borderId="0" xfId="0" applyFont="1" applyProtection="1">
      <protection locked="0"/>
    </xf>
    <xf numFmtId="0" fontId="5" fillId="3" borderId="21" xfId="0" applyFont="1" applyFill="1" applyBorder="1" applyAlignment="1">
      <alignment horizontal="center"/>
    </xf>
    <xf numFmtId="0" fontId="3" fillId="4" borderId="15" xfId="0" applyFont="1" applyFill="1" applyBorder="1" applyAlignment="1">
      <alignment horizontal="center"/>
    </xf>
    <xf numFmtId="0" fontId="2" fillId="4" borderId="0" xfId="0" applyFont="1" applyFill="1" applyAlignment="1">
      <alignment horizontal="center"/>
    </xf>
    <xf numFmtId="0" fontId="36" fillId="5" borderId="0" xfId="0" applyFont="1" applyFill="1"/>
    <xf numFmtId="0" fontId="3" fillId="5" borderId="0" xfId="0" applyFont="1" applyFill="1"/>
    <xf numFmtId="0" fontId="43" fillId="4" borderId="0" xfId="0" applyFont="1" applyFill="1"/>
    <xf numFmtId="0" fontId="3" fillId="4" borderId="0" xfId="0" applyFont="1" applyFill="1" applyAlignment="1">
      <alignment horizontal="left"/>
    </xf>
    <xf numFmtId="0" fontId="3" fillId="4" borderId="15" xfId="0" applyFont="1" applyFill="1" applyBorder="1" applyAlignment="1" applyProtection="1">
      <alignment horizontal="center" vertical="center" wrapText="1"/>
      <protection locked="0"/>
    </xf>
    <xf numFmtId="0" fontId="3" fillId="4" borderId="15" xfId="0" applyFont="1" applyFill="1" applyBorder="1" applyProtection="1">
      <protection locked="0"/>
    </xf>
    <xf numFmtId="0" fontId="3" fillId="0" borderId="15" xfId="0" applyFont="1" applyBorder="1" applyProtection="1">
      <protection locked="0"/>
    </xf>
    <xf numFmtId="0" fontId="3" fillId="4" borderId="0" xfId="0" applyFont="1" applyFill="1" applyAlignment="1">
      <alignment vertical="center" wrapText="1"/>
    </xf>
    <xf numFmtId="0" fontId="8" fillId="4" borderId="0" xfId="0" applyFont="1" applyFill="1" applyAlignment="1">
      <alignment horizontal="center" vertical="center" wrapText="1"/>
    </xf>
    <xf numFmtId="168" fontId="3" fillId="4" borderId="15" xfId="6" applyNumberFormat="1" applyFont="1" applyFill="1" applyBorder="1" applyAlignment="1" applyProtection="1">
      <alignment horizontal="right" vertical="center" wrapText="1" indent="43"/>
    </xf>
    <xf numFmtId="0" fontId="3" fillId="4" borderId="15" xfId="0" applyFont="1" applyFill="1" applyBorder="1" applyAlignment="1">
      <alignment horizontal="center" vertical="center" wrapText="1"/>
    </xf>
    <xf numFmtId="0" fontId="23" fillId="4" borderId="0" xfId="0" applyFont="1" applyFill="1"/>
    <xf numFmtId="177" fontId="3" fillId="4" borderId="15" xfId="6" applyNumberFormat="1" applyFont="1" applyFill="1" applyBorder="1" applyAlignment="1" applyProtection="1">
      <alignment horizontal="right" vertical="center" wrapText="1" indent="43"/>
    </xf>
    <xf numFmtId="0" fontId="1" fillId="4" borderId="0" xfId="0" applyFont="1" applyFill="1" applyAlignment="1">
      <alignment vertical="center" wrapText="1"/>
    </xf>
    <xf numFmtId="0" fontId="18" fillId="4" borderId="15" xfId="0" applyFont="1" applyFill="1" applyBorder="1" applyAlignment="1">
      <alignment horizontal="center"/>
    </xf>
    <xf numFmtId="0" fontId="15" fillId="0" borderId="0" xfId="0" applyFont="1" applyProtection="1">
      <protection locked="0"/>
    </xf>
    <xf numFmtId="0" fontId="2" fillId="4" borderId="0" xfId="0" applyFont="1" applyFill="1" applyAlignment="1">
      <alignment horizontal="left" vertical="center" wrapText="1"/>
    </xf>
    <xf numFmtId="0" fontId="2" fillId="4" borderId="0" xfId="0" applyFont="1" applyFill="1" applyAlignment="1">
      <alignment horizontal="left"/>
    </xf>
    <xf numFmtId="0" fontId="11" fillId="4" borderId="0" xfId="1" applyFont="1" applyFill="1" applyBorder="1" applyAlignment="1" applyProtection="1">
      <alignment horizontal="center"/>
    </xf>
    <xf numFmtId="0" fontId="2" fillId="5" borderId="0" xfId="0" applyFont="1" applyFill="1" applyAlignment="1" applyProtection="1">
      <alignment horizontal="left"/>
      <protection locked="0"/>
      <extLst>
        <ext xmlns:xfpb="http://schemas.microsoft.com/office/spreadsheetml/2022/featurepropertybag" uri="{C7286773-470A-42A8-94C5-96B5CB345126}">
          <xfpb:xfComplement i="0"/>
        </ext>
      </extLst>
    </xf>
    <xf numFmtId="0" fontId="13" fillId="0" borderId="15" xfId="0" applyFont="1" applyBorder="1" applyAlignment="1">
      <alignment horizontal="center"/>
    </xf>
    <xf numFmtId="0" fontId="12" fillId="0" borderId="15" xfId="0" applyFont="1" applyBorder="1" applyAlignment="1">
      <alignment horizontal="center"/>
    </xf>
    <xf numFmtId="41" fontId="13" fillId="0" borderId="15" xfId="0" applyNumberFormat="1" applyFont="1" applyBorder="1" applyAlignment="1">
      <alignment horizontal="center"/>
    </xf>
    <xf numFmtId="173" fontId="13" fillId="0" borderId="15" xfId="0" applyNumberFormat="1" applyFont="1" applyBorder="1" applyAlignment="1">
      <alignment horizontal="center"/>
    </xf>
    <xf numFmtId="174" fontId="13" fillId="0" borderId="15" xfId="0" applyNumberFormat="1" applyFont="1" applyBorder="1" applyAlignment="1">
      <alignment horizontal="center"/>
    </xf>
    <xf numFmtId="168" fontId="13" fillId="0" borderId="15" xfId="0" applyNumberFormat="1" applyFont="1" applyBorder="1" applyAlignment="1">
      <alignment horizontal="center"/>
    </xf>
    <xf numFmtId="175" fontId="13" fillId="0" borderId="15" xfId="0" applyNumberFormat="1" applyFont="1" applyBorder="1" applyAlignment="1">
      <alignment horizontal="center"/>
    </xf>
    <xf numFmtId="165" fontId="13" fillId="0" borderId="15" xfId="0" applyNumberFormat="1" applyFont="1" applyBorder="1" applyAlignment="1">
      <alignment horizontal="center"/>
    </xf>
    <xf numFmtId="10" fontId="13" fillId="0" borderId="15" xfId="0" applyNumberFormat="1" applyFont="1" applyBorder="1" applyAlignment="1">
      <alignment horizontal="center"/>
    </xf>
    <xf numFmtId="176" fontId="13" fillId="0" borderId="15" xfId="0" applyNumberFormat="1" applyFont="1" applyBorder="1" applyAlignment="1">
      <alignment horizontal="center"/>
    </xf>
    <xf numFmtId="2" fontId="13" fillId="0" borderId="15" xfId="0" applyNumberFormat="1" applyFont="1" applyBorder="1" applyAlignment="1">
      <alignment horizontal="center"/>
    </xf>
    <xf numFmtId="0" fontId="13" fillId="0" borderId="0" xfId="0" applyFont="1" applyAlignment="1">
      <alignment horizontal="center"/>
    </xf>
    <xf numFmtId="0" fontId="13" fillId="0" borderId="15" xfId="0" applyFont="1" applyBorder="1"/>
    <xf numFmtId="41" fontId="13" fillId="0" borderId="15" xfId="0" applyNumberFormat="1" applyFont="1" applyBorder="1"/>
    <xf numFmtId="173" fontId="13" fillId="0" borderId="15" xfId="0" applyNumberFormat="1" applyFont="1" applyBorder="1"/>
    <xf numFmtId="174" fontId="13" fillId="0" borderId="15" xfId="0" applyNumberFormat="1" applyFont="1" applyBorder="1"/>
    <xf numFmtId="168" fontId="13" fillId="0" borderId="15" xfId="0" applyNumberFormat="1" applyFont="1" applyBorder="1"/>
    <xf numFmtId="165" fontId="13" fillId="0" borderId="15" xfId="0" applyNumberFormat="1" applyFont="1" applyBorder="1"/>
    <xf numFmtId="176" fontId="13" fillId="0" borderId="15" xfId="0" applyNumberFormat="1" applyFont="1" applyBorder="1"/>
    <xf numFmtId="168" fontId="13" fillId="0" borderId="0" xfId="0" applyNumberFormat="1" applyFont="1"/>
    <xf numFmtId="10" fontId="13" fillId="0" borderId="0" xfId="0" applyNumberFormat="1" applyFont="1"/>
    <xf numFmtId="2" fontId="13" fillId="0" borderId="0" xfId="0" applyNumberFormat="1" applyFont="1"/>
    <xf numFmtId="165" fontId="13" fillId="0" borderId="15" xfId="2" applyNumberFormat="1" applyBorder="1"/>
    <xf numFmtId="0" fontId="4" fillId="2" borderId="18"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31" xfId="0" applyFont="1" applyFill="1" applyBorder="1" applyAlignment="1">
      <alignment horizontal="center" vertical="center"/>
    </xf>
    <xf numFmtId="0" fontId="5" fillId="3" borderId="68" xfId="0" applyFont="1" applyFill="1" applyBorder="1" applyAlignment="1">
      <alignment horizontal="center"/>
    </xf>
    <xf numFmtId="0" fontId="5" fillId="3" borderId="71" xfId="0" applyFont="1" applyFill="1" applyBorder="1" applyAlignment="1">
      <alignment horizontal="center"/>
    </xf>
    <xf numFmtId="0" fontId="5" fillId="3" borderId="47" xfId="0" applyFont="1" applyFill="1" applyBorder="1" applyAlignment="1">
      <alignment horizontal="center"/>
    </xf>
    <xf numFmtId="0" fontId="3" fillId="4" borderId="0" xfId="0" applyFont="1" applyFill="1" applyAlignment="1">
      <alignment horizontal="left" wrapText="1"/>
    </xf>
    <xf numFmtId="0" fontId="3" fillId="4" borderId="0" xfId="0" applyFont="1" applyFill="1" applyAlignment="1">
      <alignment horizontal="left" vertical="center" wrapText="1"/>
    </xf>
    <xf numFmtId="0" fontId="3" fillId="4" borderId="0" xfId="0" applyFont="1" applyFill="1" applyAlignment="1">
      <alignment horizontal="left" vertical="top" wrapText="1"/>
    </xf>
    <xf numFmtId="0" fontId="5" fillId="3" borderId="20" xfId="0" applyFont="1" applyFill="1" applyBorder="1" applyAlignment="1">
      <alignment horizontal="center"/>
    </xf>
    <xf numFmtId="0" fontId="5" fillId="3" borderId="10" xfId="0" applyFont="1" applyFill="1" applyBorder="1" applyAlignment="1">
      <alignment horizontal="center"/>
    </xf>
    <xf numFmtId="0" fontId="5" fillId="3" borderId="21" xfId="0" applyFont="1" applyFill="1" applyBorder="1" applyAlignment="1">
      <alignment horizontal="center"/>
    </xf>
    <xf numFmtId="0" fontId="26" fillId="4" borderId="38" xfId="0" applyFont="1" applyFill="1" applyBorder="1" applyAlignment="1">
      <alignment horizontal="center"/>
    </xf>
    <xf numFmtId="0" fontId="26" fillId="4" borderId="0" xfId="0" applyFont="1" applyFill="1" applyAlignment="1">
      <alignment horizontal="center"/>
    </xf>
    <xf numFmtId="0" fontId="26" fillId="4" borderId="29" xfId="0" applyFont="1" applyFill="1" applyBorder="1" applyAlignment="1">
      <alignment horizontal="center"/>
    </xf>
    <xf numFmtId="0" fontId="3" fillId="4" borderId="9" xfId="0" applyFont="1" applyFill="1" applyBorder="1" applyAlignment="1">
      <alignment horizontal="left"/>
    </xf>
    <xf numFmtId="0" fontId="3" fillId="4" borderId="10" xfId="0" applyFont="1" applyFill="1" applyBorder="1" applyAlignment="1">
      <alignment horizontal="left"/>
    </xf>
    <xf numFmtId="0" fontId="3" fillId="4" borderId="11" xfId="0" applyFont="1" applyFill="1" applyBorder="1" applyAlignment="1">
      <alignment horizontal="left"/>
    </xf>
    <xf numFmtId="0" fontId="3" fillId="5" borderId="12" xfId="0" applyFont="1" applyFill="1" applyBorder="1" applyAlignment="1" applyProtection="1">
      <alignment horizontal="center"/>
      <protection locked="0"/>
    </xf>
    <xf numFmtId="0" fontId="3" fillId="5" borderId="13" xfId="0" applyFont="1" applyFill="1" applyBorder="1" applyAlignment="1" applyProtection="1">
      <alignment horizontal="center"/>
      <protection locked="0"/>
    </xf>
    <xf numFmtId="0" fontId="3" fillId="5" borderId="14" xfId="0" applyFont="1" applyFill="1" applyBorder="1" applyAlignment="1" applyProtection="1">
      <alignment horizontal="center"/>
      <protection locked="0"/>
    </xf>
    <xf numFmtId="0" fontId="3" fillId="4" borderId="0" xfId="0" applyFont="1" applyFill="1" applyAlignment="1" applyProtection="1">
      <alignment horizontal="center"/>
      <protection locked="0"/>
    </xf>
    <xf numFmtId="0" fontId="2" fillId="4" borderId="0" xfId="0" applyFont="1" applyFill="1" applyAlignment="1">
      <alignment horizontal="center"/>
    </xf>
    <xf numFmtId="0" fontId="3" fillId="4" borderId="19" xfId="0" applyFont="1" applyFill="1" applyBorder="1" applyAlignment="1">
      <alignment horizontal="center" wrapText="1"/>
    </xf>
    <xf numFmtId="0" fontId="3" fillId="4" borderId="31" xfId="0" applyFont="1" applyFill="1" applyBorder="1" applyAlignment="1">
      <alignment horizontal="center" wrapText="1"/>
    </xf>
    <xf numFmtId="0" fontId="3" fillId="4" borderId="39"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27" xfId="0" applyFont="1" applyFill="1" applyBorder="1" applyAlignment="1">
      <alignment horizontal="center" wrapText="1"/>
    </xf>
    <xf numFmtId="0" fontId="3" fillId="4" borderId="25" xfId="0" applyFont="1" applyFill="1" applyBorder="1" applyAlignment="1">
      <alignment horizontal="center" wrapText="1"/>
    </xf>
    <xf numFmtId="0" fontId="3" fillId="4" borderId="36" xfId="0" applyFont="1" applyFill="1" applyBorder="1" applyAlignment="1">
      <alignment horizontal="center" wrapText="1"/>
    </xf>
    <xf numFmtId="0" fontId="3" fillId="4" borderId="40" xfId="0" applyFont="1" applyFill="1" applyBorder="1" applyAlignment="1">
      <alignment horizontal="center" wrapText="1"/>
    </xf>
    <xf numFmtId="0" fontId="3" fillId="4" borderId="48" xfId="0" applyFont="1" applyFill="1" applyBorder="1" applyAlignment="1">
      <alignment horizontal="center" wrapText="1"/>
    </xf>
    <xf numFmtId="0" fontId="3" fillId="4" borderId="45" xfId="0" applyFont="1" applyFill="1" applyBorder="1" applyAlignment="1">
      <alignment horizontal="center" wrapText="1"/>
    </xf>
    <xf numFmtId="0" fontId="3" fillId="4" borderId="47" xfId="0" applyFont="1" applyFill="1" applyBorder="1" applyAlignment="1">
      <alignment horizontal="center" wrapText="1"/>
    </xf>
    <xf numFmtId="0" fontId="3" fillId="4" borderId="42" xfId="0" applyFont="1" applyFill="1" applyBorder="1" applyAlignment="1">
      <alignment horizontal="center" wrapText="1"/>
    </xf>
    <xf numFmtId="0" fontId="3" fillId="4" borderId="32" xfId="0" applyFont="1" applyFill="1" applyBorder="1" applyAlignment="1">
      <alignment horizontal="center" wrapText="1"/>
    </xf>
    <xf numFmtId="0" fontId="3" fillId="4" borderId="51" xfId="0" applyFont="1" applyFill="1" applyBorder="1" applyAlignment="1">
      <alignment horizontal="center" wrapText="1"/>
    </xf>
    <xf numFmtId="0" fontId="3" fillId="4" borderId="57" xfId="0" applyFont="1" applyFill="1" applyBorder="1" applyAlignment="1">
      <alignment horizontal="center" wrapText="1"/>
    </xf>
    <xf numFmtId="0" fontId="3" fillId="4" borderId="61" xfId="0" applyFont="1" applyFill="1" applyBorder="1" applyAlignment="1">
      <alignment horizontal="center" wrapText="1"/>
    </xf>
    <xf numFmtId="0" fontId="18" fillId="4" borderId="39" xfId="0" applyFont="1" applyFill="1" applyBorder="1" applyAlignment="1">
      <alignment horizontal="center" vertical="center" wrapText="1"/>
    </xf>
    <xf numFmtId="0" fontId="18" fillId="4" borderId="24" xfId="0" applyFont="1" applyFill="1" applyBorder="1" applyAlignment="1">
      <alignment horizontal="center" vertical="center" wrapText="1"/>
    </xf>
    <xf numFmtId="0" fontId="18" fillId="4" borderId="27" xfId="0" applyFont="1" applyFill="1" applyBorder="1" applyAlignment="1">
      <alignment horizontal="center" vertical="center" wrapText="1"/>
    </xf>
    <xf numFmtId="0" fontId="18" fillId="4" borderId="25" xfId="0" applyFont="1" applyFill="1" applyBorder="1" applyAlignment="1">
      <alignment horizontal="center" vertical="center" wrapText="1"/>
    </xf>
    <xf numFmtId="0" fontId="18" fillId="4" borderId="28" xfId="0" applyFont="1" applyFill="1" applyBorder="1" applyAlignment="1">
      <alignment horizontal="center" vertical="center" wrapText="1"/>
    </xf>
    <xf numFmtId="0" fontId="18" fillId="4" borderId="26" xfId="0" applyFont="1" applyFill="1" applyBorder="1" applyAlignment="1">
      <alignment horizontal="center" vertical="center" wrapText="1"/>
    </xf>
    <xf numFmtId="0" fontId="18" fillId="4" borderId="19"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18" fillId="4" borderId="43" xfId="0" applyFont="1" applyFill="1" applyBorder="1" applyAlignment="1">
      <alignment horizontal="center" vertical="center" wrapText="1"/>
    </xf>
    <xf numFmtId="0" fontId="18" fillId="4" borderId="52" xfId="0" applyFont="1" applyFill="1" applyBorder="1" applyAlignment="1">
      <alignment horizontal="center" vertical="center" wrapText="1"/>
    </xf>
    <xf numFmtId="0" fontId="3" fillId="4" borderId="18" xfId="0" applyFont="1" applyFill="1" applyBorder="1" applyAlignment="1">
      <alignment horizontal="center" wrapText="1"/>
    </xf>
    <xf numFmtId="0" fontId="3" fillId="4" borderId="41" xfId="0" applyFont="1" applyFill="1" applyBorder="1" applyAlignment="1">
      <alignment horizontal="center" wrapText="1"/>
    </xf>
    <xf numFmtId="0" fontId="8" fillId="4" borderId="39" xfId="0" applyFont="1" applyFill="1" applyBorder="1" applyAlignment="1">
      <alignment horizontal="center"/>
    </xf>
    <xf numFmtId="0" fontId="8" fillId="4" borderId="27" xfId="0" applyFont="1" applyFill="1" applyBorder="1" applyAlignment="1">
      <alignment horizontal="center"/>
    </xf>
    <xf numFmtId="0" fontId="8" fillId="4" borderId="28" xfId="0" applyFont="1" applyFill="1" applyBorder="1" applyAlignment="1">
      <alignment horizontal="center"/>
    </xf>
    <xf numFmtId="0" fontId="3" fillId="4" borderId="23" xfId="0" applyFont="1" applyFill="1" applyBorder="1" applyAlignment="1">
      <alignment horizontal="center"/>
    </xf>
    <xf numFmtId="0" fontId="3" fillId="4" borderId="9" xfId="0" applyFont="1" applyFill="1" applyBorder="1" applyAlignment="1">
      <alignment horizontal="center"/>
    </xf>
    <xf numFmtId="0" fontId="3" fillId="4" borderId="15" xfId="0" applyFont="1" applyFill="1" applyBorder="1" applyAlignment="1">
      <alignment horizontal="center"/>
    </xf>
    <xf numFmtId="0" fontId="3" fillId="4" borderId="11" xfId="0" applyFont="1" applyFill="1" applyBorder="1" applyAlignment="1">
      <alignment horizontal="center"/>
    </xf>
    <xf numFmtId="0" fontId="3" fillId="4" borderId="22" xfId="0" applyFont="1" applyFill="1" applyBorder="1" applyAlignment="1">
      <alignment horizontal="center"/>
    </xf>
    <xf numFmtId="0" fontId="18" fillId="4" borderId="46" xfId="0" applyFont="1" applyFill="1" applyBorder="1" applyAlignment="1">
      <alignment horizontal="center" vertical="center" wrapText="1"/>
    </xf>
    <xf numFmtId="0" fontId="3" fillId="4" borderId="38" xfId="0" applyFont="1" applyFill="1" applyBorder="1" applyAlignment="1">
      <alignment horizontal="center"/>
    </xf>
    <xf numFmtId="0" fontId="3" fillId="4" borderId="0" xfId="0" applyFont="1" applyFill="1" applyAlignment="1">
      <alignment horizontal="center"/>
    </xf>
    <xf numFmtId="0" fontId="3" fillId="4" borderId="29" xfId="0" applyFont="1" applyFill="1" applyBorder="1" applyAlignment="1">
      <alignment horizontal="center"/>
    </xf>
    <xf numFmtId="0" fontId="18" fillId="4" borderId="53" xfId="0" applyFont="1" applyFill="1" applyBorder="1" applyAlignment="1">
      <alignment horizontal="center" vertical="center"/>
    </xf>
    <xf numFmtId="0" fontId="18" fillId="4" borderId="62" xfId="0" applyFont="1" applyFill="1" applyBorder="1" applyAlignment="1">
      <alignment horizontal="center" vertical="center"/>
    </xf>
    <xf numFmtId="0" fontId="18" fillId="4" borderId="32"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5" xfId="0" applyFont="1" applyFill="1" applyBorder="1" applyAlignment="1">
      <alignment horizontal="center" vertical="center" wrapText="1"/>
    </xf>
    <xf numFmtId="0" fontId="18" fillId="4" borderId="59" xfId="0" applyFont="1" applyFill="1" applyBorder="1" applyAlignment="1">
      <alignment horizontal="center" vertical="center"/>
    </xf>
    <xf numFmtId="0" fontId="18" fillId="4" borderId="6" xfId="0" applyFont="1" applyFill="1" applyBorder="1" applyAlignment="1">
      <alignment horizontal="center" vertical="center"/>
    </xf>
    <xf numFmtId="167" fontId="18" fillId="4" borderId="43" xfId="0" applyNumberFormat="1" applyFont="1" applyFill="1" applyBorder="1" applyAlignment="1">
      <alignment horizontal="center" vertical="center" wrapText="1"/>
    </xf>
    <xf numFmtId="167" fontId="18" fillId="4" borderId="46" xfId="0" applyNumberFormat="1" applyFont="1" applyFill="1" applyBorder="1" applyAlignment="1">
      <alignment horizontal="center" vertical="center" wrapText="1"/>
    </xf>
    <xf numFmtId="0" fontId="18" fillId="4" borderId="59"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18" xfId="0" applyFont="1" applyFill="1" applyBorder="1" applyAlignment="1">
      <alignment horizontal="center" vertical="center"/>
    </xf>
    <xf numFmtId="0" fontId="18" fillId="4" borderId="54" xfId="0" applyFont="1" applyFill="1" applyBorder="1" applyAlignment="1">
      <alignment horizontal="center" vertical="center"/>
    </xf>
    <xf numFmtId="0" fontId="3" fillId="4" borderId="63" xfId="0" applyFont="1" applyFill="1" applyBorder="1" applyAlignment="1">
      <alignment horizontal="center" wrapText="1"/>
    </xf>
    <xf numFmtId="0" fontId="2" fillId="4" borderId="38" xfId="0" applyFont="1" applyFill="1" applyBorder="1" applyAlignment="1">
      <alignment horizontal="center"/>
    </xf>
    <xf numFmtId="0" fontId="2" fillId="4" borderId="29" xfId="0" applyFont="1" applyFill="1" applyBorder="1" applyAlignment="1">
      <alignment horizontal="center"/>
    </xf>
    <xf numFmtId="0" fontId="18" fillId="4" borderId="68" xfId="0" applyFont="1" applyFill="1" applyBorder="1" applyAlignment="1">
      <alignment horizontal="center" vertical="center" wrapText="1"/>
    </xf>
    <xf numFmtId="0" fontId="18" fillId="4" borderId="55" xfId="0" applyFont="1" applyFill="1" applyBorder="1" applyAlignment="1">
      <alignment horizontal="center" vertical="center" wrapText="1"/>
    </xf>
    <xf numFmtId="0" fontId="8" fillId="4" borderId="0" xfId="0" applyFont="1" applyFill="1" applyAlignment="1">
      <alignment horizontal="left" vertical="center" wrapText="1"/>
    </xf>
    <xf numFmtId="0" fontId="2" fillId="4" borderId="0" xfId="0" applyFont="1" applyFill="1" applyAlignment="1">
      <alignment horizontal="left" vertical="center" wrapText="1"/>
    </xf>
    <xf numFmtId="0" fontId="11" fillId="4" borderId="0" xfId="1" applyFont="1" applyFill="1" applyBorder="1" applyAlignment="1" applyProtection="1">
      <alignment horizontal="center"/>
    </xf>
    <xf numFmtId="0" fontId="2" fillId="5" borderId="12" xfId="0" applyFont="1" applyFill="1" applyBorder="1" applyAlignment="1" applyProtection="1">
      <alignment horizontal="center"/>
      <protection locked="0"/>
    </xf>
    <xf numFmtId="0" fontId="2" fillId="5" borderId="13" xfId="0" applyFont="1" applyFill="1" applyBorder="1" applyAlignment="1" applyProtection="1">
      <alignment horizontal="center"/>
      <protection locked="0"/>
    </xf>
    <xf numFmtId="0" fontId="2" fillId="5" borderId="14" xfId="0" applyFont="1" applyFill="1" applyBorder="1" applyAlignment="1" applyProtection="1">
      <alignment horizontal="center"/>
      <protection locked="0"/>
    </xf>
    <xf numFmtId="178" fontId="2" fillId="5" borderId="12" xfId="0" applyNumberFormat="1" applyFont="1" applyFill="1" applyBorder="1" applyAlignment="1" applyProtection="1">
      <alignment horizontal="center"/>
      <protection locked="0"/>
    </xf>
    <xf numFmtId="178" fontId="2" fillId="5" borderId="13" xfId="0" applyNumberFormat="1" applyFont="1" applyFill="1" applyBorder="1" applyAlignment="1" applyProtection="1">
      <alignment horizontal="center"/>
      <protection locked="0"/>
    </xf>
    <xf numFmtId="178" fontId="2" fillId="5" borderId="14" xfId="0" applyNumberFormat="1" applyFont="1" applyFill="1" applyBorder="1" applyAlignment="1" applyProtection="1">
      <alignment horizontal="center"/>
      <protection locked="0"/>
    </xf>
    <xf numFmtId="0" fontId="10" fillId="4" borderId="0" xfId="0" applyFont="1" applyFill="1" applyAlignment="1">
      <alignment horizontal="center"/>
    </xf>
  </cellXfs>
  <cellStyles count="7">
    <cellStyle name="Comma" xfId="6" builtinId="3"/>
    <cellStyle name="Hyperlink" xfId="1" builtinId="8"/>
    <cellStyle name="Normal" xfId="0" builtinId="0"/>
    <cellStyle name="Normal 2" xfId="4" xr:uid="{ABF7C99A-07F7-4296-82AA-80668B769A6F}"/>
    <cellStyle name="Normal 2 2 2 2 2" xfId="5" xr:uid="{09101845-FA7E-4C6A-B9F0-071246BABB76}"/>
    <cellStyle name="Normal 4 2 2 2 2" xfId="2" xr:uid="{748BE634-F49E-4E38-8C62-76B284EF5D05}"/>
    <cellStyle name="Percent" xfId="3" builtinId="5"/>
  </cellStyles>
  <dxfs count="1395">
    <dxf>
      <fill>
        <patternFill>
          <bgColor theme="6" tint="0.79998168889431442"/>
        </patternFill>
      </fill>
    </dxf>
    <dxf>
      <fill>
        <patternFill>
          <bgColor theme="0"/>
        </patternFill>
      </fill>
    </dxf>
    <dxf>
      <font>
        <color theme="4"/>
      </font>
    </dxf>
    <dxf>
      <fill>
        <patternFill>
          <bgColor theme="0"/>
        </patternFill>
      </fill>
    </dxf>
    <dxf>
      <fill>
        <patternFill>
          <bgColor theme="6" tint="0.79998168889431442"/>
        </patternFill>
      </fill>
    </dxf>
    <dxf>
      <font>
        <color theme="4"/>
      </font>
    </dxf>
    <dxf>
      <font>
        <color theme="4"/>
      </font>
    </dxf>
    <dxf>
      <font>
        <color theme="4"/>
      </font>
    </dxf>
    <dxf>
      <font>
        <color theme="4"/>
      </font>
    </dxf>
    <dxf>
      <font>
        <color theme="4"/>
      </font>
    </dxf>
    <dxf>
      <fill>
        <patternFill>
          <bgColor theme="6" tint="0.79998168889431442"/>
        </patternFill>
      </fill>
    </dxf>
    <dxf>
      <fill>
        <patternFill>
          <bgColor theme="0"/>
        </patternFill>
      </fill>
    </dxf>
    <dxf>
      <fill>
        <patternFill>
          <bgColor theme="6" tint="0.79998168889431442"/>
        </patternFill>
      </fill>
    </dxf>
    <dxf>
      <fill>
        <patternFill>
          <bgColor theme="0"/>
        </patternFill>
      </fill>
    </dxf>
    <dxf>
      <fill>
        <patternFill>
          <bgColor theme="6" tint="0.79998168889431442"/>
        </patternFill>
      </fill>
    </dxf>
    <dxf>
      <fill>
        <patternFill>
          <bgColor theme="0"/>
        </patternFill>
      </fill>
    </dxf>
    <dxf>
      <fill>
        <patternFill>
          <bgColor theme="6" tint="0.79998168889431442"/>
        </patternFill>
      </fill>
    </dxf>
    <dxf>
      <fill>
        <patternFill>
          <bgColor theme="0"/>
        </patternFill>
      </fill>
    </dxf>
    <dxf>
      <fill>
        <patternFill>
          <bgColor theme="6" tint="0.79998168889431442"/>
        </patternFill>
      </fill>
    </dxf>
    <dxf>
      <fill>
        <patternFill>
          <bgColor theme="0"/>
        </patternFill>
      </fill>
    </dxf>
    <dxf>
      <fill>
        <patternFill>
          <bgColor theme="6" tint="0.79998168889431442"/>
        </patternFill>
      </fill>
    </dxf>
    <dxf>
      <fill>
        <patternFill>
          <bgColor theme="0"/>
        </patternFill>
      </fill>
    </dxf>
    <dxf>
      <font>
        <color rgb="FF9C0006"/>
      </font>
      <fill>
        <patternFill>
          <bgColor rgb="FFFFC7CE"/>
        </patternFill>
      </fill>
    </dxf>
    <dxf>
      <font>
        <color rgb="FF9C0006"/>
      </font>
      <fill>
        <patternFill>
          <bgColor rgb="FFFFC7CE"/>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border>
        <left style="thin">
          <color auto="1"/>
        </left>
        <right style="thin">
          <color auto="1"/>
        </right>
        <top style="thin">
          <color auto="1"/>
        </top>
        <bottom style="thin">
          <color auto="1"/>
        </bottom>
        <vertical/>
        <horizontal/>
      </border>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
      <fill>
        <patternFill>
          <bgColor rgb="FFFFCCCC"/>
        </patternFill>
      </fill>
    </dxf>
    <dxf>
      <fill>
        <patternFill>
          <bgColor theme="0"/>
        </patternFill>
      </fill>
    </dxf>
  </dxfs>
  <tableStyles count="0" defaultTableStyle="TableStyleMedium2" defaultPivotStyle="PivotStyleLight16"/>
  <colors>
    <mruColors>
      <color rgb="FFFF9999"/>
      <color rgb="FFFFCCCC"/>
      <color rgb="FFFF99CC"/>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22/11/relationships/FeaturePropertyBag" Target="featurePropertyBag/featurePropertyBag.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11/relationships/webextension" Target="../webextensions/webextension1.xml"/><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microsoft.com/office/2011/relationships/webextension" Target="../webextensions/webextension2.xm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47638</xdr:rowOff>
    </xdr:from>
    <xdr:to>
      <xdr:col>9</xdr:col>
      <xdr:colOff>93345</xdr:colOff>
      <xdr:row>5</xdr:row>
      <xdr:rowOff>19049</xdr:rowOff>
    </xdr:to>
    <xdr:pic>
      <xdr:nvPicPr>
        <xdr:cNvPr id="2" name="Picture 1">
          <a:extLst>
            <a:ext uri="{FF2B5EF4-FFF2-40B4-BE49-F238E27FC236}">
              <a16:creationId xmlns:a16="http://schemas.microsoft.com/office/drawing/2014/main" id="{F58D1B34-D747-A4CF-0194-B34B38D666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38138"/>
          <a:ext cx="3589020" cy="733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76213</xdr:rowOff>
    </xdr:from>
    <xdr:to>
      <xdr:col>9</xdr:col>
      <xdr:colOff>95250</xdr:colOff>
      <xdr:row>5</xdr:row>
      <xdr:rowOff>47624</xdr:rowOff>
    </xdr:to>
    <xdr:pic>
      <xdr:nvPicPr>
        <xdr:cNvPr id="2" name="Picture 1">
          <a:extLst>
            <a:ext uri="{FF2B5EF4-FFF2-40B4-BE49-F238E27FC236}">
              <a16:creationId xmlns:a16="http://schemas.microsoft.com/office/drawing/2014/main" id="{78242758-342E-4B20-80D1-B304F45CF0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09563"/>
          <a:ext cx="3714750" cy="733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28575</xdr:colOff>
      <xdr:row>31</xdr:row>
      <xdr:rowOff>85725</xdr:rowOff>
    </xdr:from>
    <xdr:to>
      <xdr:col>14</xdr:col>
      <xdr:colOff>142875</xdr:colOff>
      <xdr:row>33</xdr:row>
      <xdr:rowOff>66675</xdr:rowOff>
    </xdr:to>
    <xdr:sp macro="[0]!MasterRun_Macro" textlink="">
      <xdr:nvSpPr>
        <xdr:cNvPr id="4" name="Rectangle: Rounded Corners 2">
          <a:extLst>
            <a:ext uri="{FF2B5EF4-FFF2-40B4-BE49-F238E27FC236}">
              <a16:creationId xmlns:a16="http://schemas.microsoft.com/office/drawing/2014/main" id="{CFAE1DD4-B821-43EA-51AD-D87906A4CA37}"/>
            </a:ext>
          </a:extLst>
        </xdr:cNvPr>
        <xdr:cNvSpPr/>
      </xdr:nvSpPr>
      <xdr:spPr>
        <a:xfrm>
          <a:off x="1028700" y="6115050"/>
          <a:ext cx="6286500" cy="361950"/>
        </a:xfrm>
        <a:prstGeom prst="roundRect">
          <a:avLst/>
        </a:prstGeom>
        <a:solidFill>
          <a:schemeClr val="tx2"/>
        </a:solidFill>
        <a:ln>
          <a:solidFill>
            <a:schemeClr val="tx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400" b="1">
              <a:latin typeface="Calibri" panose="020F0502020204030204" pitchFamily="34" charset="0"/>
              <a:ea typeface="Calibri" panose="020F0502020204030204" pitchFamily="34" charset="0"/>
              <a:cs typeface="Calibri" panose="020F0502020204030204" pitchFamily="34" charset="0"/>
            </a:rPr>
            <a:t>Click </a:t>
          </a:r>
          <a:r>
            <a:rPr lang="en-CA" sz="1400" b="1" u="sng">
              <a:latin typeface="Calibri" panose="020F0502020204030204" pitchFamily="34" charset="0"/>
              <a:ea typeface="Calibri" panose="020F0502020204030204" pitchFamily="34" charset="0"/>
              <a:cs typeface="Calibri" panose="020F0502020204030204" pitchFamily="34" charset="0"/>
            </a:rPr>
            <a:t>here</a:t>
          </a:r>
          <a:r>
            <a:rPr lang="en-CA" sz="1400" b="1">
              <a:latin typeface="Calibri" panose="020F0502020204030204" pitchFamily="34" charset="0"/>
              <a:ea typeface="Calibri" panose="020F0502020204030204" pitchFamily="34" charset="0"/>
              <a:cs typeface="Calibri" panose="020F0502020204030204" pitchFamily="34" charset="0"/>
            </a:rPr>
            <a:t> to show the</a:t>
          </a:r>
          <a:r>
            <a:rPr lang="en-CA" sz="1400" b="1" baseline="0">
              <a:latin typeface="Calibri" panose="020F0502020204030204" pitchFamily="34" charset="0"/>
              <a:ea typeface="Calibri" panose="020F0502020204030204" pitchFamily="34" charset="0"/>
              <a:cs typeface="Calibri" panose="020F0502020204030204" pitchFamily="34" charset="0"/>
            </a:rPr>
            <a:t> municipality's information and prepare the form </a:t>
          </a:r>
          <a:endParaRPr lang="en-CA" sz="1400" b="1">
            <a:latin typeface="Calibri" panose="020F0502020204030204" pitchFamily="34" charset="0"/>
            <a:ea typeface="Calibri" panose="020F0502020204030204" pitchFamily="34" charset="0"/>
            <a:cs typeface="Calibri" panose="020F050202020403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418427</xdr:colOff>
      <xdr:row>5</xdr:row>
      <xdr:rowOff>3796</xdr:rowOff>
    </xdr:to>
    <xdr:pic>
      <xdr:nvPicPr>
        <xdr:cNvPr id="2" name="Picture 1">
          <a:extLst>
            <a:ext uri="{FF2B5EF4-FFF2-40B4-BE49-F238E27FC236}">
              <a16:creationId xmlns:a16="http://schemas.microsoft.com/office/drawing/2014/main" id="{5CB2F098-55CA-4E8B-A7EF-9ED91345D9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190500"/>
          <a:ext cx="3569970" cy="7448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16380</xdr:col>
      <xdr:colOff>152400</xdr:colOff>
      <xdr:row>1193</xdr:row>
      <xdr:rowOff>0</xdr:rowOff>
    </xdr:from>
    <xdr:to>
      <xdr:col>16383</xdr:col>
      <xdr:colOff>609600</xdr:colOff>
      <xdr:row>1203</xdr:row>
      <xdr:rowOff>105000</xdr:rowOff>
    </xdr:to>
    <mc:AlternateContent xmlns:mc="http://schemas.openxmlformats.org/markup-compatibility/2006">
      <mc:Choice xmlns:we="http://schemas.microsoft.com/office/webextensions/webextension/2010/11" Requires="we">
        <xdr:graphicFrame macro="">
          <xdr:nvGraphicFramePr>
            <xdr:cNvPr id="3" name="Calendar" hidden="1" title="Mini Calendar and Date Picker">
              <a:extLst>
                <a:ext uri="{FF2B5EF4-FFF2-40B4-BE49-F238E27FC236}">
                  <a16:creationId xmlns:a16="http://schemas.microsoft.com/office/drawing/2014/main" id="{37DF0DE3-43D8-B1DF-AC00-41521074703A}"/>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2"/>
            </a:graphicData>
          </a:graphic>
        </xdr:graphicFrame>
      </mc:Choice>
      <mc:Fallback>
        <xdr:pic>
          <xdr:nvPicPr>
            <xdr:cNvPr id="3" name="Calendar" title="Mini Calendar and Date Picker">
              <a:extLst>
                <a:ext uri="{FF2B5EF4-FFF2-40B4-BE49-F238E27FC236}">
                  <a16:creationId xmlns:a16="http://schemas.microsoft.com/office/drawing/2014/main" id="{37DF0DE3-43D8-B1DF-AC00-41521074703A}"/>
                </a:ext>
              </a:extLst>
            </xdr:cNvPr>
            <xdr:cNvPicPr/>
          </xdr:nvPicPr>
          <xdr:blipFill>
            <a:blip xmlns:r="http://schemas.openxmlformats.org/officeDocument/2006/relationships" r:embed="rId3"/>
            <a:stretch>
              <a:fillRect/>
            </a:stretch>
          </xdr:blipFill>
          <xdr:spPr>
            <a:prstGeom prst="rect">
              <a:avLst/>
            </a:prstGeom>
          </xdr:spPr>
        </xdr:pic>
      </mc:Fallback>
    </mc:AlternateContent>
    <xdr:clientData/>
  </xdr:twoCellAnchor>
  <xdr:twoCellAnchor>
    <xdr:from>
      <xdr:col>2</xdr:col>
      <xdr:colOff>561975</xdr:colOff>
      <xdr:row>6</xdr:row>
      <xdr:rowOff>57150</xdr:rowOff>
    </xdr:from>
    <xdr:to>
      <xdr:col>2</xdr:col>
      <xdr:colOff>2438400</xdr:colOff>
      <xdr:row>8</xdr:row>
      <xdr:rowOff>76201</xdr:rowOff>
    </xdr:to>
    <xdr:sp macro="[0]!ToMunicipalSpecialLevy" textlink="">
      <xdr:nvSpPr>
        <xdr:cNvPr id="35" name="Rectangle: Rounded Corners 34">
          <a:extLst>
            <a:ext uri="{FF2B5EF4-FFF2-40B4-BE49-F238E27FC236}">
              <a16:creationId xmlns:a16="http://schemas.microsoft.com/office/drawing/2014/main" id="{09962D2F-F6DD-8474-F556-CE538767804F}"/>
            </a:ext>
          </a:extLst>
        </xdr:cNvPr>
        <xdr:cNvSpPr/>
      </xdr:nvSpPr>
      <xdr:spPr>
        <a:xfrm>
          <a:off x="1162050" y="1200150"/>
          <a:ext cx="1876425" cy="400051"/>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Municipal</a:t>
          </a:r>
          <a:r>
            <a:rPr lang="en-CA" sz="1200" b="0"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Special Levy</a:t>
          </a:r>
          <a:endPar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2</xdr:col>
      <xdr:colOff>2609850</xdr:colOff>
      <xdr:row>6</xdr:row>
      <xdr:rowOff>47624</xdr:rowOff>
    </xdr:from>
    <xdr:to>
      <xdr:col>4</xdr:col>
      <xdr:colOff>428625</xdr:colOff>
      <xdr:row>8</xdr:row>
      <xdr:rowOff>76200</xdr:rowOff>
    </xdr:to>
    <xdr:sp macro="[0]!ToPropertyTaxBylaws" textlink="">
      <xdr:nvSpPr>
        <xdr:cNvPr id="37" name="Rectangle: Rounded Corners 36">
          <a:extLst>
            <a:ext uri="{FF2B5EF4-FFF2-40B4-BE49-F238E27FC236}">
              <a16:creationId xmlns:a16="http://schemas.microsoft.com/office/drawing/2014/main" id="{1B15357A-E036-401D-A4BF-B699F375BE16}"/>
            </a:ext>
          </a:extLst>
        </xdr:cNvPr>
        <xdr:cNvSpPr/>
      </xdr:nvSpPr>
      <xdr:spPr>
        <a:xfrm>
          <a:off x="3209925" y="1190624"/>
          <a:ext cx="1876425" cy="409576"/>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Property Tax Bylaws</a:t>
          </a:r>
        </a:p>
      </xdr:txBody>
    </xdr:sp>
    <xdr:clientData/>
  </xdr:twoCellAnchor>
  <xdr:twoCellAnchor>
    <xdr:from>
      <xdr:col>4</xdr:col>
      <xdr:colOff>590550</xdr:colOff>
      <xdr:row>6</xdr:row>
      <xdr:rowOff>47625</xdr:rowOff>
    </xdr:from>
    <xdr:to>
      <xdr:col>5</xdr:col>
      <xdr:colOff>819150</xdr:colOff>
      <xdr:row>8</xdr:row>
      <xdr:rowOff>76200</xdr:rowOff>
    </xdr:to>
    <xdr:sp macro="[0]!ToLibraryTaxLevy" textlink="">
      <xdr:nvSpPr>
        <xdr:cNvPr id="38" name="Rectangle: Rounded Corners 37">
          <a:extLst>
            <a:ext uri="{FF2B5EF4-FFF2-40B4-BE49-F238E27FC236}">
              <a16:creationId xmlns:a16="http://schemas.microsoft.com/office/drawing/2014/main" id="{9C12FA19-628E-4132-8B99-56CDA6128EF5}"/>
            </a:ext>
          </a:extLst>
        </xdr:cNvPr>
        <xdr:cNvSpPr/>
      </xdr:nvSpPr>
      <xdr:spPr>
        <a:xfrm>
          <a:off x="5248275" y="1190625"/>
          <a:ext cx="1504950" cy="409575"/>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Library Tax Levies</a:t>
          </a:r>
        </a:p>
      </xdr:txBody>
    </xdr:sp>
    <xdr:clientData/>
  </xdr:twoCellAnchor>
  <xdr:twoCellAnchor>
    <xdr:from>
      <xdr:col>5</xdr:col>
      <xdr:colOff>971550</xdr:colOff>
      <xdr:row>6</xdr:row>
      <xdr:rowOff>38100</xdr:rowOff>
    </xdr:from>
    <xdr:to>
      <xdr:col>6</xdr:col>
      <xdr:colOff>1066800</xdr:colOff>
      <xdr:row>8</xdr:row>
      <xdr:rowOff>85725</xdr:rowOff>
    </xdr:to>
    <xdr:sp macro="[0]!ToEducationTaxLevy" textlink="">
      <xdr:nvSpPr>
        <xdr:cNvPr id="39" name="Rectangle: Rounded Corners 38">
          <a:extLst>
            <a:ext uri="{FF2B5EF4-FFF2-40B4-BE49-F238E27FC236}">
              <a16:creationId xmlns:a16="http://schemas.microsoft.com/office/drawing/2014/main" id="{891FCADE-F586-48B7-BD58-A0B4178AB8E9}"/>
            </a:ext>
          </a:extLst>
        </xdr:cNvPr>
        <xdr:cNvSpPr/>
      </xdr:nvSpPr>
      <xdr:spPr>
        <a:xfrm>
          <a:off x="6905625" y="1181100"/>
          <a:ext cx="1504950" cy="428625"/>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Education Tax </a:t>
          </a:r>
        </a:p>
      </xdr:txBody>
    </xdr:sp>
    <xdr:clientData/>
  </xdr:twoCellAnchor>
  <xdr:twoCellAnchor>
    <xdr:from>
      <xdr:col>6</xdr:col>
      <xdr:colOff>1219199</xdr:colOff>
      <xdr:row>6</xdr:row>
      <xdr:rowOff>28574</xdr:rowOff>
    </xdr:from>
    <xdr:to>
      <xdr:col>8</xdr:col>
      <xdr:colOff>657225</xdr:colOff>
      <xdr:row>8</xdr:row>
      <xdr:rowOff>76199</xdr:rowOff>
    </xdr:to>
    <xdr:sp macro="[0]!ToAverageMillRates" textlink="">
      <xdr:nvSpPr>
        <xdr:cNvPr id="40" name="Rectangle: Rounded Corners 39">
          <a:extLst>
            <a:ext uri="{FF2B5EF4-FFF2-40B4-BE49-F238E27FC236}">
              <a16:creationId xmlns:a16="http://schemas.microsoft.com/office/drawing/2014/main" id="{F03D51E7-FD30-4E2F-BA27-84B23E4FE3F0}"/>
            </a:ext>
          </a:extLst>
        </xdr:cNvPr>
        <xdr:cNvSpPr/>
      </xdr:nvSpPr>
      <xdr:spPr>
        <a:xfrm>
          <a:off x="8562974" y="1171574"/>
          <a:ext cx="2362201" cy="428625"/>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Average Mill Rates</a:t>
          </a:r>
        </a:p>
      </xdr:txBody>
    </xdr:sp>
    <xdr:clientData/>
  </xdr:twoCellAnchor>
  <xdr:twoCellAnchor>
    <xdr:from>
      <xdr:col>8</xdr:col>
      <xdr:colOff>809623</xdr:colOff>
      <xdr:row>6</xdr:row>
      <xdr:rowOff>28574</xdr:rowOff>
    </xdr:from>
    <xdr:to>
      <xdr:col>11</xdr:col>
      <xdr:colOff>685800</xdr:colOff>
      <xdr:row>8</xdr:row>
      <xdr:rowOff>76199</xdr:rowOff>
    </xdr:to>
    <xdr:sp macro="[0]!ToETR" textlink="">
      <xdr:nvSpPr>
        <xdr:cNvPr id="41" name="Rectangle: Rounded Corners 40">
          <a:extLst>
            <a:ext uri="{FF2B5EF4-FFF2-40B4-BE49-F238E27FC236}">
              <a16:creationId xmlns:a16="http://schemas.microsoft.com/office/drawing/2014/main" id="{34D9C177-29DD-4228-8F39-3D8EAA75CEB1}"/>
            </a:ext>
          </a:extLst>
        </xdr:cNvPr>
        <xdr:cNvSpPr/>
      </xdr:nvSpPr>
      <xdr:spPr>
        <a:xfrm>
          <a:off x="11077573" y="1171574"/>
          <a:ext cx="2352677" cy="428625"/>
        </a:xfrm>
        <a:prstGeom prst="roundRect">
          <a:avLst/>
        </a:prstGeom>
        <a:solidFill>
          <a:schemeClr val="accent3"/>
        </a:solidFill>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Municipal Effective Tax Rates</a:t>
          </a:r>
        </a:p>
      </xdr:txBody>
    </xdr:sp>
    <xdr:clientData/>
  </xdr:twoCellAnchor>
  <xdr:twoCellAnchor>
    <xdr:from>
      <xdr:col>12</xdr:col>
      <xdr:colOff>504825</xdr:colOff>
      <xdr:row>2</xdr:row>
      <xdr:rowOff>180976</xdr:rowOff>
    </xdr:from>
    <xdr:to>
      <xdr:col>14</xdr:col>
      <xdr:colOff>1114425</xdr:colOff>
      <xdr:row>4</xdr:row>
      <xdr:rowOff>95250</xdr:rowOff>
    </xdr:to>
    <xdr:sp macro="[0]!ToOrganizedHamletTaxLevy" textlink="">
      <xdr:nvSpPr>
        <xdr:cNvPr id="42" name="Rectangle: Rounded Corners 41">
          <a:extLst>
            <a:ext uri="{FF2B5EF4-FFF2-40B4-BE49-F238E27FC236}">
              <a16:creationId xmlns:a16="http://schemas.microsoft.com/office/drawing/2014/main" id="{D8FE76BE-ED89-4C53-8049-F035B3D5D213}"/>
            </a:ext>
          </a:extLst>
        </xdr:cNvPr>
        <xdr:cNvSpPr/>
      </xdr:nvSpPr>
      <xdr:spPr>
        <a:xfrm>
          <a:off x="14154150" y="561976"/>
          <a:ext cx="2524125" cy="295274"/>
        </a:xfrm>
        <a:prstGeom prst="roundRect">
          <a:avLst/>
        </a:prstGeom>
        <a:solidFill>
          <a:schemeClr val="accent5"/>
        </a:solidFill>
        <a:ln>
          <a:solidFill>
            <a:schemeClr val="tx1"/>
          </a:solidFill>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Organized Hamlet Tax Levy</a:t>
          </a:r>
        </a:p>
      </xdr:txBody>
    </xdr:sp>
    <xdr:clientData/>
  </xdr:twoCellAnchor>
  <xdr:twoCellAnchor>
    <xdr:from>
      <xdr:col>12</xdr:col>
      <xdr:colOff>514350</xdr:colOff>
      <xdr:row>4</xdr:row>
      <xdr:rowOff>161925</xdr:rowOff>
    </xdr:from>
    <xdr:to>
      <xdr:col>14</xdr:col>
      <xdr:colOff>1123950</xdr:colOff>
      <xdr:row>6</xdr:row>
      <xdr:rowOff>95250</xdr:rowOff>
    </xdr:to>
    <xdr:sp macro="[0]!ToSSATaxLevy" textlink="">
      <xdr:nvSpPr>
        <xdr:cNvPr id="43" name="Rectangle: Rounded Corners 42">
          <a:extLst>
            <a:ext uri="{FF2B5EF4-FFF2-40B4-BE49-F238E27FC236}">
              <a16:creationId xmlns:a16="http://schemas.microsoft.com/office/drawing/2014/main" id="{04113F8D-9F43-4FDE-9673-F86DE9710F2D}"/>
            </a:ext>
          </a:extLst>
        </xdr:cNvPr>
        <xdr:cNvSpPr/>
      </xdr:nvSpPr>
      <xdr:spPr>
        <a:xfrm>
          <a:off x="14163675" y="923925"/>
          <a:ext cx="2524125" cy="314325"/>
        </a:xfrm>
        <a:prstGeom prst="roundRect">
          <a:avLst/>
        </a:prstGeom>
        <a:solidFill>
          <a:schemeClr val="accent5"/>
        </a:solidFill>
        <a:ln>
          <a:solidFill>
            <a:schemeClr val="tx1"/>
          </a:solidFill>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ctr"/>
          <a:r>
            <a:rPr lang="en-CA" sz="1200" b="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Special Service Area Tax Levy</a:t>
          </a:r>
        </a:p>
      </xdr:txBody>
    </xdr:sp>
    <xdr:clientData/>
  </xdr:twoCellAnchor>
  <xdr:twoCellAnchor>
    <xdr:from>
      <xdr:col>12</xdr:col>
      <xdr:colOff>276226</xdr:colOff>
      <xdr:row>1</xdr:row>
      <xdr:rowOff>19050</xdr:rowOff>
    </xdr:from>
    <xdr:to>
      <xdr:col>14</xdr:col>
      <xdr:colOff>1304926</xdr:colOff>
      <xdr:row>2</xdr:row>
      <xdr:rowOff>152400</xdr:rowOff>
    </xdr:to>
    <xdr:sp macro="" textlink="">
      <xdr:nvSpPr>
        <xdr:cNvPr id="44" name="Rectangle: Rounded Corners 43">
          <a:extLst>
            <a:ext uri="{FF2B5EF4-FFF2-40B4-BE49-F238E27FC236}">
              <a16:creationId xmlns:a16="http://schemas.microsoft.com/office/drawing/2014/main" id="{066441E9-A65B-A4D9-9EC9-1920A391693B}"/>
            </a:ext>
          </a:extLst>
        </xdr:cNvPr>
        <xdr:cNvSpPr/>
      </xdr:nvSpPr>
      <xdr:spPr>
        <a:xfrm>
          <a:off x="13925551" y="209550"/>
          <a:ext cx="2943225" cy="32385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4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For</a:t>
          </a:r>
          <a:r>
            <a:rPr lang="en-CA" sz="14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Select Rural Municipalities </a:t>
          </a:r>
          <a:r>
            <a:rPr lang="en-CA" sz="1400" b="1" u="sng"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ONLY</a:t>
          </a:r>
          <a:endParaRPr lang="en-CA" sz="1400" b="1" u="sng">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3</xdr:col>
      <xdr:colOff>561975</xdr:colOff>
      <xdr:row>4</xdr:row>
      <xdr:rowOff>57149</xdr:rowOff>
    </xdr:from>
    <xdr:to>
      <xdr:col>7</xdr:col>
      <xdr:colOff>1057274</xdr:colOff>
      <xdr:row>5</xdr:row>
      <xdr:rowOff>161924</xdr:rowOff>
    </xdr:to>
    <xdr:sp macro="" textlink="">
      <xdr:nvSpPr>
        <xdr:cNvPr id="45" name="Rectangle: Rounded Corners 44">
          <a:extLst>
            <a:ext uri="{FF2B5EF4-FFF2-40B4-BE49-F238E27FC236}">
              <a16:creationId xmlns:a16="http://schemas.microsoft.com/office/drawing/2014/main" id="{9ACD89E3-7238-0C8A-05CF-263F46EE6C8B}"/>
            </a:ext>
          </a:extLst>
        </xdr:cNvPr>
        <xdr:cNvSpPr/>
      </xdr:nvSpPr>
      <xdr:spPr>
        <a:xfrm>
          <a:off x="3952875" y="819149"/>
          <a:ext cx="5876924" cy="295275"/>
        </a:xfrm>
        <a:prstGeom prst="roundRect">
          <a:avLst/>
        </a:prstGeom>
        <a:solidFill>
          <a:sysClr val="window" lastClr="FFFF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400" b="1">
              <a:solidFill>
                <a:sysClr val="windowText" lastClr="000000"/>
              </a:solidFill>
              <a:latin typeface="Calibri" panose="020F0502020204030204" pitchFamily="34" charset="0"/>
              <a:ea typeface="Calibri" panose="020F0502020204030204" pitchFamily="34" charset="0"/>
              <a:cs typeface="Calibri" panose="020F0502020204030204" pitchFamily="34" charset="0"/>
            </a:rPr>
            <a:t>Buttons to find</a:t>
          </a:r>
          <a:r>
            <a:rPr lang="en-CA" sz="1400" b="1" baseline="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 select sections</a:t>
          </a:r>
          <a:endParaRPr lang="en-CA" sz="1400" b="1">
            <a:solidFill>
              <a:sysClr val="windowText" lastClr="000000"/>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twoCellAnchor>
    <xdr:from>
      <xdr:col>14</xdr:col>
      <xdr:colOff>752474</xdr:colOff>
      <xdr:row>693</xdr:row>
      <xdr:rowOff>95250</xdr:rowOff>
    </xdr:from>
    <xdr:to>
      <xdr:col>14</xdr:col>
      <xdr:colOff>1485899</xdr:colOff>
      <xdr:row>695</xdr:row>
      <xdr:rowOff>57150</xdr:rowOff>
    </xdr:to>
    <xdr:sp macro="[0]!Top" textlink="">
      <xdr:nvSpPr>
        <xdr:cNvPr id="48" name="Rectangle: Rounded Corners 47">
          <a:extLst>
            <a:ext uri="{FF2B5EF4-FFF2-40B4-BE49-F238E27FC236}">
              <a16:creationId xmlns:a16="http://schemas.microsoft.com/office/drawing/2014/main" id="{01B99A11-436C-B37A-F373-70C30E605529}"/>
            </a:ext>
          </a:extLst>
        </xdr:cNvPr>
        <xdr:cNvSpPr/>
      </xdr:nvSpPr>
      <xdr:spPr>
        <a:xfrm>
          <a:off x="15897224" y="13502640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790575</xdr:colOff>
      <xdr:row>53</xdr:row>
      <xdr:rowOff>85725</xdr:rowOff>
    </xdr:from>
    <xdr:to>
      <xdr:col>15</xdr:col>
      <xdr:colOff>19050</xdr:colOff>
      <xdr:row>55</xdr:row>
      <xdr:rowOff>47625</xdr:rowOff>
    </xdr:to>
    <xdr:sp macro="[0]!Top" textlink="">
      <xdr:nvSpPr>
        <xdr:cNvPr id="49" name="Rectangle: Rounded Corners 48">
          <a:extLst>
            <a:ext uri="{FF2B5EF4-FFF2-40B4-BE49-F238E27FC236}">
              <a16:creationId xmlns:a16="http://schemas.microsoft.com/office/drawing/2014/main" id="{4E0047E4-1799-4AFA-BBB4-12AB53759E4A}"/>
            </a:ext>
          </a:extLst>
        </xdr:cNvPr>
        <xdr:cNvSpPr/>
      </xdr:nvSpPr>
      <xdr:spPr>
        <a:xfrm>
          <a:off x="15935325" y="11001375"/>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771525</xdr:colOff>
      <xdr:row>98</xdr:row>
      <xdr:rowOff>76200</xdr:rowOff>
    </xdr:from>
    <xdr:to>
      <xdr:col>15</xdr:col>
      <xdr:colOff>0</xdr:colOff>
      <xdr:row>100</xdr:row>
      <xdr:rowOff>38100</xdr:rowOff>
    </xdr:to>
    <xdr:sp macro="[0]!Top" textlink="">
      <xdr:nvSpPr>
        <xdr:cNvPr id="50" name="Rectangle: Rounded Corners 49">
          <a:extLst>
            <a:ext uri="{FF2B5EF4-FFF2-40B4-BE49-F238E27FC236}">
              <a16:creationId xmlns:a16="http://schemas.microsoft.com/office/drawing/2014/main" id="{FB2E041C-B0E4-4986-854F-808810360342}"/>
            </a:ext>
          </a:extLst>
        </xdr:cNvPr>
        <xdr:cNvSpPr/>
      </xdr:nvSpPr>
      <xdr:spPr>
        <a:xfrm>
          <a:off x="15916275" y="1950720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781050</xdr:colOff>
      <xdr:row>117</xdr:row>
      <xdr:rowOff>66675</xdr:rowOff>
    </xdr:from>
    <xdr:to>
      <xdr:col>15</xdr:col>
      <xdr:colOff>9525</xdr:colOff>
      <xdr:row>119</xdr:row>
      <xdr:rowOff>28575</xdr:rowOff>
    </xdr:to>
    <xdr:sp macro="[0]!Top" textlink="">
      <xdr:nvSpPr>
        <xdr:cNvPr id="51" name="Rectangle: Rounded Corners 50">
          <a:extLst>
            <a:ext uri="{FF2B5EF4-FFF2-40B4-BE49-F238E27FC236}">
              <a16:creationId xmlns:a16="http://schemas.microsoft.com/office/drawing/2014/main" id="{E1430411-0913-446E-86CE-8BDCC3286F78}"/>
            </a:ext>
          </a:extLst>
        </xdr:cNvPr>
        <xdr:cNvSpPr/>
      </xdr:nvSpPr>
      <xdr:spPr>
        <a:xfrm>
          <a:off x="15925800" y="23212425"/>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771525</xdr:colOff>
      <xdr:row>138</xdr:row>
      <xdr:rowOff>95250</xdr:rowOff>
    </xdr:from>
    <xdr:to>
      <xdr:col>15</xdr:col>
      <xdr:colOff>0</xdr:colOff>
      <xdr:row>140</xdr:row>
      <xdr:rowOff>57150</xdr:rowOff>
    </xdr:to>
    <xdr:sp macro="[0]!Top" textlink="">
      <xdr:nvSpPr>
        <xdr:cNvPr id="52" name="Rectangle: Rounded Corners 51">
          <a:extLst>
            <a:ext uri="{FF2B5EF4-FFF2-40B4-BE49-F238E27FC236}">
              <a16:creationId xmlns:a16="http://schemas.microsoft.com/office/drawing/2014/main" id="{2421E1E1-62CC-4B72-BC34-02641954442E}"/>
            </a:ext>
          </a:extLst>
        </xdr:cNvPr>
        <xdr:cNvSpPr/>
      </xdr:nvSpPr>
      <xdr:spPr>
        <a:xfrm>
          <a:off x="15916275" y="26203275"/>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762000</xdr:colOff>
      <xdr:row>801</xdr:row>
      <xdr:rowOff>76200</xdr:rowOff>
    </xdr:from>
    <xdr:to>
      <xdr:col>14</xdr:col>
      <xdr:colOff>1495425</xdr:colOff>
      <xdr:row>803</xdr:row>
      <xdr:rowOff>38100</xdr:rowOff>
    </xdr:to>
    <xdr:sp macro="[0]!Top" textlink="">
      <xdr:nvSpPr>
        <xdr:cNvPr id="53" name="Rectangle: Rounded Corners 52">
          <a:extLst>
            <a:ext uri="{FF2B5EF4-FFF2-40B4-BE49-F238E27FC236}">
              <a16:creationId xmlns:a16="http://schemas.microsoft.com/office/drawing/2014/main" id="{0527C119-3278-419D-8E06-28C4D7AD7C8E}"/>
            </a:ext>
          </a:extLst>
        </xdr:cNvPr>
        <xdr:cNvSpPr/>
      </xdr:nvSpPr>
      <xdr:spPr>
        <a:xfrm>
          <a:off x="15906750" y="15621000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762000</xdr:colOff>
      <xdr:row>836</xdr:row>
      <xdr:rowOff>76200</xdr:rowOff>
    </xdr:from>
    <xdr:to>
      <xdr:col>14</xdr:col>
      <xdr:colOff>1495425</xdr:colOff>
      <xdr:row>838</xdr:row>
      <xdr:rowOff>38100</xdr:rowOff>
    </xdr:to>
    <xdr:sp macro="[0]!Top" textlink="">
      <xdr:nvSpPr>
        <xdr:cNvPr id="54" name="Rectangle: Rounded Corners 53">
          <a:extLst>
            <a:ext uri="{FF2B5EF4-FFF2-40B4-BE49-F238E27FC236}">
              <a16:creationId xmlns:a16="http://schemas.microsoft.com/office/drawing/2014/main" id="{8448540A-AD02-4089-ABF6-741F83568B32}"/>
            </a:ext>
          </a:extLst>
        </xdr:cNvPr>
        <xdr:cNvSpPr/>
      </xdr:nvSpPr>
      <xdr:spPr>
        <a:xfrm>
          <a:off x="15906750" y="16320135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781050</xdr:colOff>
      <xdr:row>955</xdr:row>
      <xdr:rowOff>95250</xdr:rowOff>
    </xdr:from>
    <xdr:to>
      <xdr:col>15</xdr:col>
      <xdr:colOff>9525</xdr:colOff>
      <xdr:row>957</xdr:row>
      <xdr:rowOff>57150</xdr:rowOff>
    </xdr:to>
    <xdr:sp macro="[0]!Top" textlink="">
      <xdr:nvSpPr>
        <xdr:cNvPr id="55" name="Rectangle: Rounded Corners 54">
          <a:extLst>
            <a:ext uri="{FF2B5EF4-FFF2-40B4-BE49-F238E27FC236}">
              <a16:creationId xmlns:a16="http://schemas.microsoft.com/office/drawing/2014/main" id="{3B9C5462-9B10-4EF8-9FA9-677815A43B24}"/>
            </a:ext>
          </a:extLst>
        </xdr:cNvPr>
        <xdr:cNvSpPr/>
      </xdr:nvSpPr>
      <xdr:spPr>
        <a:xfrm>
          <a:off x="15925800" y="188737875"/>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781050</xdr:colOff>
      <xdr:row>971</xdr:row>
      <xdr:rowOff>85725</xdr:rowOff>
    </xdr:from>
    <xdr:to>
      <xdr:col>15</xdr:col>
      <xdr:colOff>9525</xdr:colOff>
      <xdr:row>973</xdr:row>
      <xdr:rowOff>47625</xdr:rowOff>
    </xdr:to>
    <xdr:sp macro="[0]!Top" textlink="">
      <xdr:nvSpPr>
        <xdr:cNvPr id="56" name="Rectangle: Rounded Corners 55">
          <a:extLst>
            <a:ext uri="{FF2B5EF4-FFF2-40B4-BE49-F238E27FC236}">
              <a16:creationId xmlns:a16="http://schemas.microsoft.com/office/drawing/2014/main" id="{6FEB176A-6F2D-4930-953F-223F2835E174}"/>
            </a:ext>
          </a:extLst>
        </xdr:cNvPr>
        <xdr:cNvSpPr/>
      </xdr:nvSpPr>
      <xdr:spPr>
        <a:xfrm>
          <a:off x="15925800" y="19187160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14</xdr:col>
      <xdr:colOff>809625</xdr:colOff>
      <xdr:row>1189</xdr:row>
      <xdr:rowOff>47625</xdr:rowOff>
    </xdr:from>
    <xdr:to>
      <xdr:col>15</xdr:col>
      <xdr:colOff>38100</xdr:colOff>
      <xdr:row>1191</xdr:row>
      <xdr:rowOff>9525</xdr:rowOff>
    </xdr:to>
    <xdr:sp macro="[0]!Top" textlink="">
      <xdr:nvSpPr>
        <xdr:cNvPr id="57" name="Rectangle: Rounded Corners 56">
          <a:extLst>
            <a:ext uri="{FF2B5EF4-FFF2-40B4-BE49-F238E27FC236}">
              <a16:creationId xmlns:a16="http://schemas.microsoft.com/office/drawing/2014/main" id="{0BEB0A90-C315-4FA6-8AC6-2A1956C81B1D}"/>
            </a:ext>
          </a:extLst>
        </xdr:cNvPr>
        <xdr:cNvSpPr/>
      </xdr:nvSpPr>
      <xdr:spPr>
        <a:xfrm>
          <a:off x="15954375" y="233800650"/>
          <a:ext cx="733425" cy="3429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100"/>
            <a:t>To Top</a:t>
          </a:r>
        </a:p>
      </xdr:txBody>
    </xdr:sp>
    <xdr:clientData/>
  </xdr:twoCellAnchor>
  <xdr:twoCellAnchor>
    <xdr:from>
      <xdr:col>12</xdr:col>
      <xdr:colOff>523875</xdr:colOff>
      <xdr:row>6</xdr:row>
      <xdr:rowOff>171450</xdr:rowOff>
    </xdr:from>
    <xdr:to>
      <xdr:col>14</xdr:col>
      <xdr:colOff>1143000</xdr:colOff>
      <xdr:row>8</xdr:row>
      <xdr:rowOff>85726</xdr:rowOff>
    </xdr:to>
    <xdr:sp macro="[0]!ToRegionalParkTaxLevy" textlink="">
      <xdr:nvSpPr>
        <xdr:cNvPr id="4" name="Rectangle: Rounded Corners 3">
          <a:extLst>
            <a:ext uri="{FF2B5EF4-FFF2-40B4-BE49-F238E27FC236}">
              <a16:creationId xmlns:a16="http://schemas.microsoft.com/office/drawing/2014/main" id="{2DE7C628-74DB-22B1-A6B9-6EC30B6886B4}"/>
            </a:ext>
          </a:extLst>
        </xdr:cNvPr>
        <xdr:cNvSpPr/>
      </xdr:nvSpPr>
      <xdr:spPr>
        <a:xfrm>
          <a:off x="14173200" y="1314450"/>
          <a:ext cx="2533650" cy="295276"/>
        </a:xfrm>
        <a:prstGeom prst="roundRect">
          <a:avLst/>
        </a:prstGeom>
        <a:solidFill>
          <a:schemeClr val="accent5"/>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CA" sz="1200">
              <a:solidFill>
                <a:sysClr val="windowText" lastClr="000000"/>
              </a:solidFill>
              <a:latin typeface="Calibri" panose="020F0502020204030204" pitchFamily="34" charset="0"/>
              <a:ea typeface="Calibri" panose="020F0502020204030204" pitchFamily="34" charset="0"/>
              <a:cs typeface="Calibri" panose="020F0502020204030204" pitchFamily="34" charset="0"/>
            </a:rPr>
            <a:t>To Regional Parks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1</xdr:row>
      <xdr:rowOff>47638</xdr:rowOff>
    </xdr:from>
    <xdr:to>
      <xdr:col>6</xdr:col>
      <xdr:colOff>952500</xdr:colOff>
      <xdr:row>5</xdr:row>
      <xdr:rowOff>22859</xdr:rowOff>
    </xdr:to>
    <xdr:pic>
      <xdr:nvPicPr>
        <xdr:cNvPr id="2" name="Picture 1">
          <a:extLst>
            <a:ext uri="{FF2B5EF4-FFF2-40B4-BE49-F238E27FC236}">
              <a16:creationId xmlns:a16="http://schemas.microsoft.com/office/drawing/2014/main" id="{84C98D2B-6759-4776-862C-A9CE899DF0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38138"/>
          <a:ext cx="3600450" cy="733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19050</xdr:colOff>
      <xdr:row>1</xdr:row>
      <xdr:rowOff>38113</xdr:rowOff>
    </xdr:from>
    <xdr:to>
      <xdr:col>9</xdr:col>
      <xdr:colOff>152400</xdr:colOff>
      <xdr:row>5</xdr:row>
      <xdr:rowOff>9524</xdr:rowOff>
    </xdr:to>
    <xdr:pic>
      <xdr:nvPicPr>
        <xdr:cNvPr id="2" name="Picture 1">
          <a:extLst>
            <a:ext uri="{FF2B5EF4-FFF2-40B4-BE49-F238E27FC236}">
              <a16:creationId xmlns:a16="http://schemas.microsoft.com/office/drawing/2014/main" id="{A4E5D102-5418-47C3-B71D-937FC24A8B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28613"/>
          <a:ext cx="3600450" cy="733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12</xdr:col>
      <xdr:colOff>0</xdr:colOff>
      <xdr:row>32</xdr:row>
      <xdr:rowOff>0</xdr:rowOff>
    </xdr:from>
    <xdr:to>
      <xdr:col>16</xdr:col>
      <xdr:colOff>438150</xdr:colOff>
      <xdr:row>41</xdr:row>
      <xdr:rowOff>154305</xdr:rowOff>
    </xdr:to>
    <mc:AlternateContent xmlns:mc="http://schemas.openxmlformats.org/markup-compatibility/2006">
      <mc:Choice xmlns:we="http://schemas.microsoft.com/office/webextensions/webextension/2010/11" Requires="we">
        <xdr:graphicFrame macro="">
          <xdr:nvGraphicFramePr>
            <xdr:cNvPr id="3" name="Calendar" hidden="1" title="Mini Calendar and Date Picker">
              <a:extLst>
                <a:ext uri="{FF2B5EF4-FFF2-40B4-BE49-F238E27FC236}">
                  <a16:creationId xmlns:a16="http://schemas.microsoft.com/office/drawing/2014/main" id="{4328EC0E-3EA1-DEF8-FBFB-A1D9003F071D}"/>
                </a:ext>
              </a:extLst>
            </xdr:cNvPr>
            <xdr:cNvGraphicFramePr>
              <a:graphicFrameLocks noGrp="1"/>
            </xdr:cNvGraphicFramePr>
          </xdr:nvGraphicFramePr>
          <xdr:xfrm>
            <a:off x="0" y="0"/>
            <a:ext cx="0" cy="0"/>
          </xdr:xfrm>
          <a:graphic>
            <a:graphicData uri="http://schemas.microsoft.com/office/webextensions/webextension/2010/11">
              <we:webextensionref xmlns:we="http://schemas.microsoft.com/office/webextensions/webextension/2010/11" xmlns:r="http://schemas.openxmlformats.org/officeDocument/2006/relationships" r:id="rId2"/>
            </a:graphicData>
          </a:graphic>
        </xdr:graphicFrame>
      </mc:Choice>
      <mc:Fallback>
        <xdr:pic>
          <xdr:nvPicPr>
            <xdr:cNvPr id="3" name="Calendar" title="Mini Calendar and Date Picker">
              <a:extLst>
                <a:ext uri="{FF2B5EF4-FFF2-40B4-BE49-F238E27FC236}">
                  <a16:creationId xmlns:a16="http://schemas.microsoft.com/office/drawing/2014/main" id="{4328EC0E-3EA1-DEF8-FBFB-A1D9003F071D}"/>
                </a:ext>
              </a:extLst>
            </xdr:cNvPr>
            <xdr:cNvPicPr/>
          </xdr:nvPicPr>
          <xdr:blipFill>
            <a:blip xmlns:r="http://schemas.openxmlformats.org/officeDocument/2006/relationships" r:embed="rId3"/>
            <a:stretch>
              <a:fillRect/>
            </a:stretch>
          </xdr:blipFill>
          <xdr:spPr>
            <a:prstGeom prst="rect">
              <a:avLst/>
            </a:prstGeom>
          </xdr:spPr>
        </xdr:pic>
      </mc:Fallback>
    </mc:AlternateContent>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294147</xdr:colOff>
      <xdr:row>8</xdr:row>
      <xdr:rowOff>126965</xdr:rowOff>
    </xdr:to>
    <xdr:sp macro="" textlink="">
      <xdr:nvSpPr>
        <xdr:cNvPr id="2" name="EsriDoNotEdit">
          <a:extLst>
            <a:ext uri="{FF2B5EF4-FFF2-40B4-BE49-F238E27FC236}">
              <a16:creationId xmlns:a16="http://schemas.microsoft.com/office/drawing/2014/main" id="{CCCE0FD6-01D9-1526-9ED9-B791A2F700B3}"/>
            </a:ext>
          </a:extLst>
        </xdr:cNvPr>
        <xdr:cNvSpPr/>
      </xdr:nvSpPr>
      <xdr:spPr>
        <a:xfrm>
          <a:off x="0" y="0"/>
          <a:ext cx="6390147" cy="1650965"/>
        </a:xfrm>
        <a:prstGeom prst="rect">
          <a:avLst/>
        </a:prstGeom>
        <a:noFill/>
      </xdr:spPr>
      <xdr:txBody>
        <a:bodyPr wrap="none" lIns="91440" tIns="45720" rIns="91440" bIns="45720">
          <a:spAutoFit/>
        </a:bodyPr>
        <a:lstStyle/>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DO NOT EDIT </a:t>
          </a:r>
        </a:p>
        <a:p>
          <a:pPr algn="ctr"/>
          <a:r>
            <a:rPr lang="en-US" sz="5000" b="1" i="0" cap="none" spc="0">
              <a:ln w="18000">
                <a:solidFill>
                  <a:schemeClr val="accent2">
                    <a:satMod val="140000"/>
                  </a:schemeClr>
                </a:solidFill>
                <a:prstDash val="solid"/>
                <a:miter lim="800000"/>
              </a:ln>
              <a:noFill/>
              <a:effectLst>
                <a:outerShdw blurRad="25500" dist="23000" dir="7020000" algn="tl">
                  <a:srgbClr val="000000">
                    <a:alpha val="50000"/>
                  </a:srgbClr>
                </a:outerShdw>
              </a:effectLst>
              <a:latin typeface="Verdana" panose="020B0604030504040204" pitchFamily="34" charset="0"/>
            </a:rPr>
            <a:t> For Esri use only</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Briens, Kelsey GR" id="{C449DF7B-E551-479A-82B2-29E91D2E8E12}" userId="S::kbriens3@gov.sk.ca::f4390a1c-8937-4db1-a1f0-33d57c53bf67" providerId="AD"/>
</personList>
</file>

<file path=xl/theme/theme1.xml><?xml version="1.0" encoding="utf-8"?>
<a:theme xmlns:a="http://schemas.openxmlformats.org/drawingml/2006/main" name="Office Theme">
  <a:themeElements>
    <a:clrScheme name="GoS">
      <a:dk1>
        <a:sysClr val="windowText" lastClr="000000"/>
      </a:dk1>
      <a:lt1>
        <a:sysClr val="window" lastClr="FFFFFF"/>
      </a:lt1>
      <a:dk2>
        <a:srgbClr val="00558C"/>
      </a:dk2>
      <a:lt2>
        <a:srgbClr val="E8E8E8"/>
      </a:lt2>
      <a:accent1>
        <a:srgbClr val="046A38"/>
      </a:accent1>
      <a:accent2>
        <a:srgbClr val="64A70B"/>
      </a:accent2>
      <a:accent3>
        <a:srgbClr val="A4D65E"/>
      </a:accent3>
      <a:accent4>
        <a:srgbClr val="FBDD40"/>
      </a:accent4>
      <a:accent5>
        <a:srgbClr val="B9D9EB"/>
      </a:accent5>
      <a:accent6>
        <a:srgbClr val="41B6E6"/>
      </a:accent6>
      <a:hlink>
        <a:srgbClr val="00558C"/>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W13" dT="2026-03-24T19:13:04.64" personId="{C449DF7B-E551-479A-82B2-29E91D2E8E12}" id="{9C0042A9-D832-4476-ACF6-4B09B47FC9B7}">
    <text>Map says northwest, form says living sky</text>
  </threadedComment>
  <threadedComment ref="W13" dT="2026-04-15T16:41:46.65" personId="{C449DF7B-E551-479A-82B2-29E91D2E8E12}" id="{57BCE27F-F8F7-41BE-BE17-BD2884619E50}" parentId="{9C0042A9-D832-4476-ACF6-4B09B47FC9B7}">
    <text>Form is wrong, northwest matches policy list</text>
  </threadedComment>
  <threadedComment ref="W77" dT="2026-04-15T16:42:43.62" personId="{C449DF7B-E551-479A-82B2-29E91D2E8E12}" id="{0C9A0751-55A6-4C2E-BEAD-11AB4E3990A5}">
    <text>Missing from policy list</text>
  </threadedComment>
  <threadedComment ref="W129" dT="2026-03-24T21:17:40.97" personId="{C449DF7B-E551-479A-82B2-29E91D2E8E12}" id="{D3440522-0531-4495-9BC1-7A2391118206}">
    <text>Map says Sask Rivers, form says horizon</text>
  </threadedComment>
  <threadedComment ref="W138" dT="2026-04-16T17:08:04.27" personId="{C449DF7B-E551-479A-82B2-29E91D2E8E12}" id="{BD8126D4-4CCC-4563-8F19-083BAFA4D353}">
    <text>Missing from policy list</text>
  </threadedComment>
  <threadedComment ref="W145" dT="2026-04-16T17:09:11.61" personId="{C449DF7B-E551-479A-82B2-29E91D2E8E12}" id="{193949FF-1554-4A5B-AC83-2E88BEA28422}">
    <text>Missing from policy list</text>
  </threadedComment>
  <threadedComment ref="W161" dT="2026-04-16T17:11:41.75" personId="{C449DF7B-E551-479A-82B2-29E91D2E8E12}" id="{8ACC5CF1-3C03-425A-9B12-8F0AB024EE7F}">
    <text>Missing from policy list</text>
  </threadedComment>
  <threadedComment ref="X162" dT="2026-04-16T17:49:25.09" personId="{C449DF7B-E551-479A-82B2-29E91D2E8E12}" id="{A18BC122-B43C-449D-9F24-647AE116A9C5}">
    <text>According to policy list</text>
  </threadedComment>
  <threadedComment ref="W177" dT="2026-04-16T17:12:27.15" personId="{C449DF7B-E551-479A-82B2-29E91D2E8E12}" id="{B9CBE83C-2E3D-4315-B804-2E4E9F1607C3}">
    <text>Missing from policy list</text>
  </threadedComment>
  <threadedComment ref="W182" dT="2026-04-16T17:13:06.25" personId="{C449DF7B-E551-479A-82B2-29E91D2E8E12}" id="{F2C151BA-90F9-4B3B-8B6C-AD1996AB8F02}">
    <text>Missing from policy list</text>
  </threadedComment>
  <threadedComment ref="X185" dT="2026-04-16T17:14:32.86" personId="{C449DF7B-E551-479A-82B2-29E91D2E8E12}" id="{BC71B970-6430-4570-A480-A689354DDBC9}">
    <text>According to policy list</text>
  </threadedComment>
  <threadedComment ref="W205" dT="2026-04-16T17:16:38.95" personId="{C449DF7B-E551-479A-82B2-29E91D2E8E12}" id="{0C2BFC9D-CB94-45AE-B7F6-CB5306F82664}">
    <text>Neither in policy list</text>
  </threadedComment>
  <threadedComment ref="X265" dT="2026-04-16T17:49:25.09" personId="{C449DF7B-E551-479A-82B2-29E91D2E8E12}" id="{D1DC78E9-3D89-4B08-B5C7-5DA1FA8F6770}">
    <text>According to policy list</text>
  </threadedComment>
  <threadedComment ref="W266" dT="2026-04-16T17:26:01.89" personId="{C449DF7B-E551-479A-82B2-29E91D2E8E12}" id="{BA3FE133-C418-4BEB-B0F5-6F184970CCF8}">
    <text>Missing from policy list</text>
  </threadedComment>
  <threadedComment ref="X278" dT="2026-04-16T16:42:30.68" personId="{C449DF7B-E551-479A-82B2-29E91D2E8E12}" id="{DCD5CF39-6B24-4EFC-BF7D-B94F1E9BD983}">
    <text>In policy list</text>
  </threadedComment>
  <threadedComment ref="W281" dT="2026-04-15T16:45:08.71" personId="{C449DF7B-E551-479A-82B2-29E91D2E8E12}" id="{26036D7F-FDCB-4002-889A-A57E504F2D0D}">
    <text>Not in policy form</text>
  </threadedComment>
  <threadedComment ref="W309" dT="2026-03-24T21:23:13.49" personId="{C449DF7B-E551-479A-82B2-29E91D2E8E12}" id="{3E2B5A80-FED8-438E-B4B6-7664EAEA0CE3}">
    <text>Missing in form, but map shows prairie valley</text>
  </threadedComment>
  <threadedComment ref="W309" dT="2026-04-15T16:45:34.50" personId="{C449DF7B-E551-479A-82B2-29E91D2E8E12}" id="{4EB581B5-505B-49DF-85D2-11EFA89B84F3}" parentId="{3E2B5A80-FED8-438E-B4B6-7664EAEA0CE3}">
    <text>Verified with policy list</text>
  </threadedComment>
  <threadedComment ref="W338" dT="2026-04-16T17:30:21.76" personId="{C449DF7B-E551-479A-82B2-29E91D2E8E12}" id="{52D9313E-9D43-4E99-9A2B-9F030B43DE65}">
    <text>Not on policy list</text>
  </threadedComment>
  <threadedComment ref="T347" dT="2026-05-20T20:48:57.42" personId="{C449DF7B-E551-479A-82B2-29E91D2E8E12}" id="{480B3745-D7C9-46CD-ACF6-2EABC4017853}">
    <text>Pasquia has no permanent residents</text>
  </threadedComment>
  <threadedComment ref="T349" dT="2026-05-20T20:49:32.34" personId="{C449DF7B-E551-479A-82B2-29E91D2E8E12}" id="{E4AF21F5-3D4A-47CF-A274-A237951DA54D}">
    <text>Pine creek has no permanent residents</text>
  </threadedComment>
  <threadedComment ref="T351" dT="2026-05-20T20:52:31.35" personId="{C449DF7B-E551-479A-82B2-29E91D2E8E12}" id="{842D9B9B-8BDD-4959-BF82-777CE7E69315}">
    <text>Notukeu</text>
  </threadedComment>
  <threadedComment ref="T354" dT="2026-05-20T20:52:38.03" personId="{C449DF7B-E551-479A-82B2-29E91D2E8E12}" id="{BBB3F76D-1C97-4B85-90CE-D5FDC4AA61D7}">
    <text>Table mountain</text>
  </threadedComment>
  <threadedComment ref="W354" dT="2026-04-15T16:53:13.46" personId="{C449DF7B-E551-479A-82B2-29E91D2E8E12}" id="{979C12DF-C29A-4F21-B548-FFB7DA494214}">
    <text>Missing in policy list</text>
  </threadedComment>
  <threadedComment ref="T357" dT="2026-05-20T20:52:56.33" personId="{C449DF7B-E551-479A-82B2-29E91D2E8E12}" id="{775FE8CE-FB9E-4655-AC59-646F1C698BEF}">
    <text>Bengough</text>
  </threadedComment>
  <threadedComment ref="T360" dT="2026-05-20T20:58:28.10" personId="{C449DF7B-E551-479A-82B2-29E91D2E8E12}" id="{5003DD17-9659-48F4-AA15-202C29B739EB}">
    <text>Wynyard</text>
  </threadedComment>
  <threadedComment ref="T361" dT="2026-05-20T20:58:50.98" personId="{C449DF7B-E551-479A-82B2-29E91D2E8E12}" id="{7FAE9F17-A00E-45D4-809D-5F3AD31B0A98}">
    <text>Big River</text>
  </threadedComment>
  <threadedComment ref="T363" dT="2026-05-20T21:00:02.66" personId="{C449DF7B-E551-479A-82B2-29E91D2E8E12}" id="{48622744-A76A-452F-94D8-0A87220ADE84}">
    <text>Biggar</text>
  </threadedComment>
  <threadedComment ref="T376" dT="2026-05-20T20:59:43.26" personId="{C449DF7B-E551-479A-82B2-29E91D2E8E12}" id="{F994E59C-1A6F-495A-8BDD-719029852881}">
    <text>Wilkie</text>
  </threadedComment>
  <threadedComment ref="X379" dT="2026-04-15T16:59:44.53" personId="{C449DF7B-E551-479A-82B2-29E91D2E8E12}" id="{3C5CAEFB-880B-44FA-900C-8D86926DD0B7}">
    <text>In Policy list</text>
  </threadedComment>
  <threadedComment ref="T380" dT="2026-05-20T21:00:29.17" personId="{C449DF7B-E551-479A-82B2-29E91D2E8E12}" id="{2A5657AA-C104-481A-B6FB-F41C45A1AD77}">
    <text>Melville</text>
  </threadedComment>
  <threadedComment ref="T382" dT="2026-05-20T21:00:43.14" personId="{C449DF7B-E551-479A-82B2-29E91D2E8E12}" id="{2B564B41-518F-492E-9ABB-03279CA735AA}">
    <text>Canwood</text>
  </threadedComment>
  <threadedComment ref="U382" dT="2026-05-20T21:00:49.25" personId="{C449DF7B-E551-479A-82B2-29E91D2E8E12}" id="{E48B9F43-6837-406E-B897-A3A72C2C8599}">
    <text>Morin Lake</text>
  </threadedComment>
  <threadedComment ref="Y382" dT="2026-03-26T15:32:49.23" personId="{C449DF7B-E551-479A-82B2-29E91D2E8E12}" id="{38B87DDB-635C-4A7B-9FFF-597FDB3AE822}">
    <text>On map but not form</text>
  </threadedComment>
  <threadedComment ref="Y382" dT="2026-04-15T17:00:45.70" personId="{C449DF7B-E551-479A-82B2-29E91D2E8E12}" id="{268D3A26-DC17-416A-83C2-29D8DEB65BA6}" parentId="{38B87DDB-635C-4A7B-9FFF-597FDB3AE822}">
    <text>Also not in policy list</text>
  </threadedComment>
  <threadedComment ref="Q386" dT="2026-05-20T17:48:59.72" personId="{C449DF7B-E551-479A-82B2-29E91D2E8E12}" id="{7DB3900E-5CA4-4DE4-A6E6-C9A1E10B011A}">
    <text>Minister’s order received their OH status is reverted to a SSA within the RM as of Jan 1, 2026</text>
  </threadedComment>
  <threadedComment ref="X387" dT="2026-04-15T17:02:17.70" personId="{C449DF7B-E551-479A-82B2-29E91D2E8E12}" id="{972B8C1D-2F63-4BBB-B802-EF5BD4CDE224}">
    <text>In policy list, not on form or on map</text>
  </threadedComment>
  <threadedComment ref="T390" dT="2026-05-20T21:01:49.99" personId="{C449DF7B-E551-479A-82B2-29E91D2E8E12}" id="{58FFD4D1-4A2D-464B-B8FB-1CBC8FEF0167}">
    <text>Lemsford Ferry</text>
  </threadedComment>
  <threadedComment ref="X391" dT="2026-04-15T17:03:05.55" personId="{C449DF7B-E551-479A-82B2-29E91D2E8E12}" id="{665EC28C-553E-45C4-ABCA-8870A04ED1C2}">
    <text>In form/map but not policy list</text>
  </threadedComment>
  <threadedComment ref="T395" dT="2026-05-20T21:02:20.46" personId="{C449DF7B-E551-479A-82B2-29E91D2E8E12}" id="{A15B2120-607F-414D-B52F-9C9EB6DDCE30}">
    <text xml:space="preserve">Duck Mountain </text>
  </threadedComment>
  <threadedComment ref="T398" dT="2026-05-20T21:02:42.88" personId="{C449DF7B-E551-479A-82B2-29E91D2E8E12}" id="{106D4BF4-5FDD-4DE2-9582-391F6ABADB77}">
    <text>Craik &amp; District</text>
  </threadedComment>
  <threadedComment ref="X400" dT="2026-03-26T15:10:01.35" personId="{C449DF7B-E551-479A-82B2-29E91D2E8E12}" id="{CE516035-93DD-44FC-BF49-24E9E627B663}">
    <text>Not on form but on map</text>
  </threadedComment>
  <threadedComment ref="X400" dT="2026-04-15T17:04:30.64" personId="{C449DF7B-E551-479A-82B2-29E91D2E8E12}" id="{7222C80F-E461-4508-8C93-A78500D31B50}" parentId="{CE516035-93DD-44FC-BF49-24E9E627B663}">
    <text>Also not on policy list</text>
  </threadedComment>
  <threadedComment ref="Y405" dT="2026-04-15T17:06:08.84" personId="{C449DF7B-E551-479A-82B2-29E91D2E8E12}" id="{2988FA78-9AA6-45C8-8F61-75C4C1BDC04F}">
    <text>Not in map/form but on policy list</text>
  </threadedComment>
  <threadedComment ref="T413" dT="2026-05-20T21:05:34.57" personId="{C449DF7B-E551-479A-82B2-29E91D2E8E12}" id="{7321EBD2-5E57-42F9-A0A2-EAA4B647CF7D}">
    <text>Dunnet</text>
  </threadedComment>
  <threadedComment ref="T417" dT="2026-05-20T21:06:16.77" personId="{C449DF7B-E551-479A-82B2-29E91D2E8E12}" id="{973FD186-7E35-4DB1-B8D2-C7BE0FC158DB}">
    <text>McLaren</text>
  </threadedComment>
  <threadedComment ref="T418" dT="2026-05-20T21:06:41.69" personId="{C449DF7B-E551-479A-82B2-29E91D2E8E12}" id="{E6C61C92-8318-4478-B0C2-FCDCAADEC370}">
    <text>Woodlawn</text>
  </threadedComment>
  <threadedComment ref="D419" dT="2026-05-20T17:49:39.47" personId="{C449DF7B-E551-479A-82B2-29E91D2E8E12}" id="{3B434537-B6A7-4D78-80CC-DB9C2543555B}">
    <text>Had Ormiston here but Minister’s order that effective Jan 1, 2026 their OH status is reverted</text>
  </threadedComment>
  <threadedComment ref="T419" dT="2026-05-20T21:07:17.29" personId="{C449DF7B-E551-479A-82B2-29E91D2E8E12}" id="{92962995-BA82-4164-8812-64E05D47D549}">
    <text>Oro Lake</text>
  </threadedComment>
  <threadedComment ref="T420" dT="2026-05-20T21:07:48.03" personId="{C449DF7B-E551-479A-82B2-29E91D2E8E12}" id="{96FD007E-855B-402C-854B-C28543CF8071}">
    <text>Herbert</text>
  </threadedComment>
  <threadedComment ref="T423" dT="2026-05-20T21:08:45.22" personId="{C449DF7B-E551-479A-82B2-29E91D2E8E12}" id="{BCB7D80F-3CD3-49CA-9D81-249A1B148574}">
    <text>Esterhazy</text>
  </threadedComment>
  <threadedComment ref="Y426" dT="2026-03-26T14:55:43.18" personId="{C449DF7B-E551-479A-82B2-29E91D2E8E12}" id="{52F56431-1F51-4A2F-BDB1-355771A02E1F}">
    <text>Not in form but on map</text>
  </threadedComment>
  <threadedComment ref="Y426" dT="2026-04-15T17:10:43.01" personId="{C449DF7B-E551-479A-82B2-29E91D2E8E12}" id="{FD9517AD-AC9D-4DF9-B97D-C13AE1972035}" parentId="{52F56431-1F51-4A2F-BDB1-355771A02E1F}">
    <text>Also in policy list</text>
  </threadedComment>
  <threadedComment ref="X433" dT="2026-03-26T15:29:56.97" personId="{C449DF7B-E551-479A-82B2-29E91D2E8E12}" id="{05F484C7-F60A-424B-8F7D-7E65BE9643A7}">
    <text>On map but not form</text>
  </threadedComment>
  <threadedComment ref="X433" dT="2026-04-15T17:11:48.20" personId="{C449DF7B-E551-479A-82B2-29E91D2E8E12}" id="{C061A473-1030-4C79-B11B-2E99E92E9AFA}" parentId="{05F484C7-F60A-424B-8F7D-7E65BE9643A7}">
    <text>Also not on policy list</text>
  </threadedComment>
  <threadedComment ref="E453" dT="2026-05-20T17:50:28.96" personId="{C449DF7B-E551-479A-82B2-29E91D2E8E12}" id="{B4D3B71E-3DAA-4E9E-8DC7-2F4644ADB27A}">
    <text>Had Okla here but Minister’s order that effective Jan 1, 2026 their OH status is reverted</text>
  </threadedComment>
  <threadedComment ref="Y489" dT="2026-03-26T15:18:41.21" personId="{C449DF7B-E551-479A-82B2-29E91D2E8E12}" id="{072F3469-205D-4C57-A1AB-2A3EF98B9A44}">
    <text>On map but not on form</text>
  </threadedComment>
  <threadedComment ref="Y489" dT="2026-04-16T16:12:23.02" personId="{C449DF7B-E551-479A-82B2-29E91D2E8E12}" id="{CB71C8A7-9277-4BE9-BB9C-A6663D52614F}" parentId="{072F3469-205D-4C57-A1AB-2A3EF98B9A44}">
    <text>Also not in policy form</text>
  </threadedComment>
  <threadedComment ref="X514" dT="2026-03-26T15:35:26.84" personId="{C449DF7B-E551-479A-82B2-29E91D2E8E12}" id="{97A4A141-2412-4E8C-B22A-1E18DCD5AD32}">
    <text>ON map but not form</text>
  </threadedComment>
  <threadedComment ref="X514" dT="2026-04-16T16:15:21.93" personId="{C449DF7B-E551-479A-82B2-29E91D2E8E12}" id="{64C1246A-3000-4A68-BA43-D5338031745A}" parentId="{97A4A141-2412-4E8C-B22A-1E18DCD5AD32}">
    <text>Also not in policy list</text>
  </threadedComment>
  <threadedComment ref="X525" dT="2026-04-16T16:16:51.20" personId="{C449DF7B-E551-479A-82B2-29E91D2E8E12}" id="{39F65C4F-448B-4B83-8072-27FB94E83CA7}">
    <text>Not in policy list</text>
  </threadedComment>
  <threadedComment ref="Y554" dT="2026-03-26T14:50:05.17" personId="{C449DF7B-E551-479A-82B2-29E91D2E8E12}" id="{43D0651D-1583-452C-ACC6-73E8AD5C5521}">
    <text>Not on form but on map</text>
  </threadedComment>
  <threadedComment ref="Y554" dT="2026-04-16T16:19:25.06" personId="{C449DF7B-E551-479A-82B2-29E91D2E8E12}" id="{0AB84439-C59E-4212-ACD2-5DCCC9273A6E}" parentId="{43D0651D-1583-452C-ACC6-73E8AD5C5521}">
    <text>Also not on policy list</text>
  </threadedComment>
  <threadedComment ref="W571" dT="2026-04-16T16:22:39.47" personId="{C449DF7B-E551-479A-82B2-29E91D2E8E12}" id="{BD52D01A-85F5-4B55-8B19-77DC88029D1B}">
    <text>Missing in policy list</text>
  </threadedComment>
  <threadedComment ref="G577" dT="2026-05-20T17:51:33.17" personId="{C449DF7B-E551-479A-82B2-29E91D2E8E12}" id="{F6FB8BCF-99F1-43CC-8CDC-9C756B85DE88}">
    <text>Previously Nut Mountain but OH status was reverted Dec 31, 2013</text>
  </threadedComment>
  <threadedComment ref="H577" dT="2026-05-20T17:51:59.00" personId="{C449DF7B-E551-479A-82B2-29E91D2E8E12}" id="{00E05DC9-B515-4E7C-BD10-69064BE6670E}">
    <text>Previously Kylemore, but OH status was reverted on Dec 31, 2017</text>
  </threadedComment>
  <threadedComment ref="T586" dT="2026-03-26T16:41:45.11" personId="{C449DF7B-E551-479A-82B2-29E91D2E8E12}" id="{C0B9F889-4FDC-4D79-9EDB-4E7ED72CF8EF}">
    <text>Oungre</text>
  </threadedComment>
  <threadedComment ref="Y589" dT="2026-03-26T15:34:04.80" personId="{C449DF7B-E551-479A-82B2-29E91D2E8E12}" id="{BD8DE9F1-EDC7-4495-8391-C858C8BF3312}">
    <text>On map but not form</text>
  </threadedComment>
  <threadedComment ref="Y589" dT="2026-04-16T16:25:33.21" personId="{C449DF7B-E551-479A-82B2-29E91D2E8E12}" id="{40690D65-2880-4565-93C7-17E9D17F4E2B}" parentId="{BD8DE9F1-EDC7-4495-8391-C858C8BF3312}">
    <text>Also in policy list</text>
  </threadedComment>
  <threadedComment ref="Z589" dT="2026-03-26T15:34:31.81" personId="{C449DF7B-E551-479A-82B2-29E91D2E8E12}" id="{7D6A026D-A6D2-4524-B81E-1E53E93AB4C6}">
    <text>On form but not map</text>
  </threadedComment>
  <threadedComment ref="Z589" dT="2026-04-16T16:25:48.87" personId="{C449DF7B-E551-479A-82B2-29E91D2E8E12}" id="{F99F25E8-2122-4B15-845D-D0C234F882A8}" parentId="{7D6A026D-A6D2-4524-B81E-1E53E93AB4C6}">
    <text>Not in policy list</text>
  </threadedComment>
  <threadedComment ref="W663" dT="2026-04-16T16:45:55.27" personId="{C449DF7B-E551-479A-82B2-29E91D2E8E12}" id="{545F97ED-391E-4C5E-887F-705746A04A78}">
    <text>Missing from policy list</text>
  </threadedComment>
  <threadedComment ref="X699" dT="2026-04-16T17:49:25.09" personId="{C449DF7B-E551-479A-82B2-29E91D2E8E12}" id="{585C55F2-2A09-45D4-B34F-6CC27B24061E}">
    <text>According to policy list</text>
  </threadedComment>
  <threadedComment ref="W703" dT="2026-03-24T20:56:28.51" personId="{C449DF7B-E551-479A-82B2-29E91D2E8E12}" id="{9CC0B922-39E1-48FA-86E7-49616454DA69}">
    <text>Map says northwest, form says prairie south</text>
  </threadedComment>
  <threadedComment ref="X712" dT="2026-04-16T17:50:37.58" personId="{C449DF7B-E551-479A-82B2-29E91D2E8E12}" id="{4AFB4BEF-051B-48A8-BF33-43D9B018A734}">
    <text>According to policy list</text>
  </threadedComment>
  <threadedComment ref="X719" dT="2026-04-16T17:50:16.37" personId="{C449DF7B-E551-479A-82B2-29E91D2E8E12}" id="{036D6BB6-06F7-47B1-8876-E99C4AC2E858}">
    <text>According to policy list</text>
  </threadedComment>
  <threadedComment ref="W746" dT="2026-03-20T22:15:42.15" personId="{C449DF7B-E551-479A-82B2-29E91D2E8E12}" id="{25144CDB-8161-4104-849A-48AF0566F65A}">
    <text>Map says Horizon, their files say prairie spirit</text>
  </threadedComment>
  <threadedComment ref="W746" dT="2026-04-16T17:48:46.31" personId="{C449DF7B-E551-479A-82B2-29E91D2E8E12}" id="{D6AED8BE-7802-48A0-94E4-AE73F2C4658C}" parentId="{25144CDB-8161-4104-849A-48AF0566F65A}">
    <text>Policy also says horizon</text>
  </threadedComment>
</ThreadedComments>
</file>

<file path=xl/threadedComments/threadedComment2.xml><?xml version="1.0" encoding="utf-8"?>
<ThreadedComments xmlns="http://schemas.microsoft.com/office/spreadsheetml/2018/threadedcomments" xmlns:x="http://schemas.openxmlformats.org/spreadsheetml/2006/main">
  <threadedComment ref="C2" dT="2026-03-24T19:13:04.64" personId="{C449DF7B-E551-479A-82B2-29E91D2E8E12}" id="{281D87C0-C60A-49A2-80C5-99D41425E887}">
    <text>Map says northwest, form says living sky</text>
  </threadedComment>
  <threadedComment ref="C2" dT="2026-04-15T16:41:46.65" personId="{C449DF7B-E551-479A-82B2-29E91D2E8E12}" id="{729A80A7-A00B-4B8F-85B3-AD49C435A1E9}" parentId="{281D87C0-C60A-49A2-80C5-99D41425E887}">
    <text>Form is wrong, northwest matches policy list</text>
  </threadedComment>
  <threadedComment ref="C3" dT="2026-04-15T16:42:43.62" personId="{C449DF7B-E551-479A-82B2-29E91D2E8E12}" id="{34B5C2F6-D72B-40E8-9144-73359DBDE3CF}">
    <text>Missing from policy list</text>
  </threadedComment>
  <threadedComment ref="C4" dT="2026-03-24T21:17:40.97" personId="{C449DF7B-E551-479A-82B2-29E91D2E8E12}" id="{99CB0EB5-F0BA-4BE8-9075-75B2C007FF1C}">
    <text>Map says Sask Rivers, form says horizon</text>
  </threadedComment>
  <threadedComment ref="C5" dT="2026-04-16T17:08:04.27" personId="{C449DF7B-E551-479A-82B2-29E91D2E8E12}" id="{A66E1002-DAB2-4ED2-8FF0-6CF6071A7CD4}">
    <text>Missing from policy list</text>
  </threadedComment>
  <threadedComment ref="C7" dT="2026-04-16T17:09:11.61" personId="{C449DF7B-E551-479A-82B2-29E91D2E8E12}" id="{47C8C234-F4DA-42C0-BA58-42736CAD6DE7}">
    <text>Missing from policy list</text>
  </threadedComment>
  <threadedComment ref="C8" dT="2026-04-16T17:11:41.75" personId="{C449DF7B-E551-479A-82B2-29E91D2E8E12}" id="{2EAD131A-2A4B-45D1-93E7-CCBB465D07CC}">
    <text>Missing from policy list</text>
  </threadedComment>
  <threadedComment ref="C9" dT="2026-04-16T17:49:25.09" personId="{C449DF7B-E551-479A-82B2-29E91D2E8E12}" id="{7545DC46-B1F5-47F2-9B92-3A4A6A582E03}">
    <text>According to policy list</text>
  </threadedComment>
  <threadedComment ref="C10" dT="2026-04-16T17:12:27.15" personId="{C449DF7B-E551-479A-82B2-29E91D2E8E12}" id="{7C91E96D-F535-4C25-9997-8E7352C3F71F}">
    <text>Missing from policy list</text>
  </threadedComment>
  <threadedComment ref="C11" dT="2026-04-16T17:13:06.25" personId="{C449DF7B-E551-479A-82B2-29E91D2E8E12}" id="{2A6537BF-C686-492F-A519-5C4299C6CA35}">
    <text>Missing from policy list</text>
  </threadedComment>
  <threadedComment ref="C12" dT="2026-04-16T17:14:32.86" personId="{C449DF7B-E551-479A-82B2-29E91D2E8E12}" id="{8F4569C0-865A-42D0-ADEB-1E0FA7D8ADEB}">
    <text>According to policy list</text>
  </threadedComment>
  <threadedComment ref="C14" dT="2026-04-16T17:16:38.95" personId="{C449DF7B-E551-479A-82B2-29E91D2E8E12}" id="{C9E8E3CC-BE9D-4214-BCEF-8D2D4BA8DE8D}">
    <text>Neither in policy list</text>
  </threadedComment>
  <threadedComment ref="C18" dT="2026-04-16T17:49:25.09" personId="{C449DF7B-E551-479A-82B2-29E91D2E8E12}" id="{3676243E-AF60-4ACE-A484-7236BA417D54}">
    <text>According to policy list</text>
  </threadedComment>
  <threadedComment ref="C19" dT="2026-04-16T17:26:01.89" personId="{C449DF7B-E551-479A-82B2-29E91D2E8E12}" id="{482CB35E-0366-4070-88AE-0FFB66B48DFD}">
    <text>Missing from policy list</text>
  </threadedComment>
  <threadedComment ref="C21" dT="2026-04-16T16:42:30.68" personId="{C449DF7B-E551-479A-82B2-29E91D2E8E12}" id="{9352EC45-CA5F-4E9C-BF01-9AAD8CB6ADE6}">
    <text>In policy list</text>
  </threadedComment>
  <threadedComment ref="C22" dT="2026-04-15T16:45:08.71" personId="{C449DF7B-E551-479A-82B2-29E91D2E8E12}" id="{C338DF12-31CB-4486-8017-9727974A6F46}">
    <text>Not in policy form</text>
  </threadedComment>
  <threadedComment ref="C24" dT="2026-03-24T21:23:13.49" personId="{C449DF7B-E551-479A-82B2-29E91D2E8E12}" id="{379A69E9-00F1-48D6-BF41-6AAFC7F98FD6}">
    <text>Missing in form, but map shows prairie valley</text>
  </threadedComment>
  <threadedComment ref="C24" dT="2026-04-15T16:45:34.50" personId="{C449DF7B-E551-479A-82B2-29E91D2E8E12}" id="{C063DA59-E2E8-442C-A00E-4034F5B11327}" parentId="{379A69E9-00F1-48D6-BF41-6AAFC7F98FD6}">
    <text>Verified with policy list</text>
  </threadedComment>
  <threadedComment ref="C25" dT="2026-04-16T17:30:21.76" personId="{C449DF7B-E551-479A-82B2-29E91D2E8E12}" id="{6311B8C0-7A6B-44A1-AF5F-E11C54CC21F8}">
    <text>Not on policy list</text>
  </threadedComment>
  <threadedComment ref="C26" dT="2026-04-15T16:53:13.46" personId="{C449DF7B-E551-479A-82B2-29E91D2E8E12}" id="{61A2B780-27F6-4B27-AAD4-FAB14929C9BE}">
    <text>Missing in policy list</text>
  </threadedComment>
  <threadedComment ref="C27" dT="2026-04-15T16:59:44.53" personId="{C449DF7B-E551-479A-82B2-29E91D2E8E12}" id="{BC376633-9006-4B94-A397-5CE2EBEE7D64}">
    <text>In Policy list</text>
  </threadedComment>
  <threadedComment ref="C28" dT="2026-03-26T15:32:49.23" personId="{C449DF7B-E551-479A-82B2-29E91D2E8E12}" id="{873D7818-A1D8-4866-8C45-0D3394CACBB8}">
    <text>On map but not form</text>
  </threadedComment>
  <threadedComment ref="C28" dT="2026-04-15T17:00:45.70" personId="{C449DF7B-E551-479A-82B2-29E91D2E8E12}" id="{23F07929-8C33-4C30-B32D-D88129FDF8E1}" parentId="{873D7818-A1D8-4866-8C45-0D3394CACBB8}">
    <text>Also not in policy list</text>
  </threadedComment>
  <threadedComment ref="C29" dT="2026-04-15T17:02:17.70" personId="{C449DF7B-E551-479A-82B2-29E91D2E8E12}" id="{B72A826B-0A22-412C-9E64-1D01E6037B7F}">
    <text>In policy list, not on form or on map</text>
  </threadedComment>
  <threadedComment ref="C30" dT="2026-04-15T17:03:05.55" personId="{C449DF7B-E551-479A-82B2-29E91D2E8E12}" id="{B455EED7-7A59-4778-8E66-949CE205A965}">
    <text>In form/map but not policy list</text>
  </threadedComment>
  <threadedComment ref="C31" dT="2026-03-26T15:10:01.35" personId="{C449DF7B-E551-479A-82B2-29E91D2E8E12}" id="{86E8786F-7863-4FF8-AF83-66BA3D5C8DF7}">
    <text>Not on form but on map</text>
  </threadedComment>
  <threadedComment ref="C31" dT="2026-04-15T17:04:30.64" personId="{C449DF7B-E551-479A-82B2-29E91D2E8E12}" id="{9E39CD43-04BE-41B3-B3CD-A47A6A6F2872}" parentId="{86E8786F-7863-4FF8-AF83-66BA3D5C8DF7}">
    <text>Also not on policy list</text>
  </threadedComment>
  <threadedComment ref="C32" dT="2026-04-15T17:06:08.84" personId="{C449DF7B-E551-479A-82B2-29E91D2E8E12}" id="{563631FB-906D-4AF3-A2F7-3D281B20939E}">
    <text>Not in map/form but on policy list</text>
  </threadedComment>
  <threadedComment ref="C33" dT="2026-03-26T14:55:43.18" personId="{C449DF7B-E551-479A-82B2-29E91D2E8E12}" id="{541BF16C-F508-4177-9F6F-BA0F9C16C0D0}">
    <text>Not in form but on map</text>
  </threadedComment>
  <threadedComment ref="C33" dT="2026-04-15T17:10:43.01" personId="{C449DF7B-E551-479A-82B2-29E91D2E8E12}" id="{6260A4C8-E6DF-49AF-A181-B8E018A7E6AC}" parentId="{541BF16C-F508-4177-9F6F-BA0F9C16C0D0}">
    <text>Also in policy list</text>
  </threadedComment>
  <threadedComment ref="C34" dT="2026-03-26T15:29:56.97" personId="{C449DF7B-E551-479A-82B2-29E91D2E8E12}" id="{E01C6F43-FF42-4286-8643-2DEEC66B1362}">
    <text>On map but not form</text>
  </threadedComment>
  <threadedComment ref="C34" dT="2026-04-15T17:11:48.20" personId="{C449DF7B-E551-479A-82B2-29E91D2E8E12}" id="{198F70C4-8D61-4224-930E-05F5FD9F8A70}" parentId="{E01C6F43-FF42-4286-8643-2DEEC66B1362}">
    <text>Also not on policy list</text>
  </threadedComment>
  <threadedComment ref="C35" dT="2026-03-26T15:18:41.21" personId="{C449DF7B-E551-479A-82B2-29E91D2E8E12}" id="{460B8A81-4C4A-49F5-B732-AF39703934AE}">
    <text>On map but not on form</text>
  </threadedComment>
  <threadedComment ref="C35" dT="2026-04-16T16:12:23.02" personId="{C449DF7B-E551-479A-82B2-29E91D2E8E12}" id="{D086F5BC-E569-46AE-940C-6B63C8CD02C1}" parentId="{460B8A81-4C4A-49F5-B732-AF39703934AE}">
    <text>Also not in policy form</text>
  </threadedComment>
  <threadedComment ref="C36" dT="2026-03-26T15:35:26.84" personId="{C449DF7B-E551-479A-82B2-29E91D2E8E12}" id="{D943D5D9-8001-40CA-BC5C-280033A24057}">
    <text>ON map but not form</text>
  </threadedComment>
  <threadedComment ref="C36" dT="2026-04-16T16:15:21.93" personId="{C449DF7B-E551-479A-82B2-29E91D2E8E12}" id="{84232D59-427F-4651-87CD-E051EEA323C2}" parentId="{D943D5D9-8001-40CA-BC5C-280033A24057}">
    <text>Also not in policy list</text>
  </threadedComment>
  <threadedComment ref="C37" dT="2026-04-16T16:16:51.20" personId="{C449DF7B-E551-479A-82B2-29E91D2E8E12}" id="{8F6FA7A4-2B29-41D9-B6B4-79E044E87AF2}">
    <text>Not in policy list</text>
  </threadedComment>
  <threadedComment ref="C38" dT="2026-03-26T14:50:05.17" personId="{C449DF7B-E551-479A-82B2-29E91D2E8E12}" id="{83B3777B-3A74-4639-B737-D866A7FED958}">
    <text>Not on form but on map</text>
  </threadedComment>
  <threadedComment ref="C38" dT="2026-04-16T16:19:25.06" personId="{C449DF7B-E551-479A-82B2-29E91D2E8E12}" id="{316BB157-B2B9-4C77-A1D4-2E9B0A50F964}" parentId="{83B3777B-3A74-4639-B737-D866A7FED958}">
    <text>Also not on policy list</text>
  </threadedComment>
  <threadedComment ref="C39" dT="2026-04-16T16:22:39.47" personId="{C449DF7B-E551-479A-82B2-29E91D2E8E12}" id="{5E7DC44E-3342-4A6A-AFA2-F7D5C20B7747}">
    <text>Missing in policy list</text>
  </threadedComment>
  <threadedComment ref="C40" dT="2026-03-26T15:34:04.80" personId="{C449DF7B-E551-479A-82B2-29E91D2E8E12}" id="{CCD5D81D-FAB2-45AF-A696-2D0776C16ECD}">
    <text>On map but not form</text>
  </threadedComment>
  <threadedComment ref="C40" dT="2026-04-16T16:25:33.21" personId="{C449DF7B-E551-479A-82B2-29E91D2E8E12}" id="{FFC5658E-EA75-4AD2-BFC3-AC0CEA216CAB}" parentId="{CCD5D81D-FAB2-45AF-A696-2D0776C16ECD}">
    <text>Also in policy list</text>
  </threadedComment>
  <threadedComment ref="C41" dT="2026-03-26T15:34:31.81" personId="{C449DF7B-E551-479A-82B2-29E91D2E8E12}" id="{3558E45F-4A9F-402F-BCB3-7189C185ABD5}">
    <text>On form but not map</text>
  </threadedComment>
  <threadedComment ref="C41" dT="2026-04-16T16:25:48.87" personId="{C449DF7B-E551-479A-82B2-29E91D2E8E12}" id="{844E001B-0AC5-4F7B-8D01-76696CB12901}" parentId="{3558E45F-4A9F-402F-BCB3-7189C185ABD5}">
    <text>Not in policy list</text>
  </threadedComment>
  <threadedComment ref="C42" dT="2026-04-16T16:45:55.27" personId="{C449DF7B-E551-479A-82B2-29E91D2E8E12}" id="{6D238D4B-E2D9-4D7D-97D5-2D2C1E2A5CA5}">
    <text>Missing from policy list</text>
  </threadedComment>
  <threadedComment ref="C44" dT="2026-04-16T17:49:25.09" personId="{C449DF7B-E551-479A-82B2-29E91D2E8E12}" id="{652524DB-9293-4978-A197-16D3AD252157}">
    <text>According to policy list</text>
  </threadedComment>
  <threadedComment ref="C45" dT="2026-03-24T20:56:28.51" personId="{C449DF7B-E551-479A-82B2-29E91D2E8E12}" id="{C0DCDAD2-8F5B-4564-8A54-66808822014F}">
    <text>Map says northwest, form says prairie south</text>
  </threadedComment>
  <threadedComment ref="C46" dT="2026-04-16T17:50:37.58" personId="{C449DF7B-E551-479A-82B2-29E91D2E8E12}" id="{77084D7F-374E-4BFA-9E46-A5EFF2348AB0}">
    <text>According to policy list</text>
  </threadedComment>
  <threadedComment ref="C47" dT="2026-04-16T17:50:16.37" personId="{C449DF7B-E551-479A-82B2-29E91D2E8E12}" id="{2B2D9671-7712-4B3A-A989-45AFDF9CB580}">
    <text>According to policy list</text>
  </threadedComment>
  <threadedComment ref="C48" dT="2026-03-20T22:15:42.15" personId="{C449DF7B-E551-479A-82B2-29E91D2E8E12}" id="{7FB33935-E442-49AC-BA1D-1924FCA759B0}">
    <text>Map says Horizon, their files say prairie spirit</text>
  </threadedComment>
  <threadedComment ref="C48" dT="2026-04-16T17:48:46.31" personId="{C449DF7B-E551-479A-82B2-29E91D2E8E12}" id="{DA5E33B1-6701-4441-8604-3B919AF02514}" parentId="{7FB33935-E442-49AC-BA1D-1924FCA759B0}">
    <text>Policy also says horizon</text>
  </threadedComment>
  <threadedComment ref="C51" dT="2026-04-16T17:26:01.89" personId="{C449DF7B-E551-479A-82B2-29E91D2E8E12}" id="{106ED6CD-5C2F-4F7B-A4F9-4ED2AF8E100B}">
    <text>Missing from policy list</text>
  </threadedComment>
</ThreadedComments>
</file>

<file path=xl/threadedComments/threadedComment3.xml><?xml version="1.0" encoding="utf-8"?>
<ThreadedComments xmlns="http://schemas.microsoft.com/office/spreadsheetml/2018/threadedcomments" xmlns:x="http://schemas.openxmlformats.org/spreadsheetml/2006/main">
  <threadedComment ref="W13" dT="2026-03-24T19:13:04.64" personId="{C449DF7B-E551-479A-82B2-29E91D2E8E12}" id="{260D58EC-91C4-4126-A2CF-C7C680742C20}">
    <text>Map says northwest, form says living sky</text>
  </threadedComment>
  <threadedComment ref="W129" dT="2026-03-24T21:17:40.97" personId="{C449DF7B-E551-479A-82B2-29E91D2E8E12}" id="{63F6F9A1-D2B2-43BF-9167-168E90466D47}">
    <text>Map says Sask Rivers, form says horizon</text>
  </threadedComment>
  <threadedComment ref="W318" dT="2026-03-24T21:23:13.49" personId="{C449DF7B-E551-479A-82B2-29E91D2E8E12}" id="{4F8B0C27-3E25-4B3B-ADE3-F39FF25CD9DC}">
    <text>Missing in form, but map shows prairie valley</text>
  </threadedComment>
  <threadedComment ref="Y393" dT="2026-03-26T15:32:49.23" personId="{C449DF7B-E551-479A-82B2-29E91D2E8E12}" id="{D00729F3-8C33-407E-9135-032006DC3540}">
    <text>On map but not form</text>
  </threadedComment>
  <threadedComment ref="X411" dT="2026-03-26T15:10:01.35" personId="{C449DF7B-E551-479A-82B2-29E91D2E8E12}" id="{5AA51596-DBA1-4FB9-BEB1-2C2C946ED553}">
    <text>Not on form but on map</text>
  </threadedComment>
  <threadedComment ref="Y437" dT="2026-03-26T14:55:43.18" personId="{C449DF7B-E551-479A-82B2-29E91D2E8E12}" id="{8A14FFC5-79EE-41EF-8497-07508BE8F161}">
    <text>Not in form but on map</text>
  </threadedComment>
  <threadedComment ref="X444" dT="2026-03-26T15:29:56.97" personId="{C449DF7B-E551-479A-82B2-29E91D2E8E12}" id="{31BEB0A2-8B76-426F-A3FF-3B168A14774E}">
    <text>On map but not form</text>
  </threadedComment>
  <threadedComment ref="Y500" dT="2026-03-26T15:18:41.21" personId="{C449DF7B-E551-479A-82B2-29E91D2E8E12}" id="{F4DD082D-B938-4C44-A84E-82B37F63B0E6}">
    <text>On map but not on form</text>
  </threadedComment>
  <threadedComment ref="X525" dT="2026-03-26T15:35:26.84" personId="{C449DF7B-E551-479A-82B2-29E91D2E8E12}" id="{DF5464A8-2C65-4D69-ADEF-4B144EAEC898}">
    <text>ON map but not form</text>
  </threadedComment>
  <threadedComment ref="Y565" dT="2026-03-26T14:50:05.17" personId="{C449DF7B-E551-479A-82B2-29E91D2E8E12}" id="{B885AB86-B563-475A-A8DB-789519036885}">
    <text>Not on form but on map</text>
  </threadedComment>
  <threadedComment ref="T597" dT="2026-03-26T16:41:45.11" personId="{C449DF7B-E551-479A-82B2-29E91D2E8E12}" id="{CCAAAB9D-2AD1-4E78-A346-AD59D479E4C0}">
    <text>Might be correct, not clear</text>
  </threadedComment>
  <threadedComment ref="Y600" dT="2026-03-26T15:34:04.80" personId="{C449DF7B-E551-479A-82B2-29E91D2E8E12}" id="{706D53F2-7209-4C7C-8A64-4191E0BA4EB7}">
    <text>On map but not form</text>
  </threadedComment>
  <threadedComment ref="Z600" dT="2026-03-26T15:34:31.81" personId="{C449DF7B-E551-479A-82B2-29E91D2E8E12}" id="{F2F9003B-382B-4FF1-856F-C7BAFCEDEF84}">
    <text>On form but not map</text>
  </threadedComment>
  <threadedComment ref="W716" dT="2026-03-24T20:56:28.51" personId="{C449DF7B-E551-479A-82B2-29E91D2E8E12}" id="{45035735-BA55-4D1E-AA6F-CCD8B82F1634}">
    <text>Map says northwest, form says prairie south</text>
  </threadedComment>
  <threadedComment ref="W762" dT="2026-03-20T22:15:42.15" personId="{C449DF7B-E551-479A-82B2-29E91D2E8E12}" id="{01BE575E-C685-4449-8F55-9CB6A4E93E76}">
    <text>Map says Horizon, their files say prairie spirit</text>
  </threadedComment>
</ThreadedComments>
</file>

<file path=xl/webextensions/_rels/webextension1.xml.rels><?xml version="1.0" encoding="UTF-8" standalone="yes"?>
<Relationships xmlns="http://schemas.openxmlformats.org/package/2006/relationships"><Relationship Id="rId1" Type="http://schemas.openxmlformats.org/officeDocument/2006/relationships/image" Target="../media/image3.png"/></Relationships>
</file>

<file path=xl/webextensions/_rels/webextension2.xml.rels><?xml version="1.0" encoding="UTF-8" standalone="yes"?>
<Relationships xmlns="http://schemas.openxmlformats.org/package/2006/relationships"><Relationship Id="rId1" Type="http://schemas.openxmlformats.org/officeDocument/2006/relationships/image" Target="../media/image4.png"/></Relationships>
</file>

<file path=xl/webextensions/webextension1.xml><?xml version="1.0" encoding="utf-8"?>
<we:webextension xmlns:we="http://schemas.microsoft.com/office/webextensions/webextension/2010/11" id="{37DF0DE3-43D8-B1DF-AC00-41521074703A}">
  <we:reference id="wa102957665" version="1.3.0.0" store="en-US" storeType="OMEX"/>
  <we:alternateReferences>
    <we:reference id="WA102957665" version="1.3.0.0" store="WA102957665" storeType="OMEX"/>
  </we:alternateReferences>
  <we:properties>
    <we:property name="opt_cal_sys" value="1"/>
    <we:property name="opt_confirm" value="true"/>
    <we:property name="opt_month" value="&quot;2026-06-01&quot;"/>
    <we:property name="opt_size" value="0"/>
    <we:property name="opt_theme" value="3"/>
    <we:property name="opt_wn" value="false"/>
  </we:properties>
  <we:bindings/>
  <we:snapshot xmlns:r="http://schemas.openxmlformats.org/officeDocument/2006/relationships" r:embed="rId1"/>
</we:webextension>
</file>

<file path=xl/webextensions/webextension2.xml><?xml version="1.0" encoding="utf-8"?>
<we:webextension xmlns:we="http://schemas.microsoft.com/office/webextensions/webextension/2010/11" id="{4328EC0E-3EA1-DEF8-FBFB-A1D9003F071D}">
  <we:reference id="wa102957665" version="1.3.0.0" store="en-US" storeType="OMEX"/>
  <we:alternateReferences>
    <we:reference id="WA102957665" version="1.3.0.0" store="WA102957665" storeType="OMEX"/>
  </we:alternateReferences>
  <we:properties>
    <we:property name="opt_cal_sys" value="1"/>
    <we:property name="opt_wn" value="false"/>
    <we:property name="opt_theme" value="3"/>
    <we:property name="opt_size" value="0"/>
    <we:property name="opt_confirm" value="true"/>
  </we:properties>
  <we:bindings/>
  <we:snapshot xmlns:r="http://schemas.openxmlformats.org/officeDocument/2006/relationships" r:embed="rId1"/>
</we:webextension>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askatchewan.ca/government/municipal-administration/taxation-and-service-fees/mill-rate-return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3.bin"/><Relationship Id="rId1" Type="http://schemas.openxmlformats.org/officeDocument/2006/relationships/hyperlink" Target="mailto:millrate@gov.sk.ca" TargetMode="Externa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46219-7A65-442C-9E71-25EB6413C736}">
  <sheetPr codeName="Sheet1">
    <tabColor rgb="FFFFFF00"/>
  </sheetPr>
  <dimension ref="C6:O33"/>
  <sheetViews>
    <sheetView showGridLines="0" tabSelected="1" zoomScaleNormal="100" zoomScaleSheetLayoutView="100" workbookViewId="0"/>
  </sheetViews>
  <sheetFormatPr defaultColWidth="9.140625" defaultRowHeight="15" x14ac:dyDescent="0.25"/>
  <cols>
    <col min="1" max="1" width="4.7109375" style="1" customWidth="1"/>
    <col min="2" max="3" width="5.140625" style="1" customWidth="1"/>
    <col min="4" max="4" width="4.42578125" style="1" customWidth="1"/>
    <col min="5" max="5" width="9.140625" style="1"/>
    <col min="6" max="6" width="7.28515625" style="1" customWidth="1"/>
    <col min="7" max="7" width="8.42578125" style="1" customWidth="1"/>
    <col min="8" max="10" width="9.140625" style="1"/>
    <col min="11" max="12" width="12.7109375" style="1" customWidth="1"/>
    <col min="13" max="13" width="9.140625" style="1"/>
    <col min="14" max="14" width="18" style="1" customWidth="1"/>
    <col min="15" max="15" width="8.140625" style="1" customWidth="1"/>
    <col min="16" max="16" width="5.140625" style="1" customWidth="1"/>
    <col min="17" max="16384" width="9.140625" style="1"/>
  </cols>
  <sheetData>
    <row r="6" spans="3:15" ht="15.75" thickBot="1" x14ac:dyDescent="0.3"/>
    <row r="7" spans="3:15" x14ac:dyDescent="0.25">
      <c r="C7" s="463" t="s">
        <v>1219</v>
      </c>
      <c r="D7" s="464"/>
      <c r="E7" s="464"/>
      <c r="F7" s="464"/>
      <c r="G7" s="464"/>
      <c r="H7" s="464"/>
      <c r="I7" s="464"/>
      <c r="J7" s="464"/>
      <c r="K7" s="464"/>
      <c r="L7" s="464"/>
      <c r="M7" s="464"/>
      <c r="N7" s="464"/>
      <c r="O7" s="465"/>
    </row>
    <row r="8" spans="3:15" ht="19.5" customHeight="1" thickBot="1" x14ac:dyDescent="0.3">
      <c r="C8" s="466"/>
      <c r="D8" s="467"/>
      <c r="E8" s="467"/>
      <c r="F8" s="467"/>
      <c r="G8" s="467"/>
      <c r="H8" s="467"/>
      <c r="I8" s="467"/>
      <c r="J8" s="467"/>
      <c r="K8" s="467"/>
      <c r="L8" s="467"/>
      <c r="M8" s="467"/>
      <c r="N8" s="467"/>
      <c r="O8" s="468"/>
    </row>
    <row r="9" spans="3:15" ht="21" customHeight="1" x14ac:dyDescent="0.35">
      <c r="C9" s="469" t="s">
        <v>1515</v>
      </c>
      <c r="D9" s="470"/>
      <c r="E9" s="470"/>
      <c r="F9" s="470"/>
      <c r="G9" s="470"/>
      <c r="H9" s="470"/>
      <c r="I9" s="470"/>
      <c r="J9" s="470"/>
      <c r="K9" s="470"/>
      <c r="L9" s="470"/>
      <c r="M9" s="470"/>
      <c r="N9" s="470"/>
      <c r="O9" s="471"/>
    </row>
    <row r="10" spans="3:15" x14ac:dyDescent="0.25">
      <c r="C10" s="5"/>
      <c r="D10" s="146"/>
      <c r="E10" s="146"/>
      <c r="F10" s="146"/>
      <c r="G10" s="146"/>
      <c r="H10" s="146"/>
      <c r="I10" s="146"/>
      <c r="J10" s="146"/>
      <c r="K10" s="146"/>
      <c r="L10" s="146"/>
      <c r="M10" s="146"/>
      <c r="N10" s="146"/>
      <c r="O10" s="6"/>
    </row>
    <row r="11" spans="3:15" ht="18" customHeight="1" x14ac:dyDescent="0.3">
      <c r="C11" s="5"/>
      <c r="D11" s="149" t="s">
        <v>0</v>
      </c>
      <c r="E11" s="146" t="s">
        <v>782</v>
      </c>
      <c r="F11" s="146"/>
      <c r="G11" s="146"/>
      <c r="H11" s="146"/>
      <c r="I11" s="146"/>
      <c r="J11" s="146"/>
      <c r="K11" s="146"/>
      <c r="L11" s="146"/>
      <c r="M11" s="146"/>
      <c r="N11" s="146"/>
      <c r="O11" s="6"/>
    </row>
    <row r="12" spans="3:15" ht="9" customHeight="1" x14ac:dyDescent="0.3">
      <c r="C12" s="5"/>
      <c r="D12" s="149"/>
      <c r="E12" s="146"/>
      <c r="F12" s="146"/>
      <c r="G12" s="146"/>
      <c r="H12" s="146"/>
      <c r="I12" s="146"/>
      <c r="J12" s="146"/>
      <c r="K12" s="146"/>
      <c r="L12" s="146"/>
      <c r="M12" s="146"/>
      <c r="N12" s="146"/>
      <c r="O12" s="6"/>
    </row>
    <row r="13" spans="3:15" ht="18.75" x14ac:dyDescent="0.3">
      <c r="C13" s="5"/>
      <c r="D13" s="149" t="s">
        <v>0</v>
      </c>
      <c r="E13" s="472" t="s">
        <v>1501</v>
      </c>
      <c r="F13" s="472"/>
      <c r="G13" s="472"/>
      <c r="H13" s="472"/>
      <c r="I13" s="472"/>
      <c r="J13" s="472"/>
      <c r="K13" s="472"/>
      <c r="L13" s="472"/>
      <c r="M13" s="472"/>
      <c r="N13" s="472"/>
      <c r="O13" s="6"/>
    </row>
    <row r="14" spans="3:15" x14ac:dyDescent="0.25">
      <c r="C14" s="5"/>
      <c r="D14" s="146"/>
      <c r="E14" s="472"/>
      <c r="F14" s="472"/>
      <c r="G14" s="472"/>
      <c r="H14" s="472"/>
      <c r="I14" s="472"/>
      <c r="J14" s="472"/>
      <c r="K14" s="472"/>
      <c r="L14" s="472"/>
      <c r="M14" s="472"/>
      <c r="N14" s="472"/>
      <c r="O14" s="6"/>
    </row>
    <row r="15" spans="3:15" ht="9" customHeight="1" x14ac:dyDescent="0.25">
      <c r="C15" s="5"/>
      <c r="D15" s="146"/>
      <c r="E15" s="146"/>
      <c r="F15" s="146"/>
      <c r="G15" s="146"/>
      <c r="H15" s="146"/>
      <c r="I15" s="146"/>
      <c r="J15" s="146"/>
      <c r="K15" s="146"/>
      <c r="L15" s="146"/>
      <c r="M15" s="146"/>
      <c r="N15" s="146"/>
      <c r="O15" s="6"/>
    </row>
    <row r="16" spans="3:15" ht="18.75" x14ac:dyDescent="0.3">
      <c r="C16" s="5"/>
      <c r="D16" s="149" t="s">
        <v>0</v>
      </c>
      <c r="E16" s="146" t="s">
        <v>1502</v>
      </c>
      <c r="F16" s="146"/>
      <c r="G16" s="146"/>
      <c r="H16" s="146"/>
      <c r="I16" s="146"/>
      <c r="J16" s="146"/>
      <c r="K16" s="146"/>
      <c r="L16" s="146"/>
      <c r="M16" s="146"/>
      <c r="N16" s="146"/>
      <c r="O16" s="6"/>
    </row>
    <row r="17" spans="3:15" s="2" customFormat="1" ht="18.75" x14ac:dyDescent="0.25">
      <c r="C17" s="150"/>
      <c r="D17" s="200"/>
      <c r="E17" s="23" t="s">
        <v>788</v>
      </c>
      <c r="F17" s="201"/>
      <c r="G17" s="201"/>
      <c r="H17" s="201"/>
      <c r="I17" s="201"/>
      <c r="J17" s="201"/>
      <c r="K17" s="201"/>
      <c r="L17" s="23"/>
      <c r="M17" s="201"/>
      <c r="N17" s="201"/>
      <c r="O17" s="151"/>
    </row>
    <row r="18" spans="3:15" ht="6.75" customHeight="1" x14ac:dyDescent="0.25">
      <c r="C18" s="5"/>
      <c r="D18" s="146"/>
      <c r="E18" s="146"/>
      <c r="F18" s="146"/>
      <c r="G18" s="146"/>
      <c r="H18" s="146"/>
      <c r="I18" s="146"/>
      <c r="J18" s="146"/>
      <c r="K18" s="146"/>
      <c r="L18" s="146"/>
      <c r="M18" s="146"/>
      <c r="N18" s="146"/>
      <c r="O18" s="6"/>
    </row>
    <row r="19" spans="3:15" ht="18.75" customHeight="1" x14ac:dyDescent="0.3">
      <c r="C19" s="5"/>
      <c r="D19" s="149" t="s">
        <v>0</v>
      </c>
      <c r="E19" s="473" t="s">
        <v>1486</v>
      </c>
      <c r="F19" s="473"/>
      <c r="G19" s="473"/>
      <c r="H19" s="473"/>
      <c r="I19" s="473"/>
      <c r="J19" s="473"/>
      <c r="K19" s="473"/>
      <c r="L19" s="473"/>
      <c r="M19" s="473"/>
      <c r="N19" s="473"/>
      <c r="O19" s="6"/>
    </row>
    <row r="20" spans="3:15" ht="12" customHeight="1" x14ac:dyDescent="0.3">
      <c r="C20" s="5"/>
      <c r="D20" s="149"/>
      <c r="E20" s="473"/>
      <c r="F20" s="473"/>
      <c r="G20" s="473"/>
      <c r="H20" s="473"/>
      <c r="I20" s="473"/>
      <c r="J20" s="473"/>
      <c r="K20" s="473"/>
      <c r="L20" s="473"/>
      <c r="M20" s="473"/>
      <c r="N20" s="473"/>
      <c r="O20" s="6"/>
    </row>
    <row r="21" spans="3:15" ht="9" customHeight="1" x14ac:dyDescent="0.25">
      <c r="C21" s="5"/>
      <c r="D21" s="146"/>
      <c r="E21" s="146"/>
      <c r="F21" s="146"/>
      <c r="G21" s="146"/>
      <c r="H21" s="146"/>
      <c r="I21" s="146"/>
      <c r="J21" s="146"/>
      <c r="K21" s="146"/>
      <c r="L21" s="146"/>
      <c r="M21" s="146"/>
      <c r="N21" s="146"/>
      <c r="O21" s="6"/>
    </row>
    <row r="22" spans="3:15" ht="20.25" customHeight="1" x14ac:dyDescent="0.3">
      <c r="C22" s="5"/>
      <c r="D22" s="149" t="s">
        <v>0</v>
      </c>
      <c r="E22" s="472" t="s">
        <v>1516</v>
      </c>
      <c r="F22" s="472"/>
      <c r="G22" s="472"/>
      <c r="H22" s="472"/>
      <c r="I22" s="472"/>
      <c r="J22" s="472"/>
      <c r="K22" s="472"/>
      <c r="L22" s="472"/>
      <c r="M22" s="472"/>
      <c r="N22" s="472"/>
      <c r="O22" s="6"/>
    </row>
    <row r="23" spans="3:15" ht="14.25" customHeight="1" x14ac:dyDescent="0.3">
      <c r="C23" s="5"/>
      <c r="D23" s="149"/>
      <c r="E23" s="472"/>
      <c r="F23" s="472"/>
      <c r="G23" s="472"/>
      <c r="H23" s="472"/>
      <c r="I23" s="472"/>
      <c r="J23" s="472"/>
      <c r="K23" s="472"/>
      <c r="L23" s="472"/>
      <c r="M23" s="472"/>
      <c r="N23" s="472"/>
      <c r="O23" s="6"/>
    </row>
    <row r="24" spans="3:15" ht="9" customHeight="1" x14ac:dyDescent="0.25">
      <c r="C24" s="5"/>
      <c r="D24" s="146"/>
      <c r="E24" s="146"/>
      <c r="F24" s="146"/>
      <c r="G24" s="146"/>
      <c r="H24" s="146"/>
      <c r="I24" s="146"/>
      <c r="J24" s="146"/>
      <c r="K24" s="146"/>
      <c r="L24" s="146"/>
      <c r="M24" s="146"/>
      <c r="N24" s="146"/>
      <c r="O24" s="6"/>
    </row>
    <row r="25" spans="3:15" ht="20.25" customHeight="1" x14ac:dyDescent="0.3">
      <c r="C25" s="5"/>
      <c r="D25" s="149" t="s">
        <v>0</v>
      </c>
      <c r="E25" s="202" t="s">
        <v>789</v>
      </c>
      <c r="F25" s="146"/>
      <c r="G25" s="146"/>
      <c r="H25" s="146"/>
      <c r="I25" s="146"/>
      <c r="J25" s="146"/>
      <c r="K25" s="146"/>
      <c r="L25" s="146"/>
      <c r="M25" s="146"/>
      <c r="N25" s="146"/>
      <c r="O25" s="6"/>
    </row>
    <row r="26" spans="3:15" ht="9.75" customHeight="1" x14ac:dyDescent="0.3">
      <c r="C26" s="5"/>
      <c r="D26" s="149"/>
      <c r="E26" s="148"/>
      <c r="F26" s="146"/>
      <c r="G26" s="146"/>
      <c r="H26" s="146"/>
      <c r="I26" s="146"/>
      <c r="J26" s="146"/>
      <c r="K26" s="146"/>
      <c r="L26" s="146"/>
      <c r="M26" s="146"/>
      <c r="N26" s="146"/>
      <c r="O26" s="6"/>
    </row>
    <row r="27" spans="3:15" ht="18" customHeight="1" x14ac:dyDescent="0.3">
      <c r="C27" s="5"/>
      <c r="D27" s="149" t="s">
        <v>0</v>
      </c>
      <c r="E27" s="474" t="s">
        <v>1517</v>
      </c>
      <c r="F27" s="474"/>
      <c r="G27" s="474"/>
      <c r="H27" s="474"/>
      <c r="I27" s="474"/>
      <c r="J27" s="474"/>
      <c r="K27" s="474"/>
      <c r="L27" s="474"/>
      <c r="M27" s="474"/>
      <c r="N27" s="474"/>
      <c r="O27" s="6"/>
    </row>
    <row r="28" spans="3:15" ht="15" customHeight="1" x14ac:dyDescent="0.3">
      <c r="C28" s="5"/>
      <c r="D28" s="149"/>
      <c r="E28" s="474"/>
      <c r="F28" s="474"/>
      <c r="G28" s="474"/>
      <c r="H28" s="474"/>
      <c r="I28" s="474"/>
      <c r="J28" s="474"/>
      <c r="K28" s="474"/>
      <c r="L28" s="474"/>
      <c r="M28" s="474"/>
      <c r="N28" s="474"/>
      <c r="O28" s="6"/>
    </row>
    <row r="29" spans="3:15" ht="13.5" customHeight="1" x14ac:dyDescent="0.3">
      <c r="C29" s="5"/>
      <c r="D29" s="149"/>
      <c r="E29" s="474"/>
      <c r="F29" s="474"/>
      <c r="G29" s="474"/>
      <c r="H29" s="474"/>
      <c r="I29" s="474"/>
      <c r="J29" s="474"/>
      <c r="K29" s="474"/>
      <c r="L29" s="474"/>
      <c r="M29" s="474"/>
      <c r="N29" s="474"/>
      <c r="O29" s="6"/>
    </row>
    <row r="30" spans="3:15" ht="16.5" customHeight="1" x14ac:dyDescent="0.3">
      <c r="C30" s="5"/>
      <c r="D30" s="149"/>
      <c r="E30" s="474"/>
      <c r="F30" s="474"/>
      <c r="G30" s="474"/>
      <c r="H30" s="474"/>
      <c r="I30" s="474"/>
      <c r="J30" s="474"/>
      <c r="K30" s="474"/>
      <c r="L30" s="474"/>
      <c r="M30" s="474"/>
      <c r="N30" s="474"/>
      <c r="O30" s="6"/>
    </row>
    <row r="31" spans="3:15" ht="8.25" customHeight="1" x14ac:dyDescent="0.3">
      <c r="C31" s="5"/>
      <c r="D31" s="149"/>
      <c r="E31" s="148"/>
      <c r="F31" s="146"/>
      <c r="G31" s="146"/>
      <c r="H31" s="146"/>
      <c r="I31" s="146"/>
      <c r="J31" s="146"/>
      <c r="K31" s="146"/>
      <c r="L31" s="146"/>
      <c r="M31" s="146"/>
      <c r="N31" s="146"/>
      <c r="O31" s="6"/>
    </row>
    <row r="32" spans="3:15" ht="18.75" x14ac:dyDescent="0.3">
      <c r="C32" s="5"/>
      <c r="D32" s="149" t="s">
        <v>0</v>
      </c>
      <c r="E32" s="146" t="s">
        <v>1503</v>
      </c>
      <c r="F32" s="146"/>
      <c r="G32" s="146"/>
      <c r="H32" s="146"/>
      <c r="I32" s="146"/>
      <c r="J32" s="146"/>
      <c r="K32" s="146"/>
      <c r="L32" s="146"/>
      <c r="M32" s="146"/>
      <c r="N32" s="146"/>
      <c r="O32" s="6"/>
    </row>
    <row r="33" spans="3:15" ht="15.75" thickBot="1" x14ac:dyDescent="0.3">
      <c r="C33" s="9"/>
      <c r="D33" s="7"/>
      <c r="E33" s="7"/>
      <c r="F33" s="7"/>
      <c r="G33" s="7"/>
      <c r="H33" s="7"/>
      <c r="I33" s="7"/>
      <c r="J33" s="7"/>
      <c r="K33" s="7"/>
      <c r="L33" s="7"/>
      <c r="M33" s="7"/>
      <c r="N33" s="7"/>
      <c r="O33" s="8"/>
    </row>
  </sheetData>
  <sheetProtection algorithmName="SHA-512" hashValue="DCESx20/sYaZaLOi4YFJouA7vhm/o29TiM1ySOeQOCCx9AavzcrPJIhn3tdFYJXaVM/C6nL35tbiwM59k56//A==" saltValue="HZ1xXgTS+Uom2uOAFZHAug==" spinCount="100000" sheet="1" objects="1" scenarios="1"/>
  <mergeCells count="6">
    <mergeCell ref="C7:O8"/>
    <mergeCell ref="C9:O9"/>
    <mergeCell ref="E13:N14"/>
    <mergeCell ref="E19:N20"/>
    <mergeCell ref="E27:N30"/>
    <mergeCell ref="E22:N23"/>
  </mergeCells>
  <hyperlinks>
    <hyperlink ref="E17" r:id="rId1" location="details-and-forms" display="https://www.saskatchewan.ca/government/municipal-administration/taxation-and-service-fees/mill-rate-returns - details-and-forms" xr:uid="{AFB3D59F-EC51-4226-BFA8-39D53B53B4C6}"/>
  </hyperlinks>
  <pageMargins left="0.7" right="0.7" top="0.75" bottom="0.75" header="0.3" footer="0.3"/>
  <pageSetup scale="67" orientation="portrait" r:id="rId2"/>
  <colBreaks count="1" manualBreakCount="1">
    <brk id="16" max="1048575" man="1"/>
  </col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27916-84AE-4FFC-8F31-CE3469B7A304}">
  <sheetPr codeName="Sheet7"/>
  <dimension ref="B1:R1169"/>
  <sheetViews>
    <sheetView showGridLines="0" zoomScaleNormal="100" workbookViewId="0"/>
  </sheetViews>
  <sheetFormatPr defaultColWidth="9.140625" defaultRowHeight="15" x14ac:dyDescent="0.25"/>
  <cols>
    <col min="1" max="1" width="4.7109375" style="411" customWidth="1"/>
    <col min="2" max="2" width="5.140625" style="411" customWidth="1"/>
    <col min="3" max="3" width="3.85546875" style="411" customWidth="1"/>
    <col min="4" max="4" width="4.5703125" style="411" customWidth="1"/>
    <col min="5" max="5" width="9.140625" style="411"/>
    <col min="6" max="6" width="7.28515625" style="411" customWidth="1"/>
    <col min="7" max="7" width="8.42578125" style="411" customWidth="1"/>
    <col min="8" max="8" width="12" style="411" customWidth="1"/>
    <col min="9" max="9" width="9.140625" style="411"/>
    <col min="10" max="10" width="5.140625" style="411" customWidth="1"/>
    <col min="11" max="11" width="9" style="411" customWidth="1"/>
    <col min="12" max="12" width="12.28515625" style="411" customWidth="1"/>
    <col min="13" max="13" width="5.85546875" style="411" customWidth="1"/>
    <col min="14" max="14" width="5.42578125" style="411" customWidth="1"/>
    <col min="15" max="15" width="5.85546875" style="411" customWidth="1"/>
    <col min="16" max="16" width="5.140625" style="411" customWidth="1"/>
    <col min="17" max="16384" width="9.140625" style="411"/>
  </cols>
  <sheetData>
    <row r="1" spans="2:18" ht="10.5" customHeight="1" x14ac:dyDescent="0.25">
      <c r="B1" s="1"/>
      <c r="C1" s="1"/>
      <c r="D1" s="1"/>
      <c r="E1" s="1"/>
      <c r="F1" s="1"/>
      <c r="G1" s="1"/>
      <c r="H1" s="1"/>
      <c r="I1" s="1"/>
      <c r="J1" s="1"/>
      <c r="K1" s="1"/>
      <c r="L1" s="1"/>
      <c r="M1" s="1"/>
      <c r="N1" s="1"/>
      <c r="O1" s="1"/>
      <c r="P1" s="1"/>
    </row>
    <row r="2" spans="2:18" x14ac:dyDescent="0.25">
      <c r="B2" s="1"/>
      <c r="C2" s="1"/>
      <c r="D2" s="1"/>
      <c r="E2" s="1"/>
      <c r="F2" s="1"/>
      <c r="G2" s="1"/>
      <c r="H2" s="1"/>
      <c r="I2" s="1"/>
      <c r="J2" s="1"/>
      <c r="K2" s="1"/>
      <c r="L2" s="1"/>
      <c r="M2" s="1"/>
      <c r="N2" s="1"/>
      <c r="O2" s="1"/>
      <c r="P2" s="1"/>
    </row>
    <row r="3" spans="2:18" x14ac:dyDescent="0.25">
      <c r="B3" s="1"/>
      <c r="C3" s="1"/>
      <c r="D3" s="1"/>
      <c r="E3" s="1"/>
      <c r="F3" s="1"/>
      <c r="G3" s="1"/>
      <c r="H3" s="1"/>
      <c r="I3" s="1"/>
      <c r="J3" s="1"/>
      <c r="K3" s="1"/>
      <c r="L3" s="1"/>
      <c r="M3" s="1"/>
      <c r="N3" s="1"/>
      <c r="O3" s="1"/>
      <c r="P3" s="1"/>
    </row>
    <row r="4" spans="2:18" x14ac:dyDescent="0.25">
      <c r="B4" s="1"/>
      <c r="C4" s="1"/>
      <c r="D4" s="1"/>
      <c r="E4" s="1"/>
      <c r="F4" s="1"/>
      <c r="G4" s="1"/>
      <c r="H4" s="1"/>
      <c r="I4" s="1"/>
      <c r="J4" s="1"/>
      <c r="K4" s="1"/>
      <c r="L4" s="1"/>
      <c r="M4" s="1"/>
      <c r="N4" s="1"/>
      <c r="O4" s="1"/>
      <c r="P4" s="1"/>
    </row>
    <row r="5" spans="2:18" x14ac:dyDescent="0.25">
      <c r="B5" s="1"/>
      <c r="C5" s="1"/>
      <c r="D5" s="1"/>
      <c r="E5" s="1"/>
      <c r="F5" s="1"/>
      <c r="G5" s="1"/>
      <c r="H5" s="1"/>
      <c r="I5" s="1"/>
      <c r="J5" s="1"/>
      <c r="K5" s="1"/>
      <c r="L5" s="1"/>
      <c r="M5" s="1"/>
      <c r="N5" s="1"/>
      <c r="O5" s="1"/>
      <c r="P5" s="1"/>
    </row>
    <row r="6" spans="2:18" ht="15.75" thickBot="1" x14ac:dyDescent="0.3">
      <c r="B6" s="1"/>
      <c r="C6" s="1"/>
      <c r="D6" s="1"/>
      <c r="E6" s="1"/>
      <c r="F6" s="1"/>
      <c r="G6" s="1"/>
      <c r="H6" s="1"/>
      <c r="I6" s="1"/>
      <c r="J6" s="1"/>
      <c r="K6" s="1"/>
      <c r="L6" s="1"/>
      <c r="M6" s="1"/>
      <c r="N6" s="1"/>
      <c r="O6" s="1"/>
      <c r="P6" s="1"/>
    </row>
    <row r="7" spans="2:18" x14ac:dyDescent="0.25">
      <c r="B7" s="1"/>
      <c r="C7" s="463" t="s">
        <v>1220</v>
      </c>
      <c r="D7" s="464"/>
      <c r="E7" s="464"/>
      <c r="F7" s="464"/>
      <c r="G7" s="464"/>
      <c r="H7" s="464"/>
      <c r="I7" s="464"/>
      <c r="J7" s="464"/>
      <c r="K7" s="464"/>
      <c r="L7" s="464"/>
      <c r="M7" s="464"/>
      <c r="N7" s="464"/>
      <c r="O7" s="465"/>
      <c r="P7" s="1"/>
    </row>
    <row r="8" spans="2:18" ht="19.5" customHeight="1" thickBot="1" x14ac:dyDescent="0.3">
      <c r="B8" s="1"/>
      <c r="C8" s="466"/>
      <c r="D8" s="467"/>
      <c r="E8" s="467"/>
      <c r="F8" s="467"/>
      <c r="G8" s="467"/>
      <c r="H8" s="467"/>
      <c r="I8" s="467"/>
      <c r="J8" s="467"/>
      <c r="K8" s="467"/>
      <c r="L8" s="467"/>
      <c r="M8" s="467"/>
      <c r="N8" s="467"/>
      <c r="O8" s="468"/>
      <c r="P8" s="1"/>
    </row>
    <row r="9" spans="2:18" s="409" customFormat="1" ht="21" x14ac:dyDescent="0.35">
      <c r="B9" s="421"/>
      <c r="C9" s="469" t="s">
        <v>780</v>
      </c>
      <c r="D9" s="470"/>
      <c r="E9" s="470"/>
      <c r="F9" s="470"/>
      <c r="G9" s="470"/>
      <c r="H9" s="470"/>
      <c r="I9" s="470"/>
      <c r="J9" s="470"/>
      <c r="K9" s="470"/>
      <c r="L9" s="470"/>
      <c r="M9" s="470"/>
      <c r="N9" s="470"/>
      <c r="O9" s="471"/>
      <c r="P9" s="421"/>
    </row>
    <row r="10" spans="2:18" s="409" customFormat="1" x14ac:dyDescent="0.25">
      <c r="B10" s="421"/>
      <c r="C10" s="5"/>
      <c r="D10" s="146"/>
      <c r="E10" s="146"/>
      <c r="F10" s="146"/>
      <c r="G10" s="146"/>
      <c r="H10" s="146"/>
      <c r="I10" s="146"/>
      <c r="J10" s="146"/>
      <c r="K10" s="146"/>
      <c r="L10" s="146"/>
      <c r="M10" s="146"/>
      <c r="N10" s="146"/>
      <c r="O10" s="6"/>
      <c r="P10" s="421"/>
    </row>
    <row r="11" spans="2:18" s="409" customFormat="1" ht="15.75" thickBot="1" x14ac:dyDescent="0.3">
      <c r="B11" s="421"/>
      <c r="C11" s="5"/>
      <c r="D11" s="146"/>
      <c r="E11" s="146"/>
      <c r="F11" s="146" t="s">
        <v>781</v>
      </c>
      <c r="G11" s="146"/>
      <c r="H11" s="146"/>
      <c r="I11" s="146"/>
      <c r="J11" s="146"/>
      <c r="K11" s="146"/>
      <c r="L11" s="146"/>
      <c r="M11" s="146"/>
      <c r="N11" s="146"/>
      <c r="O11" s="6"/>
      <c r="P11" s="421"/>
    </row>
    <row r="12" spans="2:18" s="409" customFormat="1" ht="15.75" thickBot="1" x14ac:dyDescent="0.3">
      <c r="B12" s="421"/>
      <c r="C12" s="5"/>
      <c r="D12" s="146"/>
      <c r="E12" s="146"/>
      <c r="F12" s="484" t="s">
        <v>814</v>
      </c>
      <c r="G12" s="485"/>
      <c r="H12" s="485"/>
      <c r="I12" s="485"/>
      <c r="J12" s="485"/>
      <c r="K12" s="485"/>
      <c r="L12" s="486"/>
      <c r="M12" s="146"/>
      <c r="N12" s="146"/>
      <c r="O12" s="6"/>
      <c r="P12" s="421"/>
      <c r="R12" s="420" t="str" cm="1">
        <f t="array" aca="1" ref="R12" ca="1">RIGHT(F12, LEN(F12) - MAX(IF(ISNUMBER(MID(F12, ROW(INDIRECT("1:"&amp;LEN(F12))), 1) *1)=FALSE, ROW(INDIRECT("1:"&amp;LEN(F12))), 0)))</f>
        <v/>
      </c>
    </row>
    <row r="13" spans="2:18" s="409" customFormat="1" x14ac:dyDescent="0.25">
      <c r="B13" s="421"/>
      <c r="C13" s="5"/>
      <c r="D13" s="146"/>
      <c r="E13" s="146"/>
      <c r="F13" s="145"/>
      <c r="G13" s="145"/>
      <c r="H13" s="145"/>
      <c r="I13" s="145"/>
      <c r="J13" s="145"/>
      <c r="K13" s="145"/>
      <c r="L13" s="145"/>
      <c r="M13" s="146"/>
      <c r="N13" s="146"/>
      <c r="O13" s="6"/>
      <c r="P13" s="421"/>
    </row>
    <row r="14" spans="2:18" s="409" customFormat="1" x14ac:dyDescent="0.25">
      <c r="B14" s="421"/>
      <c r="C14" s="5"/>
      <c r="D14" s="146"/>
      <c r="E14" s="146"/>
      <c r="F14" s="423" t="s">
        <v>1239</v>
      </c>
      <c r="G14" s="145"/>
      <c r="H14" s="145"/>
      <c r="I14" s="145"/>
      <c r="J14" s="145"/>
      <c r="K14" s="145"/>
      <c r="L14" s="145"/>
      <c r="M14" s="146"/>
      <c r="N14" s="146"/>
      <c r="O14" s="6"/>
      <c r="P14" s="421"/>
    </row>
    <row r="15" spans="2:18" s="409" customFormat="1" x14ac:dyDescent="0.25">
      <c r="B15" s="421"/>
      <c r="C15" s="5"/>
      <c r="D15" s="146"/>
      <c r="E15" s="146"/>
      <c r="F15" s="481" t="str">
        <f>IF(F12 = "", " ", VLOOKUP(F12, 'Muni names - will be hidden tab'!A:B, 2, FALSE))</f>
        <v>Rural Municipality</v>
      </c>
      <c r="G15" s="482"/>
      <c r="H15" s="482"/>
      <c r="I15" s="482"/>
      <c r="J15" s="482"/>
      <c r="K15" s="482"/>
      <c r="L15" s="483"/>
      <c r="M15" s="146"/>
      <c r="N15" s="146"/>
      <c r="O15" s="6"/>
      <c r="P15" s="421"/>
    </row>
    <row r="16" spans="2:18" s="409" customFormat="1" x14ac:dyDescent="0.25">
      <c r="B16" s="421"/>
      <c r="C16" s="5"/>
      <c r="D16" s="146"/>
      <c r="E16" s="146"/>
      <c r="F16" s="145"/>
      <c r="G16" s="145"/>
      <c r="H16" s="145"/>
      <c r="I16" s="145"/>
      <c r="J16" s="145"/>
      <c r="K16" s="145"/>
      <c r="L16" s="145"/>
      <c r="M16" s="146"/>
      <c r="N16" s="146"/>
      <c r="O16" s="6"/>
      <c r="P16" s="421"/>
    </row>
    <row r="17" spans="2:16" s="409" customFormat="1" x14ac:dyDescent="0.25">
      <c r="B17" s="421"/>
      <c r="C17" s="5"/>
      <c r="D17" s="146"/>
      <c r="E17" s="146"/>
      <c r="F17" s="423" t="s">
        <v>1477</v>
      </c>
      <c r="G17" s="145"/>
      <c r="H17" s="145"/>
      <c r="I17" s="145"/>
      <c r="J17" s="145"/>
      <c r="K17" s="145"/>
      <c r="L17" s="145"/>
      <c r="M17" s="146"/>
      <c r="N17" s="146"/>
      <c r="O17" s="6"/>
      <c r="P17" s="421"/>
    </row>
    <row r="18" spans="2:16" s="409" customFormat="1" x14ac:dyDescent="0.25">
      <c r="B18" s="421"/>
      <c r="C18" s="5"/>
      <c r="D18" s="146"/>
      <c r="E18" s="146"/>
      <c r="F18" s="481">
        <f>VLOOKUP(Municipality!F12, 'Muni names - will be hidden tab'!A:C, 3, FALSE)</f>
        <v>8</v>
      </c>
      <c r="G18" s="482"/>
      <c r="H18" s="482"/>
      <c r="I18" s="482"/>
      <c r="J18" s="482"/>
      <c r="K18" s="482"/>
      <c r="L18" s="483"/>
      <c r="M18" s="146"/>
      <c r="N18" s="146"/>
      <c r="O18" s="6"/>
      <c r="P18" s="421"/>
    </row>
    <row r="19" spans="2:16" s="409" customFormat="1" x14ac:dyDescent="0.25">
      <c r="B19" s="421"/>
      <c r="C19" s="5"/>
      <c r="D19" s="146"/>
      <c r="E19" s="146"/>
      <c r="F19" s="145"/>
      <c r="G19" s="145"/>
      <c r="H19" s="145"/>
      <c r="I19" s="145"/>
      <c r="J19" s="145"/>
      <c r="K19" s="145"/>
      <c r="L19" s="145"/>
      <c r="M19" s="146"/>
      <c r="N19" s="146"/>
      <c r="O19" s="6"/>
      <c r="P19" s="421"/>
    </row>
    <row r="20" spans="2:16" s="409" customFormat="1" x14ac:dyDescent="0.25">
      <c r="B20" s="421"/>
      <c r="C20" s="5"/>
      <c r="D20" s="146"/>
      <c r="E20" s="146"/>
      <c r="F20" s="423" t="s">
        <v>1478</v>
      </c>
      <c r="G20" s="145"/>
      <c r="H20" s="145"/>
      <c r="I20" s="145"/>
      <c r="J20" s="145"/>
      <c r="K20" s="145"/>
      <c r="L20" s="145"/>
      <c r="M20" s="146"/>
      <c r="N20" s="146"/>
      <c r="O20" s="6"/>
      <c r="P20" s="421"/>
    </row>
    <row r="21" spans="2:16" s="409" customFormat="1" x14ac:dyDescent="0.25">
      <c r="B21" s="421"/>
      <c r="C21" s="5"/>
      <c r="D21" s="146"/>
      <c r="E21" s="146"/>
      <c r="F21" s="481">
        <f>VLOOKUP(Municipality!F12, 'Muni names - will be hidden tab'!A:P, 16, FALSE)</f>
        <v>2</v>
      </c>
      <c r="G21" s="482"/>
      <c r="H21" s="482"/>
      <c r="I21" s="482"/>
      <c r="J21" s="482"/>
      <c r="K21" s="482"/>
      <c r="L21" s="483"/>
      <c r="M21" s="146"/>
      <c r="N21" s="146"/>
      <c r="O21" s="6"/>
      <c r="P21" s="421"/>
    </row>
    <row r="22" spans="2:16" s="409" customFormat="1" x14ac:dyDescent="0.25">
      <c r="B22" s="421"/>
      <c r="C22" s="5"/>
      <c r="D22" s="146"/>
      <c r="E22" s="146"/>
      <c r="F22" s="145"/>
      <c r="G22" s="145"/>
      <c r="H22" s="145"/>
      <c r="I22" s="145"/>
      <c r="J22" s="145"/>
      <c r="K22" s="145"/>
      <c r="L22" s="145"/>
      <c r="M22" s="146"/>
      <c r="N22" s="146"/>
      <c r="O22" s="6"/>
      <c r="P22" s="421"/>
    </row>
    <row r="23" spans="2:16" s="409" customFormat="1" x14ac:dyDescent="0.25">
      <c r="B23" s="421"/>
      <c r="C23" s="5"/>
      <c r="D23" s="146"/>
      <c r="E23" s="146"/>
      <c r="F23" s="423" t="s">
        <v>1479</v>
      </c>
      <c r="G23" s="145"/>
      <c r="H23" s="145"/>
      <c r="I23" s="145"/>
      <c r="J23" s="145"/>
      <c r="K23" s="145"/>
      <c r="L23" s="145"/>
      <c r="M23" s="146"/>
      <c r="N23" s="146"/>
      <c r="O23" s="6"/>
      <c r="P23" s="421"/>
    </row>
    <row r="24" spans="2:16" s="409" customFormat="1" x14ac:dyDescent="0.25">
      <c r="B24" s="421"/>
      <c r="C24" s="5"/>
      <c r="D24" s="146"/>
      <c r="E24" s="146"/>
      <c r="F24" s="481">
        <f>VLOOKUP(Municipality!F12, 'Muni names - will be hidden tab'!A:S, 19, FALSE)</f>
        <v>2</v>
      </c>
      <c r="G24" s="482"/>
      <c r="H24" s="482"/>
      <c r="I24" s="482"/>
      <c r="J24" s="482"/>
      <c r="K24" s="482"/>
      <c r="L24" s="483"/>
      <c r="M24" s="146"/>
      <c r="N24" s="146"/>
      <c r="O24" s="6"/>
      <c r="P24" s="421"/>
    </row>
    <row r="25" spans="2:16" s="409" customFormat="1" x14ac:dyDescent="0.25">
      <c r="B25" s="421"/>
      <c r="C25" s="5"/>
      <c r="D25" s="146"/>
      <c r="E25" s="146"/>
      <c r="F25" s="145"/>
      <c r="G25" s="145"/>
      <c r="H25" s="145"/>
      <c r="I25" s="145"/>
      <c r="J25" s="145"/>
      <c r="K25" s="145"/>
      <c r="L25" s="145"/>
      <c r="M25" s="146"/>
      <c r="N25" s="146"/>
      <c r="O25" s="6"/>
      <c r="P25" s="421"/>
    </row>
    <row r="26" spans="2:16" s="409" customFormat="1" x14ac:dyDescent="0.25">
      <c r="B26" s="421"/>
      <c r="C26" s="5"/>
      <c r="D26" s="146"/>
      <c r="E26" s="146"/>
      <c r="F26" s="423" t="s">
        <v>1238</v>
      </c>
      <c r="G26" s="145"/>
      <c r="H26" s="145"/>
      <c r="I26" s="145"/>
      <c r="J26" s="145"/>
      <c r="K26" s="145"/>
      <c r="L26" s="145"/>
      <c r="M26" s="146"/>
      <c r="N26" s="146"/>
      <c r="O26" s="6"/>
      <c r="P26" s="421"/>
    </row>
    <row r="27" spans="2:16" s="409" customFormat="1" x14ac:dyDescent="0.25">
      <c r="B27" s="421"/>
      <c r="C27" s="5"/>
      <c r="D27" s="146"/>
      <c r="E27" s="146"/>
      <c r="F27" s="481">
        <f>VLOOKUP(Municipality!F12, 'Muni names - will be hidden tab'!A:V, 22, FALSE)</f>
        <v>2</v>
      </c>
      <c r="G27" s="482"/>
      <c r="H27" s="482"/>
      <c r="I27" s="482"/>
      <c r="J27" s="482"/>
      <c r="K27" s="482"/>
      <c r="L27" s="483"/>
      <c r="M27" s="146"/>
      <c r="N27" s="146"/>
      <c r="O27" s="6"/>
      <c r="P27" s="421"/>
    </row>
    <row r="28" spans="2:16" s="409" customFormat="1" x14ac:dyDescent="0.25">
      <c r="B28" s="421"/>
      <c r="C28" s="5"/>
      <c r="D28" s="146"/>
      <c r="E28" s="146"/>
      <c r="F28" s="146"/>
      <c r="G28" s="146"/>
      <c r="H28" s="146"/>
      <c r="I28" s="146"/>
      <c r="J28" s="146"/>
      <c r="K28" s="146"/>
      <c r="L28" s="146"/>
      <c r="M28" s="146"/>
      <c r="N28" s="146"/>
      <c r="O28" s="6"/>
      <c r="P28" s="421"/>
    </row>
    <row r="29" spans="2:16" s="409" customFormat="1" ht="15.75" thickBot="1" x14ac:dyDescent="0.3">
      <c r="B29" s="421"/>
      <c r="C29" s="5"/>
      <c r="D29" s="146"/>
      <c r="E29" s="146"/>
      <c r="F29" s="423" t="s">
        <v>1504</v>
      </c>
      <c r="G29" s="145"/>
      <c r="H29" s="145"/>
      <c r="I29" s="145"/>
      <c r="J29" s="145"/>
      <c r="K29" s="145"/>
      <c r="L29" s="145"/>
      <c r="M29" s="146"/>
      <c r="N29" s="146"/>
      <c r="O29" s="6"/>
      <c r="P29" s="421"/>
    </row>
    <row r="30" spans="2:16" s="409" customFormat="1" ht="15.75" thickBot="1" x14ac:dyDescent="0.3">
      <c r="B30" s="421"/>
      <c r="C30" s="5"/>
      <c r="D30" s="146"/>
      <c r="E30" s="146"/>
      <c r="F30" s="484"/>
      <c r="G30" s="485"/>
      <c r="H30" s="485"/>
      <c r="I30" s="485"/>
      <c r="J30" s="485"/>
      <c r="K30" s="485"/>
      <c r="L30" s="486"/>
      <c r="M30" s="146"/>
      <c r="N30" s="146"/>
      <c r="O30" s="6"/>
      <c r="P30" s="421"/>
    </row>
    <row r="31" spans="2:16" s="409" customFormat="1" x14ac:dyDescent="0.25">
      <c r="B31" s="421"/>
      <c r="C31" s="5"/>
      <c r="D31" s="422" t="s">
        <v>1505</v>
      </c>
      <c r="E31" s="146"/>
      <c r="F31" s="146"/>
      <c r="G31" s="146"/>
      <c r="H31" s="146"/>
      <c r="I31" s="146"/>
      <c r="J31" s="146"/>
      <c r="K31" s="146"/>
      <c r="L31" s="146"/>
      <c r="M31" s="146"/>
      <c r="N31" s="146"/>
      <c r="O31" s="6"/>
      <c r="P31" s="421"/>
    </row>
    <row r="32" spans="2:16" s="409" customFormat="1" x14ac:dyDescent="0.25">
      <c r="B32" s="421"/>
      <c r="C32" s="5"/>
      <c r="D32" s="146"/>
      <c r="E32" s="146"/>
      <c r="F32" s="146"/>
      <c r="G32" s="146"/>
      <c r="H32" s="146"/>
      <c r="I32" s="146"/>
      <c r="J32" s="146"/>
      <c r="K32" s="146"/>
      <c r="L32" s="146"/>
      <c r="M32" s="146"/>
      <c r="N32" s="146"/>
      <c r="O32" s="6"/>
      <c r="P32" s="421"/>
    </row>
    <row r="33" spans="2:16" s="409" customFormat="1" x14ac:dyDescent="0.25">
      <c r="B33" s="421"/>
      <c r="C33" s="5"/>
      <c r="D33" s="146"/>
      <c r="E33" s="146"/>
      <c r="F33" s="146"/>
      <c r="G33" s="146"/>
      <c r="H33" s="146"/>
      <c r="I33" s="146"/>
      <c r="J33" s="146"/>
      <c r="K33" s="146"/>
      <c r="L33" s="146"/>
      <c r="M33" s="146"/>
      <c r="N33" s="146"/>
      <c r="O33" s="6"/>
      <c r="P33" s="421"/>
    </row>
    <row r="34" spans="2:16" s="409" customFormat="1" x14ac:dyDescent="0.25">
      <c r="B34" s="421"/>
      <c r="C34" s="5"/>
      <c r="D34" s="146"/>
      <c r="E34" s="146"/>
      <c r="F34" s="146"/>
      <c r="G34" s="146"/>
      <c r="H34" s="146"/>
      <c r="I34" s="146"/>
      <c r="J34" s="146"/>
      <c r="K34" s="146"/>
      <c r="L34" s="146"/>
      <c r="M34" s="146"/>
      <c r="N34" s="146"/>
      <c r="O34" s="6"/>
      <c r="P34" s="421"/>
    </row>
    <row r="35" spans="2:16" s="409" customFormat="1" ht="15.75" x14ac:dyDescent="0.25">
      <c r="B35" s="421"/>
      <c r="C35" s="478" t="s">
        <v>1484</v>
      </c>
      <c r="D35" s="479"/>
      <c r="E35" s="479"/>
      <c r="F35" s="479"/>
      <c r="G35" s="479"/>
      <c r="H35" s="479"/>
      <c r="I35" s="479"/>
      <c r="J35" s="479"/>
      <c r="K35" s="479"/>
      <c r="L35" s="479"/>
      <c r="M35" s="479"/>
      <c r="N35" s="479"/>
      <c r="O35" s="480"/>
      <c r="P35" s="421"/>
    </row>
    <row r="36" spans="2:16" s="409" customFormat="1" x14ac:dyDescent="0.25">
      <c r="B36" s="421"/>
      <c r="C36" s="5"/>
      <c r="D36" s="146"/>
      <c r="E36" s="146"/>
      <c r="F36" s="146"/>
      <c r="G36" s="146"/>
      <c r="H36" s="146"/>
      <c r="I36" s="146"/>
      <c r="J36" s="146"/>
      <c r="K36" s="146"/>
      <c r="L36" s="146"/>
      <c r="M36" s="146"/>
      <c r="N36" s="146"/>
      <c r="O36" s="6"/>
      <c r="P36" s="421"/>
    </row>
    <row r="37" spans="2:16" s="409" customFormat="1" ht="21" hidden="1" x14ac:dyDescent="0.35">
      <c r="B37" s="421"/>
      <c r="C37" s="475" t="s">
        <v>1480</v>
      </c>
      <c r="D37" s="476"/>
      <c r="E37" s="476"/>
      <c r="F37" s="476"/>
      <c r="G37" s="476"/>
      <c r="H37" s="476"/>
      <c r="I37" s="476"/>
      <c r="J37" s="476"/>
      <c r="K37" s="476"/>
      <c r="L37" s="476"/>
      <c r="M37" s="476"/>
      <c r="N37" s="476"/>
      <c r="O37" s="477"/>
      <c r="P37" s="421"/>
    </row>
    <row r="38" spans="2:16" s="409" customFormat="1" hidden="1" x14ac:dyDescent="0.25">
      <c r="B38" s="421"/>
      <c r="C38" s="5"/>
      <c r="D38" s="146"/>
      <c r="E38" s="146"/>
      <c r="F38" s="146"/>
      <c r="G38" s="146"/>
      <c r="H38" s="146"/>
      <c r="I38" s="146"/>
      <c r="J38" s="146"/>
      <c r="K38" s="146"/>
      <c r="L38" s="146"/>
      <c r="M38" s="146"/>
      <c r="N38" s="146"/>
      <c r="O38" s="6"/>
      <c r="P38" s="421"/>
    </row>
    <row r="39" spans="2:16" s="409" customFormat="1" hidden="1" x14ac:dyDescent="0.25">
      <c r="B39" s="421"/>
      <c r="C39" s="5"/>
      <c r="D39" s="146" t="str">
        <f>IF(F18&gt;=1, "1)", "")</f>
        <v>1)</v>
      </c>
      <c r="E39" s="146" t="str">
        <f>IF(VLOOKUP(F12, 'Muni names - will be hidden tab'!A:O, 4, FALSE) = "", "", VLOOKUP(F12, 'Muni names - will be hidden tab'!A:O, 4, FALSE))</f>
        <v>OH1</v>
      </c>
      <c r="F39" s="146"/>
      <c r="G39" s="146"/>
      <c r="H39" s="146"/>
      <c r="I39" s="146"/>
      <c r="J39" s="146" t="str">
        <f>IF(F18&gt;=2, "2)", "")</f>
        <v>2)</v>
      </c>
      <c r="K39" s="146" t="str">
        <f>IF(VLOOKUP(F12, 'Muni names - will be hidden tab'!A:O, 5, FALSE) = "", "", VLOOKUP(F12, 'Muni names - will be hidden tab'!A:O, 5, FALSE))</f>
        <v>OH2</v>
      </c>
      <c r="L39" s="146"/>
      <c r="M39" s="146"/>
      <c r="N39" s="146"/>
      <c r="O39" s="6"/>
      <c r="P39" s="421"/>
    </row>
    <row r="40" spans="2:16" s="409" customFormat="1" hidden="1" x14ac:dyDescent="0.25">
      <c r="B40" s="421"/>
      <c r="C40" s="5"/>
      <c r="D40" s="146" t="str">
        <f>IF(F18&gt;=3, "3)", "")</f>
        <v>3)</v>
      </c>
      <c r="E40" s="146" t="str">
        <f>IF(VLOOKUP(F12, 'Muni names - will be hidden tab'!A:O, 6, FALSE) = "", "", VLOOKUP(F12, 'Muni names - will be hidden tab'!A:O, 6, FALSE))</f>
        <v>OH3</v>
      </c>
      <c r="F40" s="146"/>
      <c r="G40" s="146"/>
      <c r="H40" s="146"/>
      <c r="I40" s="146"/>
      <c r="J40" s="146" t="str">
        <f>IF(F18&gt;=4, "4)", "")</f>
        <v>4)</v>
      </c>
      <c r="K40" s="146" t="str">
        <f>IF(VLOOKUP(F12, 'Muni names - will be hidden tab'!A:O, 7, FALSE) = "", "", VLOOKUP(F12, 'Muni names - will be hidden tab'!A:O, 7, FALSE))</f>
        <v>OH4</v>
      </c>
      <c r="L40" s="146"/>
      <c r="M40" s="146"/>
      <c r="N40" s="146"/>
      <c r="O40" s="6"/>
      <c r="P40" s="421"/>
    </row>
    <row r="41" spans="2:16" s="409" customFormat="1" hidden="1" x14ac:dyDescent="0.25">
      <c r="B41" s="421"/>
      <c r="C41" s="5"/>
      <c r="D41" s="146" t="str">
        <f>IF(F18&gt;=5, "5)", "")</f>
        <v>5)</v>
      </c>
      <c r="E41" s="146" t="str">
        <f>IF(VLOOKUP(F12, 'Muni names - will be hidden tab'!A:O, 8, FALSE) = "", "", VLOOKUP(F12, 'Muni names - will be hidden tab'!A:O, 8, FALSE))</f>
        <v>OH5</v>
      </c>
      <c r="F41" s="146"/>
      <c r="G41" s="146"/>
      <c r="H41" s="146"/>
      <c r="I41" s="146"/>
      <c r="J41" s="146" t="str">
        <f>IF(F18&gt;=6, "6)", "")</f>
        <v>6)</v>
      </c>
      <c r="K41" s="146" t="str">
        <f>IF(VLOOKUP(F12, 'Muni names - will be hidden tab'!A:O, 9, FALSE) = "", "", VLOOKUP(F12, 'Muni names - will be hidden tab'!A:O, 9, FALSE))</f>
        <v>OH6</v>
      </c>
      <c r="L41" s="146"/>
      <c r="M41" s="146"/>
      <c r="N41" s="146"/>
      <c r="O41" s="6"/>
      <c r="P41" s="421"/>
    </row>
    <row r="42" spans="2:16" s="409" customFormat="1" hidden="1" x14ac:dyDescent="0.25">
      <c r="B42" s="421"/>
      <c r="C42" s="5"/>
      <c r="D42" s="146" t="str">
        <f>IF(F18&gt;=7, "7)", "")</f>
        <v>7)</v>
      </c>
      <c r="E42" s="146" t="str">
        <f>IF(VLOOKUP(F12, 'Muni names - will be hidden tab'!A:O, 10, FALSE) = "", "", VLOOKUP(F12, 'Muni names - will be hidden tab'!A:O, 10, FALSE))</f>
        <v>OH7</v>
      </c>
      <c r="F42" s="146"/>
      <c r="G42" s="146"/>
      <c r="H42" s="146"/>
      <c r="I42" s="146"/>
      <c r="J42" s="146" t="str">
        <f>IF(F18&gt;=8, "8)", "")</f>
        <v>8)</v>
      </c>
      <c r="K42" s="146" t="str">
        <f>IF(VLOOKUP(F12, 'Muni names - will be hidden tab'!A:O, 11, FALSE) = "", "", VLOOKUP(F12, 'Muni names - will be hidden tab'!A:O, 11, FALSE))</f>
        <v>OH8</v>
      </c>
      <c r="L42" s="146"/>
      <c r="M42" s="146"/>
      <c r="N42" s="146"/>
      <c r="O42" s="6"/>
      <c r="P42" s="421"/>
    </row>
    <row r="43" spans="2:16" s="409" customFormat="1" hidden="1" x14ac:dyDescent="0.25">
      <c r="B43" s="421"/>
      <c r="C43" s="5"/>
      <c r="D43" s="146" t="str">
        <f>IF(F18&gt;=9, "9)", "")</f>
        <v/>
      </c>
      <c r="E43" s="146" t="str">
        <f>IF(VLOOKUP(F12, 'Muni names - will be hidden tab'!A:O, 12, FALSE) = "", "", VLOOKUP(F12, 'Muni names - will be hidden tab'!A:O, 12, FALSE))</f>
        <v/>
      </c>
      <c r="F43" s="146"/>
      <c r="G43" s="146"/>
      <c r="H43" s="146"/>
      <c r="I43" s="146"/>
      <c r="J43" s="146" t="str">
        <f>IF(F18&gt;=10, "10)", "")</f>
        <v/>
      </c>
      <c r="K43" s="146" t="str">
        <f>IF(VLOOKUP(F12, 'Muni names - will be hidden tab'!A:O, 13, FALSE) = "", "", VLOOKUP(F12, 'Muni names - will be hidden tab'!A:O, 13, FALSE))</f>
        <v/>
      </c>
      <c r="L43" s="146"/>
      <c r="M43" s="146"/>
      <c r="N43" s="146"/>
      <c r="O43" s="6"/>
      <c r="P43" s="421"/>
    </row>
    <row r="44" spans="2:16" s="409" customFormat="1" hidden="1" x14ac:dyDescent="0.25">
      <c r="B44" s="421"/>
      <c r="C44" s="5"/>
      <c r="D44" s="146" t="str">
        <f>IF(F18&gt;=11, "11)", "")</f>
        <v/>
      </c>
      <c r="E44" s="146" t="str">
        <f>IF(VLOOKUP(F12, 'Muni names - will be hidden tab'!A:O, 14, FALSE) = "", "", VLOOKUP(F12, 'Muni names - will be hidden tab'!A:O, 14, FALSE))</f>
        <v/>
      </c>
      <c r="F44" s="146"/>
      <c r="G44" s="146"/>
      <c r="H44" s="146"/>
      <c r="I44" s="146"/>
      <c r="J44" s="146" t="str">
        <f>IF(F18&gt;=12, "12)", "")</f>
        <v/>
      </c>
      <c r="K44" s="146" t="str">
        <f>IF(VLOOKUP(F12, 'Muni names - will be hidden tab'!A:O, 15, FALSE) = "", "", VLOOKUP(F12, 'Muni names - will be hidden tab'!A:O, 15, FALSE))</f>
        <v/>
      </c>
      <c r="L44" s="146"/>
      <c r="M44" s="146"/>
      <c r="N44" s="146"/>
      <c r="O44" s="6"/>
      <c r="P44" s="421"/>
    </row>
    <row r="45" spans="2:16" s="409" customFormat="1" hidden="1" x14ac:dyDescent="0.25">
      <c r="B45" s="421"/>
      <c r="C45" s="5"/>
      <c r="D45" s="146"/>
      <c r="E45" s="146"/>
      <c r="F45" s="146"/>
      <c r="G45" s="146"/>
      <c r="H45" s="146"/>
      <c r="I45" s="146"/>
      <c r="J45" s="146"/>
      <c r="K45" s="146"/>
      <c r="L45" s="146"/>
      <c r="M45" s="146"/>
      <c r="N45" s="146"/>
      <c r="O45" s="6"/>
      <c r="P45" s="421"/>
    </row>
    <row r="46" spans="2:16" s="409" customFormat="1" hidden="1" x14ac:dyDescent="0.25">
      <c r="B46" s="421"/>
      <c r="C46" s="5"/>
      <c r="D46" s="146"/>
      <c r="E46" s="146"/>
      <c r="F46" s="146"/>
      <c r="G46" s="146"/>
      <c r="H46" s="146"/>
      <c r="I46" s="146"/>
      <c r="J46" s="146"/>
      <c r="K46" s="146"/>
      <c r="L46" s="146"/>
      <c r="M46" s="146"/>
      <c r="N46" s="146"/>
      <c r="O46" s="6"/>
      <c r="P46" s="421"/>
    </row>
    <row r="47" spans="2:16" s="409" customFormat="1" hidden="1" x14ac:dyDescent="0.25">
      <c r="B47" s="421"/>
      <c r="C47" s="5"/>
      <c r="D47" s="146"/>
      <c r="E47" s="146"/>
      <c r="F47" s="146"/>
      <c r="G47" s="146"/>
      <c r="H47" s="146"/>
      <c r="I47" s="146"/>
      <c r="J47" s="146"/>
      <c r="K47" s="146"/>
      <c r="L47" s="146"/>
      <c r="M47" s="146"/>
      <c r="N47" s="146"/>
      <c r="O47" s="6"/>
      <c r="P47" s="421"/>
    </row>
    <row r="48" spans="2:16" s="409" customFormat="1" ht="21" hidden="1" x14ac:dyDescent="0.35">
      <c r="B48" s="421"/>
      <c r="C48" s="475" t="s">
        <v>1481</v>
      </c>
      <c r="D48" s="476"/>
      <c r="E48" s="476"/>
      <c r="F48" s="476"/>
      <c r="G48" s="476"/>
      <c r="H48" s="476"/>
      <c r="I48" s="476"/>
      <c r="J48" s="476"/>
      <c r="K48" s="476"/>
      <c r="L48" s="476"/>
      <c r="M48" s="476"/>
      <c r="N48" s="476"/>
      <c r="O48" s="477"/>
      <c r="P48" s="421"/>
    </row>
    <row r="49" spans="2:16" s="409" customFormat="1" hidden="1" x14ac:dyDescent="0.25">
      <c r="B49" s="421"/>
      <c r="C49" s="5"/>
      <c r="D49" s="146"/>
      <c r="E49" s="146"/>
      <c r="F49" s="146"/>
      <c r="G49" s="146"/>
      <c r="H49" s="146"/>
      <c r="I49" s="146"/>
      <c r="J49" s="146"/>
      <c r="K49" s="146"/>
      <c r="L49" s="146"/>
      <c r="M49" s="146"/>
      <c r="N49" s="146"/>
      <c r="O49" s="6"/>
      <c r="P49" s="421"/>
    </row>
    <row r="50" spans="2:16" s="409" customFormat="1" hidden="1" x14ac:dyDescent="0.25">
      <c r="B50" s="421"/>
      <c r="C50" s="5"/>
      <c r="D50" s="146" t="str">
        <f>IF(F21&gt;=1, "1)", "")</f>
        <v>1)</v>
      </c>
      <c r="E50" s="146" t="str">
        <f>IF(VLOOKUP(F12, 'Muni names - will be hidden tab'!A:R, 17, FALSE) = "", "", VLOOKUP(F12, 'Muni names - will be hidden tab'!A:R, 17, FALSE))</f>
        <v>SSA1</v>
      </c>
      <c r="F50" s="146"/>
      <c r="G50" s="146"/>
      <c r="H50" s="146"/>
      <c r="I50" s="146"/>
      <c r="J50" s="146" t="str">
        <f>IF(F21&gt;=2, "2)", "")</f>
        <v>2)</v>
      </c>
      <c r="K50" s="146" t="str">
        <f>IF(VLOOKUP(F12, 'Muni names - will be hidden tab'!A:R, 18, FALSE) = "", "", VLOOKUP(F12, 'Muni names - will be hidden tab'!A:R, 18, FALSE))</f>
        <v>SSA2</v>
      </c>
      <c r="L50" s="146"/>
      <c r="M50" s="146"/>
      <c r="N50" s="146"/>
      <c r="O50" s="6"/>
      <c r="P50" s="421"/>
    </row>
    <row r="51" spans="2:16" s="409" customFormat="1" hidden="1" x14ac:dyDescent="0.25">
      <c r="B51" s="421"/>
      <c r="C51" s="5"/>
      <c r="D51" s="146"/>
      <c r="E51" s="146"/>
      <c r="F51" s="146"/>
      <c r="G51" s="146"/>
      <c r="H51" s="146"/>
      <c r="I51" s="146"/>
      <c r="J51" s="146"/>
      <c r="K51" s="146"/>
      <c r="L51" s="146"/>
      <c r="M51" s="146"/>
      <c r="N51" s="146"/>
      <c r="O51" s="6"/>
      <c r="P51" s="421"/>
    </row>
    <row r="52" spans="2:16" s="409" customFormat="1" hidden="1" x14ac:dyDescent="0.25">
      <c r="B52" s="421"/>
      <c r="C52" s="5"/>
      <c r="D52" s="146"/>
      <c r="E52" s="146"/>
      <c r="F52" s="146"/>
      <c r="G52" s="146"/>
      <c r="H52" s="146"/>
      <c r="I52" s="146"/>
      <c r="J52" s="146"/>
      <c r="K52" s="146"/>
      <c r="L52" s="146"/>
      <c r="M52" s="146"/>
      <c r="N52" s="146"/>
      <c r="O52" s="6"/>
      <c r="P52" s="421"/>
    </row>
    <row r="53" spans="2:16" s="409" customFormat="1" hidden="1" x14ac:dyDescent="0.25">
      <c r="B53" s="421"/>
      <c r="C53" s="5"/>
      <c r="D53" s="146"/>
      <c r="E53" s="146"/>
      <c r="F53" s="146"/>
      <c r="G53" s="146"/>
      <c r="H53" s="146"/>
      <c r="I53" s="146"/>
      <c r="J53" s="146"/>
      <c r="K53" s="146"/>
      <c r="L53" s="146"/>
      <c r="M53" s="146"/>
      <c r="N53" s="146"/>
      <c r="O53" s="6"/>
      <c r="P53" s="421"/>
    </row>
    <row r="54" spans="2:16" s="409" customFormat="1" ht="21" hidden="1" x14ac:dyDescent="0.35">
      <c r="B54" s="421"/>
      <c r="C54" s="475" t="s">
        <v>1483</v>
      </c>
      <c r="D54" s="476"/>
      <c r="E54" s="476"/>
      <c r="F54" s="476"/>
      <c r="G54" s="476"/>
      <c r="H54" s="476"/>
      <c r="I54" s="476"/>
      <c r="J54" s="476"/>
      <c r="K54" s="476"/>
      <c r="L54" s="476"/>
      <c r="M54" s="476"/>
      <c r="N54" s="476"/>
      <c r="O54" s="477"/>
      <c r="P54" s="421"/>
    </row>
    <row r="55" spans="2:16" s="409" customFormat="1" hidden="1" x14ac:dyDescent="0.25">
      <c r="B55" s="421"/>
      <c r="C55" s="5"/>
      <c r="D55" s="146"/>
      <c r="E55" s="146"/>
      <c r="F55" s="146"/>
      <c r="G55" s="146"/>
      <c r="H55" s="146"/>
      <c r="I55" s="146"/>
      <c r="J55" s="146"/>
      <c r="K55" s="146"/>
      <c r="L55" s="146"/>
      <c r="M55" s="146"/>
      <c r="N55" s="146"/>
      <c r="O55" s="6"/>
      <c r="P55" s="421"/>
    </row>
    <row r="56" spans="2:16" s="409" customFormat="1" hidden="1" x14ac:dyDescent="0.25">
      <c r="B56" s="421"/>
      <c r="C56" s="5"/>
      <c r="D56" s="146" t="str">
        <f>IF(F24&gt;= 1, "1)", "")</f>
        <v>1)</v>
      </c>
      <c r="E56" s="146" t="str">
        <f>IF(VLOOKUP(F12, 'Muni names - will be hidden tab'!A:U, 20, FALSE) = "", "", VLOOKUP(F12, 'Muni names - will be hidden tab'!A:U, 20, FALSE))</f>
        <v>RP1</v>
      </c>
      <c r="F56" s="146"/>
      <c r="G56" s="146"/>
      <c r="H56" s="146"/>
      <c r="I56" s="146"/>
      <c r="J56" s="146" t="str">
        <f>IF(F24&gt;= 2, "2)", "")</f>
        <v>2)</v>
      </c>
      <c r="K56" s="146" t="str">
        <f>IF(VLOOKUP(F12, 'Muni names - will be hidden tab'!A:U, 21, FALSE) = "", "", VLOOKUP(F12, 'Muni names - will be hidden tab'!A:U, 21, FALSE))</f>
        <v>RP2</v>
      </c>
      <c r="L56" s="146"/>
      <c r="M56" s="146"/>
      <c r="N56" s="146"/>
      <c r="O56" s="6"/>
      <c r="P56" s="421"/>
    </row>
    <row r="57" spans="2:16" s="409" customFormat="1" hidden="1" x14ac:dyDescent="0.25">
      <c r="B57" s="421"/>
      <c r="C57" s="5"/>
      <c r="D57" s="146"/>
      <c r="E57" s="146"/>
      <c r="F57" s="146"/>
      <c r="G57" s="146"/>
      <c r="H57" s="146"/>
      <c r="I57" s="146"/>
      <c r="J57" s="146"/>
      <c r="K57" s="146"/>
      <c r="L57" s="146"/>
      <c r="M57" s="146"/>
      <c r="N57" s="146"/>
      <c r="O57" s="6"/>
      <c r="P57" s="421"/>
    </row>
    <row r="58" spans="2:16" s="409" customFormat="1" hidden="1" x14ac:dyDescent="0.25">
      <c r="B58" s="421"/>
      <c r="C58" s="5"/>
      <c r="D58" s="146"/>
      <c r="E58" s="146"/>
      <c r="F58" s="146"/>
      <c r="G58" s="146"/>
      <c r="H58" s="146"/>
      <c r="I58" s="146"/>
      <c r="J58" s="146"/>
      <c r="K58" s="146"/>
      <c r="L58" s="146"/>
      <c r="M58" s="146"/>
      <c r="N58" s="146"/>
      <c r="O58" s="6"/>
      <c r="P58" s="421"/>
    </row>
    <row r="59" spans="2:16" s="409" customFormat="1" hidden="1" x14ac:dyDescent="0.25">
      <c r="B59" s="421"/>
      <c r="C59" s="5"/>
      <c r="D59" s="146"/>
      <c r="E59" s="146"/>
      <c r="F59" s="146"/>
      <c r="G59" s="146"/>
      <c r="H59" s="146"/>
      <c r="I59" s="146"/>
      <c r="J59" s="146"/>
      <c r="K59" s="146"/>
      <c r="L59" s="146"/>
      <c r="M59" s="146"/>
      <c r="N59" s="146"/>
      <c r="O59" s="6"/>
      <c r="P59" s="421"/>
    </row>
    <row r="60" spans="2:16" ht="21" hidden="1" x14ac:dyDescent="0.35">
      <c r="B60" s="1"/>
      <c r="C60" s="475" t="s">
        <v>1482</v>
      </c>
      <c r="D60" s="476"/>
      <c r="E60" s="476"/>
      <c r="F60" s="476"/>
      <c r="G60" s="476"/>
      <c r="H60" s="476"/>
      <c r="I60" s="476"/>
      <c r="J60" s="476"/>
      <c r="K60" s="476"/>
      <c r="L60" s="476"/>
      <c r="M60" s="476"/>
      <c r="N60" s="476"/>
      <c r="O60" s="477"/>
      <c r="P60" s="1"/>
    </row>
    <row r="61" spans="2:16" hidden="1" x14ac:dyDescent="0.25">
      <c r="B61" s="1"/>
      <c r="C61" s="5"/>
      <c r="D61" s="146"/>
      <c r="E61" s="146"/>
      <c r="F61" s="146"/>
      <c r="G61" s="146"/>
      <c r="H61" s="146"/>
      <c r="I61" s="146"/>
      <c r="J61" s="146"/>
      <c r="K61" s="146"/>
      <c r="L61" s="146"/>
      <c r="M61" s="146"/>
      <c r="N61" s="146"/>
      <c r="O61" s="6"/>
      <c r="P61" s="1"/>
    </row>
    <row r="62" spans="2:16" hidden="1" x14ac:dyDescent="0.25">
      <c r="B62" s="1"/>
      <c r="C62" s="5"/>
      <c r="D62" s="146" t="s">
        <v>1476</v>
      </c>
      <c r="E62" s="146" t="str">
        <f>VLOOKUP(F12, 'Muni names - will be hidden tab'!A:Z, 23, FALSE)</f>
        <v>SD1</v>
      </c>
      <c r="F62" s="146"/>
      <c r="G62" s="146"/>
      <c r="H62" s="146"/>
      <c r="I62" s="146"/>
      <c r="J62" s="146" t="str">
        <f>IF(F27&gt;=2, "2)", "")</f>
        <v>2)</v>
      </c>
      <c r="K62" s="146" t="str">
        <f>IF(VLOOKUP(F12, 'Muni names - will be hidden tab'!A:Z, 24, FALSE) = "", "", VLOOKUP(F12, 'Muni names - will be hidden tab'!A:Z, 24, FALSE))</f>
        <v>SD2</v>
      </c>
      <c r="L62" s="146"/>
      <c r="M62" s="146"/>
      <c r="N62" s="146"/>
      <c r="O62" s="6"/>
      <c r="P62" s="1"/>
    </row>
    <row r="63" spans="2:16" hidden="1" x14ac:dyDescent="0.25">
      <c r="B63" s="1"/>
      <c r="C63" s="5"/>
      <c r="D63" s="146" t="str">
        <f>IF(F27&gt;=3, "3)", "")</f>
        <v/>
      </c>
      <c r="E63" s="146" t="str">
        <f>IF(VLOOKUP(F12, 'Muni names - will be hidden tab'!A:Z, 25, FALSE) = "", "", VLOOKUP(F12, 'Muni names - will be hidden tab'!A:Z, 25, FALSE))</f>
        <v/>
      </c>
      <c r="F63" s="146"/>
      <c r="G63" s="146"/>
      <c r="H63" s="146"/>
      <c r="I63" s="146"/>
      <c r="J63" s="146" t="str">
        <f>IF(F27&gt;=4, "4)", "")</f>
        <v/>
      </c>
      <c r="K63" s="146" t="str">
        <f>IF(VLOOKUP(F12, 'Muni names - will be hidden tab'!A:Z, 26, FALSE) = "", "", VLOOKUP(F12, 'Muni names - will be hidden tab'!A:Z, 26, FALSE))</f>
        <v/>
      </c>
      <c r="L63" s="146"/>
      <c r="M63" s="146"/>
      <c r="N63" s="146"/>
      <c r="O63" s="6"/>
      <c r="P63" s="1"/>
    </row>
    <row r="64" spans="2:16" hidden="1" x14ac:dyDescent="0.25">
      <c r="B64" s="1"/>
      <c r="C64" s="5"/>
      <c r="D64" s="146"/>
      <c r="E64" s="146"/>
      <c r="F64" s="146"/>
      <c r="G64" s="146"/>
      <c r="H64" s="146"/>
      <c r="I64" s="146"/>
      <c r="J64" s="146"/>
      <c r="K64" s="146"/>
      <c r="L64" s="146"/>
      <c r="M64" s="146"/>
      <c r="N64" s="146"/>
      <c r="O64" s="6"/>
      <c r="P64" s="1"/>
    </row>
    <row r="65" spans="2:16" hidden="1" x14ac:dyDescent="0.25">
      <c r="B65" s="1"/>
      <c r="C65" s="5"/>
      <c r="D65" s="146"/>
      <c r="E65" s="146"/>
      <c r="F65" s="146"/>
      <c r="G65" s="146"/>
      <c r="H65" s="146"/>
      <c r="I65" s="146"/>
      <c r="J65" s="146"/>
      <c r="K65" s="146"/>
      <c r="L65" s="146"/>
      <c r="M65" s="146"/>
      <c r="N65" s="146"/>
      <c r="O65" s="6"/>
      <c r="P65" s="1"/>
    </row>
    <row r="66" spans="2:16" ht="15.75" thickBot="1" x14ac:dyDescent="0.3">
      <c r="B66" s="1"/>
      <c r="C66" s="9"/>
      <c r="D66" s="7"/>
      <c r="E66" s="7"/>
      <c r="F66" s="7"/>
      <c r="G66" s="7"/>
      <c r="H66" s="7"/>
      <c r="I66" s="7"/>
      <c r="J66" s="7"/>
      <c r="K66" s="7"/>
      <c r="L66" s="7"/>
      <c r="M66" s="7"/>
      <c r="N66" s="7"/>
      <c r="O66" s="8"/>
      <c r="P66" s="1"/>
    </row>
    <row r="67" spans="2:16" x14ac:dyDescent="0.25">
      <c r="B67" s="1"/>
      <c r="C67" s="1"/>
      <c r="D67" s="1"/>
      <c r="E67" s="1"/>
      <c r="F67" s="1"/>
      <c r="G67" s="1"/>
      <c r="H67" s="1"/>
      <c r="I67" s="1"/>
      <c r="J67" s="1"/>
      <c r="K67" s="1"/>
      <c r="L67" s="1"/>
      <c r="M67" s="1"/>
      <c r="N67" s="1"/>
      <c r="O67" s="1"/>
      <c r="P67" s="1"/>
    </row>
    <row r="138" s="411" customFormat="1" hidden="1" x14ac:dyDescent="0.25"/>
    <row r="139" s="411" customFormat="1" hidden="1" x14ac:dyDescent="0.25"/>
    <row r="140" s="411" customFormat="1" hidden="1" x14ac:dyDescent="0.25"/>
    <row r="141" s="411" customFormat="1" hidden="1" x14ac:dyDescent="0.25"/>
    <row r="142" s="411" customFormat="1" hidden="1" x14ac:dyDescent="0.25"/>
    <row r="143" s="411" customFormat="1" hidden="1" x14ac:dyDescent="0.25"/>
    <row r="144" s="411" customFormat="1" hidden="1" x14ac:dyDescent="0.25"/>
    <row r="145" s="411" customFormat="1" hidden="1" x14ac:dyDescent="0.25"/>
    <row r="146" s="411" customFormat="1" hidden="1" x14ac:dyDescent="0.25"/>
    <row r="147" s="411" customFormat="1" hidden="1" x14ac:dyDescent="0.25"/>
    <row r="148" s="411" customFormat="1" hidden="1" x14ac:dyDescent="0.25"/>
    <row r="149" s="411" customFormat="1" hidden="1" x14ac:dyDescent="0.25"/>
    <row r="150" s="411" customFormat="1" hidden="1" x14ac:dyDescent="0.25"/>
    <row r="151" s="411" customFormat="1" hidden="1" x14ac:dyDescent="0.25"/>
    <row r="152" s="411" customFormat="1" hidden="1" x14ac:dyDescent="0.25"/>
    <row r="153" s="411" customFormat="1" hidden="1" x14ac:dyDescent="0.25"/>
    <row r="154" s="411" customFormat="1" hidden="1" x14ac:dyDescent="0.25"/>
    <row r="155" s="411" customFormat="1" hidden="1" x14ac:dyDescent="0.25"/>
    <row r="156" s="411" customFormat="1" hidden="1" x14ac:dyDescent="0.25"/>
    <row r="157" s="411" customFormat="1" hidden="1" x14ac:dyDescent="0.25"/>
    <row r="158" s="411" customFormat="1" hidden="1" x14ac:dyDescent="0.25"/>
    <row r="159" s="411" customFormat="1" hidden="1" x14ac:dyDescent="0.25"/>
    <row r="160" s="411" customFormat="1" hidden="1" x14ac:dyDescent="0.25"/>
    <row r="161" s="411" customFormat="1" hidden="1" x14ac:dyDescent="0.25"/>
    <row r="162" s="411" customFormat="1" hidden="1" x14ac:dyDescent="0.25"/>
    <row r="163" s="411" customFormat="1" hidden="1" x14ac:dyDescent="0.25"/>
    <row r="164" s="411" customFormat="1" hidden="1" x14ac:dyDescent="0.25"/>
    <row r="165" s="411" customFormat="1" hidden="1" x14ac:dyDescent="0.25"/>
    <row r="166" s="411" customFormat="1" hidden="1" x14ac:dyDescent="0.25"/>
    <row r="167" s="411" customFormat="1" hidden="1" x14ac:dyDescent="0.25"/>
    <row r="168" s="411" customFormat="1" hidden="1" x14ac:dyDescent="0.25"/>
    <row r="169" s="411" customFormat="1" hidden="1" x14ac:dyDescent="0.25"/>
    <row r="170" s="411" customFormat="1" hidden="1" x14ac:dyDescent="0.25"/>
    <row r="171" s="411" customFormat="1" hidden="1" x14ac:dyDescent="0.25"/>
    <row r="172" s="411" customFormat="1" hidden="1" x14ac:dyDescent="0.25"/>
    <row r="173" s="411" customFormat="1" hidden="1" x14ac:dyDescent="0.25"/>
    <row r="174" s="411" customFormat="1" hidden="1" x14ac:dyDescent="0.25"/>
    <row r="175" s="411" customFormat="1" hidden="1" x14ac:dyDescent="0.25"/>
    <row r="176" s="411" customFormat="1" hidden="1" x14ac:dyDescent="0.25"/>
    <row r="177" s="411" customFormat="1" hidden="1" x14ac:dyDescent="0.25"/>
    <row r="178" s="411" customFormat="1" hidden="1" x14ac:dyDescent="0.25"/>
    <row r="179" s="411" customFormat="1" hidden="1" x14ac:dyDescent="0.25"/>
    <row r="180" s="411" customFormat="1" hidden="1" x14ac:dyDescent="0.25"/>
    <row r="181" s="411" customFormat="1" hidden="1" x14ac:dyDescent="0.25"/>
    <row r="182" s="411" customFormat="1" hidden="1" x14ac:dyDescent="0.25"/>
    <row r="183" s="411" customFormat="1" hidden="1" x14ac:dyDescent="0.25"/>
    <row r="184" s="411" customFormat="1" hidden="1" x14ac:dyDescent="0.25"/>
    <row r="185" s="411" customFormat="1" hidden="1" x14ac:dyDescent="0.25"/>
    <row r="186" s="411" customFormat="1" hidden="1" x14ac:dyDescent="0.25"/>
    <row r="187" s="411" customFormat="1" hidden="1" x14ac:dyDescent="0.25"/>
    <row r="188" s="411" customFormat="1" hidden="1" x14ac:dyDescent="0.25"/>
    <row r="189" s="411" customFormat="1" hidden="1" x14ac:dyDescent="0.25"/>
    <row r="190" s="411" customFormat="1" hidden="1" x14ac:dyDescent="0.25"/>
    <row r="191" s="411" customFormat="1" hidden="1" x14ac:dyDescent="0.25"/>
    <row r="192" s="411" customFormat="1" hidden="1" x14ac:dyDescent="0.25"/>
    <row r="193" s="411" customFormat="1" hidden="1" x14ac:dyDescent="0.25"/>
    <row r="194" s="411" customFormat="1" hidden="1" x14ac:dyDescent="0.25"/>
    <row r="195" s="411" customFormat="1" hidden="1" x14ac:dyDescent="0.25"/>
    <row r="196" s="411" customFormat="1" hidden="1" x14ac:dyDescent="0.25"/>
    <row r="197" s="411" customFormat="1" hidden="1" x14ac:dyDescent="0.25"/>
    <row r="198" s="411" customFormat="1" hidden="1" x14ac:dyDescent="0.25"/>
    <row r="199" s="411" customFormat="1" hidden="1" x14ac:dyDescent="0.25"/>
    <row r="200" s="411" customFormat="1" hidden="1" x14ac:dyDescent="0.25"/>
    <row r="201" s="411" customFormat="1" hidden="1" x14ac:dyDescent="0.25"/>
    <row r="202" s="411" customFormat="1" hidden="1" x14ac:dyDescent="0.25"/>
    <row r="203" s="411" customFormat="1" hidden="1" x14ac:dyDescent="0.25"/>
    <row r="204" s="411" customFormat="1" hidden="1" x14ac:dyDescent="0.25"/>
    <row r="205" s="411" customFormat="1" hidden="1" x14ac:dyDescent="0.25"/>
    <row r="206" s="411" customFormat="1" hidden="1" x14ac:dyDescent="0.25"/>
    <row r="207" s="411" customFormat="1" hidden="1" x14ac:dyDescent="0.25"/>
    <row r="208" s="411" customFormat="1" hidden="1" x14ac:dyDescent="0.25"/>
    <row r="209" s="411" customFormat="1" hidden="1" x14ac:dyDescent="0.25"/>
    <row r="210" s="411" customFormat="1" hidden="1" x14ac:dyDescent="0.25"/>
    <row r="211" s="411" customFormat="1" hidden="1" x14ac:dyDescent="0.25"/>
    <row r="212" s="411" customFormat="1" hidden="1" x14ac:dyDescent="0.25"/>
    <row r="213" s="411" customFormat="1" hidden="1" x14ac:dyDescent="0.25"/>
    <row r="214" s="411" customFormat="1" hidden="1" x14ac:dyDescent="0.25"/>
    <row r="215" s="411" customFormat="1" hidden="1" x14ac:dyDescent="0.25"/>
    <row r="216" s="411" customFormat="1" hidden="1" x14ac:dyDescent="0.25"/>
    <row r="217" s="411" customFormat="1" hidden="1" x14ac:dyDescent="0.25"/>
    <row r="218" s="411" customFormat="1" hidden="1" x14ac:dyDescent="0.25"/>
    <row r="219" s="411" customFormat="1" hidden="1" x14ac:dyDescent="0.25"/>
    <row r="220" s="411" customFormat="1" hidden="1" x14ac:dyDescent="0.25"/>
    <row r="221" s="411" customFormat="1" hidden="1" x14ac:dyDescent="0.25"/>
    <row r="222" s="411" customFormat="1" hidden="1" x14ac:dyDescent="0.25"/>
    <row r="223" s="411" customFormat="1" hidden="1" x14ac:dyDescent="0.25"/>
    <row r="224" s="411" customFormat="1" hidden="1" x14ac:dyDescent="0.25"/>
    <row r="225" s="411" customFormat="1" hidden="1" x14ac:dyDescent="0.25"/>
    <row r="226" s="411" customFormat="1" hidden="1" x14ac:dyDescent="0.25"/>
    <row r="227" s="411" customFormat="1" hidden="1" x14ac:dyDescent="0.25"/>
    <row r="228" s="411" customFormat="1" hidden="1" x14ac:dyDescent="0.25"/>
    <row r="229" s="411" customFormat="1" hidden="1" x14ac:dyDescent="0.25"/>
    <row r="230" s="411" customFormat="1" hidden="1" x14ac:dyDescent="0.25"/>
    <row r="231" s="411" customFormat="1" hidden="1" x14ac:dyDescent="0.25"/>
    <row r="232" s="411" customFormat="1" hidden="1" x14ac:dyDescent="0.25"/>
    <row r="233" s="411" customFormat="1" hidden="1" x14ac:dyDescent="0.25"/>
    <row r="234" s="411" customFormat="1" hidden="1" x14ac:dyDescent="0.25"/>
    <row r="235" s="411" customFormat="1" hidden="1" x14ac:dyDescent="0.25"/>
    <row r="236" s="411" customFormat="1" hidden="1" x14ac:dyDescent="0.25"/>
    <row r="237" s="411" customFormat="1" hidden="1" x14ac:dyDescent="0.25"/>
    <row r="238" s="411" customFormat="1" hidden="1" x14ac:dyDescent="0.25"/>
    <row r="239" s="411" customFormat="1" hidden="1" x14ac:dyDescent="0.25"/>
    <row r="240" s="411" customFormat="1" hidden="1" x14ac:dyDescent="0.25"/>
    <row r="241" s="411" customFormat="1" hidden="1" x14ac:dyDescent="0.25"/>
    <row r="242" s="411" customFormat="1" hidden="1" x14ac:dyDescent="0.25"/>
    <row r="243" s="411" customFormat="1" hidden="1" x14ac:dyDescent="0.25"/>
    <row r="244" s="411" customFormat="1" hidden="1" x14ac:dyDescent="0.25"/>
    <row r="245" s="411" customFormat="1" hidden="1" x14ac:dyDescent="0.25"/>
    <row r="246" s="411" customFormat="1" hidden="1" x14ac:dyDescent="0.25"/>
    <row r="247" s="411" customFormat="1" hidden="1" x14ac:dyDescent="0.25"/>
    <row r="248" s="411" customFormat="1" hidden="1" x14ac:dyDescent="0.25"/>
    <row r="249" s="411" customFormat="1" hidden="1" x14ac:dyDescent="0.25"/>
    <row r="250" s="411" customFormat="1" hidden="1" x14ac:dyDescent="0.25"/>
    <row r="251" s="411" customFormat="1" hidden="1" x14ac:dyDescent="0.25"/>
    <row r="252" s="411" customFormat="1" hidden="1" x14ac:dyDescent="0.25"/>
    <row r="253" s="411" customFormat="1" hidden="1" x14ac:dyDescent="0.25"/>
    <row r="254" s="411" customFormat="1" hidden="1" x14ac:dyDescent="0.25"/>
    <row r="255" s="411" customFormat="1" hidden="1" x14ac:dyDescent="0.25"/>
    <row r="256" s="411" customFormat="1" hidden="1" x14ac:dyDescent="0.25"/>
    <row r="257" s="411" customFormat="1" hidden="1" x14ac:dyDescent="0.25"/>
    <row r="258" s="411" customFormat="1" hidden="1" x14ac:dyDescent="0.25"/>
    <row r="259" s="411" customFormat="1" hidden="1" x14ac:dyDescent="0.25"/>
    <row r="260" s="411" customFormat="1" hidden="1" x14ac:dyDescent="0.25"/>
    <row r="261" s="411" customFormat="1" hidden="1" x14ac:dyDescent="0.25"/>
    <row r="262" s="411" customFormat="1" hidden="1" x14ac:dyDescent="0.25"/>
    <row r="263" s="411" customFormat="1" hidden="1" x14ac:dyDescent="0.25"/>
    <row r="264" s="411" customFormat="1" hidden="1" x14ac:dyDescent="0.25"/>
    <row r="265" s="411" customFormat="1" hidden="1" x14ac:dyDescent="0.25"/>
    <row r="266" s="411" customFormat="1" hidden="1" x14ac:dyDescent="0.25"/>
    <row r="267" s="411" customFormat="1" hidden="1" x14ac:dyDescent="0.25"/>
    <row r="268" s="411" customFormat="1" hidden="1" x14ac:dyDescent="0.25"/>
    <row r="269" s="411" customFormat="1" hidden="1" x14ac:dyDescent="0.25"/>
    <row r="270" s="411" customFormat="1" hidden="1" x14ac:dyDescent="0.25"/>
    <row r="271" s="411" customFormat="1" hidden="1" x14ac:dyDescent="0.25"/>
    <row r="272" s="411" customFormat="1" hidden="1" x14ac:dyDescent="0.25"/>
    <row r="273" s="411" customFormat="1" hidden="1" x14ac:dyDescent="0.25"/>
    <row r="274" s="411" customFormat="1" hidden="1" x14ac:dyDescent="0.25"/>
    <row r="275" s="411" customFormat="1" hidden="1" x14ac:dyDescent="0.25"/>
    <row r="276" s="411" customFormat="1" hidden="1" x14ac:dyDescent="0.25"/>
    <row r="277" s="411" customFormat="1" hidden="1" x14ac:dyDescent="0.25"/>
    <row r="278" s="411" customFormat="1" hidden="1" x14ac:dyDescent="0.25"/>
    <row r="279" s="411" customFormat="1" hidden="1" x14ac:dyDescent="0.25"/>
    <row r="280" s="411" customFormat="1" hidden="1" x14ac:dyDescent="0.25"/>
    <row r="281" s="411" customFormat="1" hidden="1" x14ac:dyDescent="0.25"/>
    <row r="282" s="411" customFormat="1" hidden="1" x14ac:dyDescent="0.25"/>
    <row r="283" s="411" customFormat="1" hidden="1" x14ac:dyDescent="0.25"/>
    <row r="284" s="411" customFormat="1" hidden="1" x14ac:dyDescent="0.25"/>
    <row r="285" s="411" customFormat="1" hidden="1" x14ac:dyDescent="0.25"/>
    <row r="286" s="411" customFormat="1" hidden="1" x14ac:dyDescent="0.25"/>
    <row r="287" s="411" customFormat="1" hidden="1" x14ac:dyDescent="0.25"/>
    <row r="288" s="411" customFormat="1" hidden="1" x14ac:dyDescent="0.25"/>
    <row r="289" s="411" customFormat="1" hidden="1" x14ac:dyDescent="0.25"/>
    <row r="290" s="411" customFormat="1" hidden="1" x14ac:dyDescent="0.25"/>
    <row r="291" s="411" customFormat="1" hidden="1" x14ac:dyDescent="0.25"/>
    <row r="292" s="411" customFormat="1" hidden="1" x14ac:dyDescent="0.25"/>
    <row r="293" s="411" customFormat="1" hidden="1" x14ac:dyDescent="0.25"/>
    <row r="294" s="411" customFormat="1" hidden="1" x14ac:dyDescent="0.25"/>
    <row r="295" s="411" customFormat="1" hidden="1" x14ac:dyDescent="0.25"/>
    <row r="296" s="411" customFormat="1" hidden="1" x14ac:dyDescent="0.25"/>
    <row r="297" s="411" customFormat="1" hidden="1" x14ac:dyDescent="0.25"/>
    <row r="298" s="411" customFormat="1" hidden="1" x14ac:dyDescent="0.25"/>
    <row r="299" s="411" customFormat="1" hidden="1" x14ac:dyDescent="0.25"/>
    <row r="300" s="411" customFormat="1" hidden="1" x14ac:dyDescent="0.25"/>
    <row r="301" s="411" customFormat="1" hidden="1" x14ac:dyDescent="0.25"/>
    <row r="302" s="411" customFormat="1" hidden="1" x14ac:dyDescent="0.25"/>
    <row r="303" s="411" customFormat="1" hidden="1" x14ac:dyDescent="0.25"/>
    <row r="304" s="411" customFormat="1" hidden="1" x14ac:dyDescent="0.25"/>
    <row r="305" s="411" customFormat="1" hidden="1" x14ac:dyDescent="0.25"/>
    <row r="306" s="411" customFormat="1" hidden="1" x14ac:dyDescent="0.25"/>
    <row r="307" s="411" customFormat="1" hidden="1" x14ac:dyDescent="0.25"/>
    <row r="308" s="411" customFormat="1" hidden="1" x14ac:dyDescent="0.25"/>
    <row r="309" s="411" customFormat="1" hidden="1" x14ac:dyDescent="0.25"/>
    <row r="310" s="411" customFormat="1" hidden="1" x14ac:dyDescent="0.25"/>
    <row r="311" s="411" customFormat="1" hidden="1" x14ac:dyDescent="0.25"/>
    <row r="312" s="411" customFormat="1" hidden="1" x14ac:dyDescent="0.25"/>
    <row r="313" s="411" customFormat="1" hidden="1" x14ac:dyDescent="0.25"/>
    <row r="314" s="411" customFormat="1" hidden="1" x14ac:dyDescent="0.25"/>
    <row r="315" s="411" customFormat="1" hidden="1" x14ac:dyDescent="0.25"/>
    <row r="316" s="411" customFormat="1" hidden="1" x14ac:dyDescent="0.25"/>
    <row r="317" s="411" customFormat="1" hidden="1" x14ac:dyDescent="0.25"/>
    <row r="318" s="411" customFormat="1" hidden="1" x14ac:dyDescent="0.25"/>
    <row r="319" s="411" customFormat="1" hidden="1" x14ac:dyDescent="0.25"/>
    <row r="320" s="411" customFormat="1" hidden="1" x14ac:dyDescent="0.25"/>
    <row r="321" s="411" customFormat="1" hidden="1" x14ac:dyDescent="0.25"/>
    <row r="322" s="411" customFormat="1" hidden="1" x14ac:dyDescent="0.25"/>
    <row r="323" s="411" customFormat="1" hidden="1" x14ac:dyDescent="0.25"/>
    <row r="324" s="411" customFormat="1" hidden="1" x14ac:dyDescent="0.25"/>
    <row r="325" s="411" customFormat="1" hidden="1" x14ac:dyDescent="0.25"/>
    <row r="326" s="411" customFormat="1" hidden="1" x14ac:dyDescent="0.25"/>
    <row r="327" s="411" customFormat="1" hidden="1" x14ac:dyDescent="0.25"/>
    <row r="328" s="411" customFormat="1" hidden="1" x14ac:dyDescent="0.25"/>
    <row r="329" s="411" customFormat="1" hidden="1" x14ac:dyDescent="0.25"/>
    <row r="330" s="411" customFormat="1" hidden="1" x14ac:dyDescent="0.25"/>
    <row r="331" s="411" customFormat="1" hidden="1" x14ac:dyDescent="0.25"/>
    <row r="332" s="411" customFormat="1" hidden="1" x14ac:dyDescent="0.25"/>
    <row r="333" s="411" customFormat="1" hidden="1" x14ac:dyDescent="0.25"/>
    <row r="334" s="411" customFormat="1" hidden="1" x14ac:dyDescent="0.25"/>
    <row r="335" s="411" customFormat="1" hidden="1" x14ac:dyDescent="0.25"/>
    <row r="336" s="411" customFormat="1" hidden="1" x14ac:dyDescent="0.25"/>
    <row r="337" s="411" customFormat="1" hidden="1" x14ac:dyDescent="0.25"/>
    <row r="338" s="411" customFormat="1" hidden="1" x14ac:dyDescent="0.25"/>
    <row r="339" s="411" customFormat="1" hidden="1" x14ac:dyDescent="0.25"/>
    <row r="340" s="411" customFormat="1" hidden="1" x14ac:dyDescent="0.25"/>
    <row r="341" s="411" customFormat="1" hidden="1" x14ac:dyDescent="0.25"/>
    <row r="342" s="411" customFormat="1" hidden="1" x14ac:dyDescent="0.25"/>
    <row r="343" s="411" customFormat="1" hidden="1" x14ac:dyDescent="0.25"/>
    <row r="344" s="411" customFormat="1" hidden="1" x14ac:dyDescent="0.25"/>
    <row r="345" s="411" customFormat="1" hidden="1" x14ac:dyDescent="0.25"/>
    <row r="346" s="411" customFormat="1" hidden="1" x14ac:dyDescent="0.25"/>
    <row r="347" s="411" customFormat="1" hidden="1" x14ac:dyDescent="0.25"/>
    <row r="348" s="411" customFormat="1" hidden="1" x14ac:dyDescent="0.25"/>
    <row r="349" s="411" customFormat="1" hidden="1" x14ac:dyDescent="0.25"/>
    <row r="350" s="411" customFormat="1" hidden="1" x14ac:dyDescent="0.25"/>
    <row r="351" s="411" customFormat="1" hidden="1" x14ac:dyDescent="0.25"/>
    <row r="352" s="411" customFormat="1" hidden="1" x14ac:dyDescent="0.25"/>
    <row r="353" s="411" customFormat="1" hidden="1" x14ac:dyDescent="0.25"/>
    <row r="354" s="411" customFormat="1" hidden="1" x14ac:dyDescent="0.25"/>
    <row r="355" s="411" customFormat="1" hidden="1" x14ac:dyDescent="0.25"/>
    <row r="356" s="411" customFormat="1" hidden="1" x14ac:dyDescent="0.25"/>
    <row r="357" s="411" customFormat="1" hidden="1" x14ac:dyDescent="0.25"/>
    <row r="358" s="411" customFormat="1" hidden="1" x14ac:dyDescent="0.25"/>
    <row r="359" s="411" customFormat="1" hidden="1" x14ac:dyDescent="0.25"/>
    <row r="360" s="411" customFormat="1" hidden="1" x14ac:dyDescent="0.25"/>
    <row r="361" s="411" customFormat="1" hidden="1" x14ac:dyDescent="0.25"/>
    <row r="362" s="411" customFormat="1" hidden="1" x14ac:dyDescent="0.25"/>
    <row r="363" s="411" customFormat="1" hidden="1" x14ac:dyDescent="0.25"/>
    <row r="364" s="411" customFormat="1" hidden="1" x14ac:dyDescent="0.25"/>
    <row r="365" s="411" customFormat="1" hidden="1" x14ac:dyDescent="0.25"/>
    <row r="366" s="411" customFormat="1" hidden="1" x14ac:dyDescent="0.25"/>
    <row r="367" s="411" customFormat="1" hidden="1" x14ac:dyDescent="0.25"/>
    <row r="368" s="411" customFormat="1" hidden="1" x14ac:dyDescent="0.25"/>
    <row r="369" s="411" customFormat="1" hidden="1" x14ac:dyDescent="0.25"/>
    <row r="370" s="411" customFormat="1" hidden="1" x14ac:dyDescent="0.25"/>
    <row r="371" s="411" customFormat="1" hidden="1" x14ac:dyDescent="0.25"/>
    <row r="372" s="411" customFormat="1" hidden="1" x14ac:dyDescent="0.25"/>
    <row r="373" s="411" customFormat="1" hidden="1" x14ac:dyDescent="0.25"/>
    <row r="374" s="411" customFormat="1" hidden="1" x14ac:dyDescent="0.25"/>
    <row r="375" s="411" customFormat="1" hidden="1" x14ac:dyDescent="0.25"/>
    <row r="376" s="411" customFormat="1" hidden="1" x14ac:dyDescent="0.25"/>
    <row r="377" s="411" customFormat="1" hidden="1" x14ac:dyDescent="0.25"/>
    <row r="378" s="411" customFormat="1" hidden="1" x14ac:dyDescent="0.25"/>
    <row r="379" s="411" customFormat="1" hidden="1" x14ac:dyDescent="0.25"/>
    <row r="380" s="411" customFormat="1" hidden="1" x14ac:dyDescent="0.25"/>
    <row r="381" s="411" customFormat="1" hidden="1" x14ac:dyDescent="0.25"/>
    <row r="382" s="411" customFormat="1" hidden="1" x14ac:dyDescent="0.25"/>
    <row r="383" s="411" customFormat="1" hidden="1" x14ac:dyDescent="0.25"/>
    <row r="384" s="411" customFormat="1" hidden="1" x14ac:dyDescent="0.25"/>
    <row r="385" s="411" customFormat="1" hidden="1" x14ac:dyDescent="0.25"/>
    <row r="386" s="411" customFormat="1" hidden="1" x14ac:dyDescent="0.25"/>
    <row r="387" s="411" customFormat="1" hidden="1" x14ac:dyDescent="0.25"/>
    <row r="388" s="411" customFormat="1" hidden="1" x14ac:dyDescent="0.25"/>
    <row r="389" s="411" customFormat="1" hidden="1" x14ac:dyDescent="0.25"/>
    <row r="390" s="411" customFormat="1" hidden="1" x14ac:dyDescent="0.25"/>
    <row r="391" s="411" customFormat="1" hidden="1" x14ac:dyDescent="0.25"/>
    <row r="392" s="411" customFormat="1" hidden="1" x14ac:dyDescent="0.25"/>
    <row r="393" s="411" customFormat="1" hidden="1" x14ac:dyDescent="0.25"/>
    <row r="394" s="411" customFormat="1" hidden="1" x14ac:dyDescent="0.25"/>
    <row r="395" s="411" customFormat="1" hidden="1" x14ac:dyDescent="0.25"/>
    <row r="396" s="411" customFormat="1" hidden="1" x14ac:dyDescent="0.25"/>
    <row r="397" s="411" customFormat="1" hidden="1" x14ac:dyDescent="0.25"/>
    <row r="398" s="411" customFormat="1" hidden="1" x14ac:dyDescent="0.25"/>
    <row r="399" s="411" customFormat="1" hidden="1" x14ac:dyDescent="0.25"/>
    <row r="400" s="411" customFormat="1" hidden="1" x14ac:dyDescent="0.25"/>
    <row r="401" s="411" customFormat="1" hidden="1" x14ac:dyDescent="0.25"/>
    <row r="402" s="411" customFormat="1" hidden="1" x14ac:dyDescent="0.25"/>
    <row r="403" s="411" customFormat="1" hidden="1" x14ac:dyDescent="0.25"/>
    <row r="404" s="411" customFormat="1" hidden="1" x14ac:dyDescent="0.25"/>
    <row r="405" s="411" customFormat="1" hidden="1" x14ac:dyDescent="0.25"/>
    <row r="406" s="411" customFormat="1" hidden="1" x14ac:dyDescent="0.25"/>
    <row r="407" s="411" customFormat="1" hidden="1" x14ac:dyDescent="0.25"/>
    <row r="408" s="411" customFormat="1" hidden="1" x14ac:dyDescent="0.25"/>
    <row r="409" s="411" customFormat="1" hidden="1" x14ac:dyDescent="0.25"/>
    <row r="410" s="411" customFormat="1" hidden="1" x14ac:dyDescent="0.25"/>
    <row r="411" s="411" customFormat="1" hidden="1" x14ac:dyDescent="0.25"/>
    <row r="412" s="411" customFormat="1" hidden="1" x14ac:dyDescent="0.25"/>
    <row r="413" s="411" customFormat="1" hidden="1" x14ac:dyDescent="0.25"/>
    <row r="414" s="411" customFormat="1" hidden="1" x14ac:dyDescent="0.25"/>
    <row r="415" s="411" customFormat="1" hidden="1" x14ac:dyDescent="0.25"/>
    <row r="416" s="411" customFormat="1" hidden="1" x14ac:dyDescent="0.25"/>
    <row r="417" s="411" customFormat="1" hidden="1" x14ac:dyDescent="0.25"/>
    <row r="418" s="411" customFormat="1" hidden="1" x14ac:dyDescent="0.25"/>
    <row r="419" s="411" customFormat="1" hidden="1" x14ac:dyDescent="0.25"/>
    <row r="420" s="411" customFormat="1" hidden="1" x14ac:dyDescent="0.25"/>
    <row r="421" s="411" customFormat="1" hidden="1" x14ac:dyDescent="0.25"/>
    <row r="422" s="411" customFormat="1" hidden="1" x14ac:dyDescent="0.25"/>
    <row r="423" s="411" customFormat="1" hidden="1" x14ac:dyDescent="0.25"/>
    <row r="424" s="411" customFormat="1" hidden="1" x14ac:dyDescent="0.25"/>
    <row r="425" s="411" customFormat="1" hidden="1" x14ac:dyDescent="0.25"/>
    <row r="426" s="411" customFormat="1" hidden="1" x14ac:dyDescent="0.25"/>
    <row r="427" s="411" customFormat="1" hidden="1" x14ac:dyDescent="0.25"/>
    <row r="428" s="411" customFormat="1" hidden="1" x14ac:dyDescent="0.25"/>
    <row r="429" s="411" customFormat="1" hidden="1" x14ac:dyDescent="0.25"/>
    <row r="430" s="411" customFormat="1" hidden="1" x14ac:dyDescent="0.25"/>
    <row r="431" s="411" customFormat="1" hidden="1" x14ac:dyDescent="0.25"/>
    <row r="432" s="411" customFormat="1" hidden="1" x14ac:dyDescent="0.25"/>
    <row r="433" s="411" customFormat="1" hidden="1" x14ac:dyDescent="0.25"/>
    <row r="434" s="411" customFormat="1" hidden="1" x14ac:dyDescent="0.25"/>
    <row r="435" s="411" customFormat="1" hidden="1" x14ac:dyDescent="0.25"/>
    <row r="436" s="411" customFormat="1" hidden="1" x14ac:dyDescent="0.25"/>
    <row r="437" s="411" customFormat="1" hidden="1" x14ac:dyDescent="0.25"/>
    <row r="438" s="411" customFormat="1" hidden="1" x14ac:dyDescent="0.25"/>
    <row r="439" s="411" customFormat="1" hidden="1" x14ac:dyDescent="0.25"/>
    <row r="440" s="411" customFormat="1" hidden="1" x14ac:dyDescent="0.25"/>
    <row r="441" s="411" customFormat="1" hidden="1" x14ac:dyDescent="0.25"/>
    <row r="442" s="411" customFormat="1" hidden="1" x14ac:dyDescent="0.25"/>
    <row r="443" s="411" customFormat="1" hidden="1" x14ac:dyDescent="0.25"/>
    <row r="444" s="411" customFormat="1" hidden="1" x14ac:dyDescent="0.25"/>
    <row r="445" s="411" customFormat="1" hidden="1" x14ac:dyDescent="0.25"/>
    <row r="446" s="411" customFormat="1" hidden="1" x14ac:dyDescent="0.25"/>
    <row r="447" s="411" customFormat="1" hidden="1" x14ac:dyDescent="0.25"/>
    <row r="448" s="411" customFormat="1" hidden="1" x14ac:dyDescent="0.25"/>
    <row r="449" s="411" customFormat="1" hidden="1" x14ac:dyDescent="0.25"/>
    <row r="450" s="411" customFormat="1" hidden="1" x14ac:dyDescent="0.25"/>
    <row r="451" s="411" customFormat="1" hidden="1" x14ac:dyDescent="0.25"/>
    <row r="452" s="411" customFormat="1" hidden="1" x14ac:dyDescent="0.25"/>
    <row r="453" s="411" customFormat="1" hidden="1" x14ac:dyDescent="0.25"/>
    <row r="454" s="411" customFormat="1" hidden="1" x14ac:dyDescent="0.25"/>
    <row r="455" s="411" customFormat="1" hidden="1" x14ac:dyDescent="0.25"/>
    <row r="456" s="411" customFormat="1" hidden="1" x14ac:dyDescent="0.25"/>
    <row r="457" s="411" customFormat="1" hidden="1" x14ac:dyDescent="0.25"/>
    <row r="458" s="411" customFormat="1" hidden="1" x14ac:dyDescent="0.25"/>
    <row r="459" s="411" customFormat="1" hidden="1" x14ac:dyDescent="0.25"/>
    <row r="460" s="411" customFormat="1" hidden="1" x14ac:dyDescent="0.25"/>
    <row r="461" s="411" customFormat="1" hidden="1" x14ac:dyDescent="0.25"/>
    <row r="462" s="411" customFormat="1" hidden="1" x14ac:dyDescent="0.25"/>
    <row r="463" s="411" customFormat="1" hidden="1" x14ac:dyDescent="0.25"/>
    <row r="464" s="411" customFormat="1" hidden="1" x14ac:dyDescent="0.25"/>
    <row r="465" s="411" customFormat="1" hidden="1" x14ac:dyDescent="0.25"/>
    <row r="466" s="411" customFormat="1" hidden="1" x14ac:dyDescent="0.25"/>
    <row r="467" s="411" customFormat="1" hidden="1" x14ac:dyDescent="0.25"/>
    <row r="468" s="411" customFormat="1" hidden="1" x14ac:dyDescent="0.25"/>
    <row r="469" s="411" customFormat="1" hidden="1" x14ac:dyDescent="0.25"/>
    <row r="470" s="411" customFormat="1" hidden="1" x14ac:dyDescent="0.25"/>
    <row r="471" s="411" customFormat="1" hidden="1" x14ac:dyDescent="0.25"/>
    <row r="472" s="411" customFormat="1" hidden="1" x14ac:dyDescent="0.25"/>
    <row r="473" s="411" customFormat="1" hidden="1" x14ac:dyDescent="0.25"/>
    <row r="474" s="411" customFormat="1" hidden="1" x14ac:dyDescent="0.25"/>
    <row r="475" s="411" customFormat="1" hidden="1" x14ac:dyDescent="0.25"/>
    <row r="476" s="411" customFormat="1" hidden="1" x14ac:dyDescent="0.25"/>
    <row r="477" s="411" customFormat="1" hidden="1" x14ac:dyDescent="0.25"/>
    <row r="478" s="411" customFormat="1" hidden="1" x14ac:dyDescent="0.25"/>
    <row r="479" s="411" customFormat="1" hidden="1" x14ac:dyDescent="0.25"/>
    <row r="480" s="411" customFormat="1" hidden="1" x14ac:dyDescent="0.25"/>
    <row r="481" s="411" customFormat="1" hidden="1" x14ac:dyDescent="0.25"/>
    <row r="482" s="411" customFormat="1" hidden="1" x14ac:dyDescent="0.25"/>
    <row r="483" s="411" customFormat="1" hidden="1" x14ac:dyDescent="0.25"/>
    <row r="484" s="411" customFormat="1" hidden="1" x14ac:dyDescent="0.25"/>
    <row r="485" s="411" customFormat="1" hidden="1" x14ac:dyDescent="0.25"/>
    <row r="486" s="411" customFormat="1" hidden="1" x14ac:dyDescent="0.25"/>
    <row r="487" s="411" customFormat="1" hidden="1" x14ac:dyDescent="0.25"/>
    <row r="488" s="411" customFormat="1" hidden="1" x14ac:dyDescent="0.25"/>
    <row r="489" s="411" customFormat="1" hidden="1" x14ac:dyDescent="0.25"/>
    <row r="490" s="411" customFormat="1" hidden="1" x14ac:dyDescent="0.25"/>
    <row r="491" s="411" customFormat="1" hidden="1" x14ac:dyDescent="0.25"/>
    <row r="492" s="411" customFormat="1" hidden="1" x14ac:dyDescent="0.25"/>
    <row r="493" s="411" customFormat="1" hidden="1" x14ac:dyDescent="0.25"/>
    <row r="494" s="411" customFormat="1" hidden="1" x14ac:dyDescent="0.25"/>
    <row r="495" s="411" customFormat="1" hidden="1" x14ac:dyDescent="0.25"/>
    <row r="496" s="411" customFormat="1" hidden="1" x14ac:dyDescent="0.25"/>
    <row r="497" s="411" customFormat="1" hidden="1" x14ac:dyDescent="0.25"/>
    <row r="498" s="411" customFormat="1" hidden="1" x14ac:dyDescent="0.25"/>
    <row r="499" s="411" customFormat="1" hidden="1" x14ac:dyDescent="0.25"/>
    <row r="500" s="411" customFormat="1" hidden="1" x14ac:dyDescent="0.25"/>
    <row r="501" s="411" customFormat="1" hidden="1" x14ac:dyDescent="0.25"/>
    <row r="502" s="411" customFormat="1" hidden="1" x14ac:dyDescent="0.25"/>
    <row r="503" s="411" customFormat="1" hidden="1" x14ac:dyDescent="0.25"/>
    <row r="504" s="411" customFormat="1" hidden="1" x14ac:dyDescent="0.25"/>
    <row r="505" s="411" customFormat="1" hidden="1" x14ac:dyDescent="0.25"/>
    <row r="506" s="411" customFormat="1" hidden="1" x14ac:dyDescent="0.25"/>
    <row r="507" s="411" customFormat="1" hidden="1" x14ac:dyDescent="0.25"/>
    <row r="508" s="411" customFormat="1" hidden="1" x14ac:dyDescent="0.25"/>
    <row r="509" s="411" customFormat="1" hidden="1" x14ac:dyDescent="0.25"/>
    <row r="510" s="411" customFormat="1" hidden="1" x14ac:dyDescent="0.25"/>
    <row r="511" s="411" customFormat="1" hidden="1" x14ac:dyDescent="0.25"/>
    <row r="512" s="411" customFormat="1" hidden="1" x14ac:dyDescent="0.25"/>
    <row r="513" s="411" customFormat="1" hidden="1" x14ac:dyDescent="0.25"/>
    <row r="514" s="411" customFormat="1" hidden="1" x14ac:dyDescent="0.25"/>
    <row r="515" s="411" customFormat="1" hidden="1" x14ac:dyDescent="0.25"/>
    <row r="516" s="411" customFormat="1" hidden="1" x14ac:dyDescent="0.25"/>
    <row r="517" s="411" customFormat="1" hidden="1" x14ac:dyDescent="0.25"/>
    <row r="518" s="411" customFormat="1" hidden="1" x14ac:dyDescent="0.25"/>
    <row r="519" s="411" customFormat="1" hidden="1" x14ac:dyDescent="0.25"/>
    <row r="520" s="411" customFormat="1" hidden="1" x14ac:dyDescent="0.25"/>
    <row r="521" s="411" customFormat="1" hidden="1" x14ac:dyDescent="0.25"/>
    <row r="522" s="411" customFormat="1" hidden="1" x14ac:dyDescent="0.25"/>
    <row r="523" s="411" customFormat="1" hidden="1" x14ac:dyDescent="0.25"/>
    <row r="524" s="411" customFormat="1" hidden="1" x14ac:dyDescent="0.25"/>
    <row r="525" s="411" customFormat="1" hidden="1" x14ac:dyDescent="0.25"/>
    <row r="526" s="411" customFormat="1" hidden="1" x14ac:dyDescent="0.25"/>
    <row r="527" s="411" customFormat="1" hidden="1" x14ac:dyDescent="0.25"/>
    <row r="528" s="411" customFormat="1" hidden="1" x14ac:dyDescent="0.25"/>
    <row r="529" s="411" customFormat="1" hidden="1" x14ac:dyDescent="0.25"/>
    <row r="530" s="411" customFormat="1" hidden="1" x14ac:dyDescent="0.25"/>
    <row r="531" s="411" customFormat="1" hidden="1" x14ac:dyDescent="0.25"/>
    <row r="532" s="411" customFormat="1" hidden="1" x14ac:dyDescent="0.25"/>
    <row r="533" s="411" customFormat="1" hidden="1" x14ac:dyDescent="0.25"/>
    <row r="534" s="411" customFormat="1" hidden="1" x14ac:dyDescent="0.25"/>
    <row r="535" s="411" customFormat="1" hidden="1" x14ac:dyDescent="0.25"/>
    <row r="536" s="411" customFormat="1" hidden="1" x14ac:dyDescent="0.25"/>
    <row r="537" s="411" customFormat="1" hidden="1" x14ac:dyDescent="0.25"/>
    <row r="538" s="411" customFormat="1" hidden="1" x14ac:dyDescent="0.25"/>
    <row r="539" s="411" customFormat="1" hidden="1" x14ac:dyDescent="0.25"/>
    <row r="540" s="411" customFormat="1" hidden="1" x14ac:dyDescent="0.25"/>
    <row r="541" s="411" customFormat="1" hidden="1" x14ac:dyDescent="0.25"/>
    <row r="542" s="411" customFormat="1" hidden="1" x14ac:dyDescent="0.25"/>
    <row r="543" s="411" customFormat="1" hidden="1" x14ac:dyDescent="0.25"/>
    <row r="544" s="411" customFormat="1" hidden="1" x14ac:dyDescent="0.25"/>
    <row r="545" s="411" customFormat="1" hidden="1" x14ac:dyDescent="0.25"/>
    <row r="546" s="411" customFormat="1" hidden="1" x14ac:dyDescent="0.25"/>
    <row r="547" s="411" customFormat="1" hidden="1" x14ac:dyDescent="0.25"/>
    <row r="548" s="411" customFormat="1" hidden="1" x14ac:dyDescent="0.25"/>
    <row r="549" s="411" customFormat="1" hidden="1" x14ac:dyDescent="0.25"/>
    <row r="550" s="411" customFormat="1" hidden="1" x14ac:dyDescent="0.25"/>
    <row r="551" s="411" customFormat="1" hidden="1" x14ac:dyDescent="0.25"/>
    <row r="552" s="411" customFormat="1" hidden="1" x14ac:dyDescent="0.25"/>
    <row r="553" s="411" customFormat="1" hidden="1" x14ac:dyDescent="0.25"/>
    <row r="554" s="411" customFormat="1" hidden="1" x14ac:dyDescent="0.25"/>
    <row r="555" s="411" customFormat="1" hidden="1" x14ac:dyDescent="0.25"/>
    <row r="556" s="411" customFormat="1" hidden="1" x14ac:dyDescent="0.25"/>
    <row r="557" s="411" customFormat="1" hidden="1" x14ac:dyDescent="0.25"/>
    <row r="558" s="411" customFormat="1" hidden="1" x14ac:dyDescent="0.25"/>
    <row r="559" s="411" customFormat="1" hidden="1" x14ac:dyDescent="0.25"/>
    <row r="560" s="411" customFormat="1" hidden="1" x14ac:dyDescent="0.25"/>
    <row r="561" s="411" customFormat="1" hidden="1" x14ac:dyDescent="0.25"/>
    <row r="562" s="411" customFormat="1" hidden="1" x14ac:dyDescent="0.25"/>
    <row r="563" s="411" customFormat="1" hidden="1" x14ac:dyDescent="0.25"/>
    <row r="564" s="411" customFormat="1" hidden="1" x14ac:dyDescent="0.25"/>
    <row r="565" s="411" customFormat="1" hidden="1" x14ac:dyDescent="0.25"/>
    <row r="566" s="411" customFormat="1" hidden="1" x14ac:dyDescent="0.25"/>
    <row r="567" s="411" customFormat="1" hidden="1" x14ac:dyDescent="0.25"/>
    <row r="568" s="411" customFormat="1" hidden="1" x14ac:dyDescent="0.25"/>
    <row r="569" s="411" customFormat="1" hidden="1" x14ac:dyDescent="0.25"/>
    <row r="570" s="411" customFormat="1" hidden="1" x14ac:dyDescent="0.25"/>
    <row r="571" s="411" customFormat="1" hidden="1" x14ac:dyDescent="0.25"/>
    <row r="572" s="411" customFormat="1" hidden="1" x14ac:dyDescent="0.25"/>
    <row r="573" s="411" customFormat="1" hidden="1" x14ac:dyDescent="0.25"/>
    <row r="574" s="411" customFormat="1" hidden="1" x14ac:dyDescent="0.25"/>
    <row r="575" s="411" customFormat="1" hidden="1" x14ac:dyDescent="0.25"/>
    <row r="576" s="411" customFormat="1" hidden="1" x14ac:dyDescent="0.25"/>
    <row r="577" s="411" customFormat="1" hidden="1" x14ac:dyDescent="0.25"/>
    <row r="578" s="411" customFormat="1" hidden="1" x14ac:dyDescent="0.25"/>
    <row r="579" s="411" customFormat="1" hidden="1" x14ac:dyDescent="0.25"/>
    <row r="580" s="411" customFormat="1" hidden="1" x14ac:dyDescent="0.25"/>
    <row r="581" s="411" customFormat="1" hidden="1" x14ac:dyDescent="0.25"/>
    <row r="582" s="411" customFormat="1" hidden="1" x14ac:dyDescent="0.25"/>
    <row r="583" s="411" customFormat="1" hidden="1" x14ac:dyDescent="0.25"/>
    <row r="584" s="411" customFormat="1" hidden="1" x14ac:dyDescent="0.25"/>
    <row r="585" s="411" customFormat="1" hidden="1" x14ac:dyDescent="0.25"/>
    <row r="586" s="411" customFormat="1" hidden="1" x14ac:dyDescent="0.25"/>
    <row r="587" s="411" customFormat="1" hidden="1" x14ac:dyDescent="0.25"/>
    <row r="588" s="411" customFormat="1" hidden="1" x14ac:dyDescent="0.25"/>
    <row r="589" s="411" customFormat="1" hidden="1" x14ac:dyDescent="0.25"/>
    <row r="590" s="411" customFormat="1" hidden="1" x14ac:dyDescent="0.25"/>
    <row r="591" s="411" customFormat="1" hidden="1" x14ac:dyDescent="0.25"/>
    <row r="592" s="411" customFormat="1" hidden="1" x14ac:dyDescent="0.25"/>
    <row r="593" s="411" customFormat="1" hidden="1" x14ac:dyDescent="0.25"/>
    <row r="594" s="411" customFormat="1" hidden="1" x14ac:dyDescent="0.25"/>
    <row r="595" s="411" customFormat="1" hidden="1" x14ac:dyDescent="0.25"/>
    <row r="596" s="411" customFormat="1" hidden="1" x14ac:dyDescent="0.25"/>
    <row r="597" s="411" customFormat="1" hidden="1" x14ac:dyDescent="0.25"/>
    <row r="598" s="411" customFormat="1" hidden="1" x14ac:dyDescent="0.25"/>
    <row r="599" s="411" customFormat="1" hidden="1" x14ac:dyDescent="0.25"/>
    <row r="600" s="411" customFormat="1" hidden="1" x14ac:dyDescent="0.25"/>
    <row r="601" s="411" customFormat="1" hidden="1" x14ac:dyDescent="0.25"/>
    <row r="602" s="411" customFormat="1" hidden="1" x14ac:dyDescent="0.25"/>
    <row r="603" s="411" customFormat="1" hidden="1" x14ac:dyDescent="0.25"/>
    <row r="604" s="411" customFormat="1" hidden="1" x14ac:dyDescent="0.25"/>
    <row r="605" s="411" customFormat="1" hidden="1" x14ac:dyDescent="0.25"/>
    <row r="606" s="411" customFormat="1" hidden="1" x14ac:dyDescent="0.25"/>
    <row r="607" s="411" customFormat="1" hidden="1" x14ac:dyDescent="0.25"/>
    <row r="608" s="411" customFormat="1" hidden="1" x14ac:dyDescent="0.25"/>
    <row r="609" s="411" customFormat="1" hidden="1" x14ac:dyDescent="0.25"/>
    <row r="610" s="411" customFormat="1" hidden="1" x14ac:dyDescent="0.25"/>
    <row r="611" s="411" customFormat="1" hidden="1" x14ac:dyDescent="0.25"/>
    <row r="612" s="411" customFormat="1" hidden="1" x14ac:dyDescent="0.25"/>
    <row r="613" s="411" customFormat="1" hidden="1" x14ac:dyDescent="0.25"/>
    <row r="614" s="411" customFormat="1" hidden="1" x14ac:dyDescent="0.25"/>
    <row r="615" s="411" customFormat="1" hidden="1" x14ac:dyDescent="0.25"/>
    <row r="616" s="411" customFormat="1" hidden="1" x14ac:dyDescent="0.25"/>
    <row r="617" s="411" customFormat="1" hidden="1" x14ac:dyDescent="0.25"/>
    <row r="618" s="411" customFormat="1" hidden="1" x14ac:dyDescent="0.25"/>
    <row r="619" s="411" customFormat="1" hidden="1" x14ac:dyDescent="0.25"/>
    <row r="620" s="411" customFormat="1" hidden="1" x14ac:dyDescent="0.25"/>
    <row r="621" s="411" customFormat="1" hidden="1" x14ac:dyDescent="0.25"/>
    <row r="622" s="411" customFormat="1" hidden="1" x14ac:dyDescent="0.25"/>
    <row r="623" s="411" customFormat="1" hidden="1" x14ac:dyDescent="0.25"/>
    <row r="624" s="411" customFormat="1" hidden="1" x14ac:dyDescent="0.25"/>
    <row r="625" s="411" customFormat="1" hidden="1" x14ac:dyDescent="0.25"/>
    <row r="626" s="411" customFormat="1" hidden="1" x14ac:dyDescent="0.25"/>
    <row r="627" s="411" customFormat="1" hidden="1" x14ac:dyDescent="0.25"/>
    <row r="628" s="411" customFormat="1" hidden="1" x14ac:dyDescent="0.25"/>
    <row r="629" s="411" customFormat="1" hidden="1" x14ac:dyDescent="0.25"/>
    <row r="630" s="411" customFormat="1" hidden="1" x14ac:dyDescent="0.25"/>
    <row r="631" s="411" customFormat="1" hidden="1" x14ac:dyDescent="0.25"/>
    <row r="632" s="411" customFormat="1" hidden="1" x14ac:dyDescent="0.25"/>
    <row r="633" s="411" customFormat="1" hidden="1" x14ac:dyDescent="0.25"/>
    <row r="634" s="411" customFormat="1" hidden="1" x14ac:dyDescent="0.25"/>
    <row r="635" s="411" customFormat="1" hidden="1" x14ac:dyDescent="0.25"/>
    <row r="636" s="411" customFormat="1" hidden="1" x14ac:dyDescent="0.25"/>
    <row r="637" s="411" customFormat="1" hidden="1" x14ac:dyDescent="0.25"/>
    <row r="638" s="411" customFormat="1" hidden="1" x14ac:dyDescent="0.25"/>
    <row r="639" s="411" customFormat="1" hidden="1" x14ac:dyDescent="0.25"/>
    <row r="640" s="411" customFormat="1" hidden="1" x14ac:dyDescent="0.25"/>
    <row r="641" s="411" customFormat="1" hidden="1" x14ac:dyDescent="0.25"/>
    <row r="642" s="411" customFormat="1" hidden="1" x14ac:dyDescent="0.25"/>
    <row r="643" s="411" customFormat="1" hidden="1" x14ac:dyDescent="0.25"/>
    <row r="644" s="411" customFormat="1" hidden="1" x14ac:dyDescent="0.25"/>
    <row r="645" s="411" customFormat="1" hidden="1" x14ac:dyDescent="0.25"/>
    <row r="646" s="411" customFormat="1" hidden="1" x14ac:dyDescent="0.25"/>
    <row r="647" s="411" customFormat="1" hidden="1" x14ac:dyDescent="0.25"/>
    <row r="648" s="411" customFormat="1" hidden="1" x14ac:dyDescent="0.25"/>
    <row r="649" s="411" customFormat="1" hidden="1" x14ac:dyDescent="0.25"/>
    <row r="650" s="411" customFormat="1" hidden="1" x14ac:dyDescent="0.25"/>
    <row r="651" s="411" customFormat="1" hidden="1" x14ac:dyDescent="0.25"/>
    <row r="652" s="411" customFormat="1" hidden="1" x14ac:dyDescent="0.25"/>
    <row r="653" s="411" customFormat="1" hidden="1" x14ac:dyDescent="0.25"/>
    <row r="654" s="411" customFormat="1" hidden="1" x14ac:dyDescent="0.25"/>
    <row r="655" s="411" customFormat="1" hidden="1" x14ac:dyDescent="0.25"/>
    <row r="656" s="411" customFormat="1" hidden="1" x14ac:dyDescent="0.25"/>
    <row r="657" s="411" customFormat="1" hidden="1" x14ac:dyDescent="0.25"/>
    <row r="658" s="411" customFormat="1" hidden="1" x14ac:dyDescent="0.25"/>
    <row r="659" s="411" customFormat="1" hidden="1" x14ac:dyDescent="0.25"/>
    <row r="660" s="411" customFormat="1" hidden="1" x14ac:dyDescent="0.25"/>
    <row r="661" s="411" customFormat="1" hidden="1" x14ac:dyDescent="0.25"/>
    <row r="662" s="411" customFormat="1" hidden="1" x14ac:dyDescent="0.25"/>
    <row r="663" s="411" customFormat="1" hidden="1" x14ac:dyDescent="0.25"/>
    <row r="664" s="411" customFormat="1" hidden="1" x14ac:dyDescent="0.25"/>
    <row r="665" s="411" customFormat="1" hidden="1" x14ac:dyDescent="0.25"/>
    <row r="666" s="411" customFormat="1" hidden="1" x14ac:dyDescent="0.25"/>
    <row r="667" s="411" customFormat="1" hidden="1" x14ac:dyDescent="0.25"/>
    <row r="668" s="411" customFormat="1" hidden="1" x14ac:dyDescent="0.25"/>
    <row r="669" s="411" customFormat="1" hidden="1" x14ac:dyDescent="0.25"/>
    <row r="670" s="411" customFormat="1" hidden="1" x14ac:dyDescent="0.25"/>
    <row r="671" s="411" customFormat="1" hidden="1" x14ac:dyDescent="0.25"/>
    <row r="672" s="411" customFormat="1" hidden="1" x14ac:dyDescent="0.25"/>
    <row r="673" s="411" customFormat="1" hidden="1" x14ac:dyDescent="0.25"/>
    <row r="674" s="411" customFormat="1" hidden="1" x14ac:dyDescent="0.25"/>
    <row r="675" s="411" customFormat="1" hidden="1" x14ac:dyDescent="0.25"/>
    <row r="676" s="411" customFormat="1" hidden="1" x14ac:dyDescent="0.25"/>
    <row r="677" s="411" customFormat="1" hidden="1" x14ac:dyDescent="0.25"/>
    <row r="678" s="411" customFormat="1" hidden="1" x14ac:dyDescent="0.25"/>
    <row r="679" s="411" customFormat="1" hidden="1" x14ac:dyDescent="0.25"/>
    <row r="680" s="411" customFormat="1" hidden="1" x14ac:dyDescent="0.25"/>
    <row r="681" s="411" customFormat="1" hidden="1" x14ac:dyDescent="0.25"/>
    <row r="682" s="411" customFormat="1" hidden="1" x14ac:dyDescent="0.25"/>
    <row r="683" s="411" customFormat="1" hidden="1" x14ac:dyDescent="0.25"/>
    <row r="684" s="411" customFormat="1" hidden="1" x14ac:dyDescent="0.25"/>
    <row r="685" s="411" customFormat="1" hidden="1" x14ac:dyDescent="0.25"/>
    <row r="686" s="411" customFormat="1" hidden="1" x14ac:dyDescent="0.25"/>
    <row r="687" s="411" customFormat="1" hidden="1" x14ac:dyDescent="0.25"/>
    <row r="688" s="411" customFormat="1" hidden="1" x14ac:dyDescent="0.25"/>
    <row r="689" s="411" customFormat="1" hidden="1" x14ac:dyDescent="0.25"/>
    <row r="690" s="411" customFormat="1" hidden="1" x14ac:dyDescent="0.25"/>
    <row r="691" s="411" customFormat="1" hidden="1" x14ac:dyDescent="0.25"/>
    <row r="692" s="411" customFormat="1" hidden="1" x14ac:dyDescent="0.25"/>
    <row r="693" s="411" customFormat="1" hidden="1" x14ac:dyDescent="0.25"/>
    <row r="694" s="411" customFormat="1" hidden="1" x14ac:dyDescent="0.25"/>
    <row r="695" s="411" customFormat="1" hidden="1" x14ac:dyDescent="0.25"/>
    <row r="696" s="411" customFormat="1" hidden="1" x14ac:dyDescent="0.25"/>
    <row r="697" s="411" customFormat="1" hidden="1" x14ac:dyDescent="0.25"/>
    <row r="698" s="411" customFormat="1" hidden="1" x14ac:dyDescent="0.25"/>
    <row r="699" s="411" customFormat="1" hidden="1" x14ac:dyDescent="0.25"/>
    <row r="700" s="411" customFormat="1" hidden="1" x14ac:dyDescent="0.25"/>
    <row r="701" s="411" customFormat="1" hidden="1" x14ac:dyDescent="0.25"/>
    <row r="702" s="411" customFormat="1" hidden="1" x14ac:dyDescent="0.25"/>
    <row r="703" s="411" customFormat="1" hidden="1" x14ac:dyDescent="0.25"/>
    <row r="704" s="411" customFormat="1" hidden="1" x14ac:dyDescent="0.25"/>
    <row r="705" s="411" customFormat="1" hidden="1" x14ac:dyDescent="0.25"/>
    <row r="706" s="411" customFormat="1" hidden="1" x14ac:dyDescent="0.25"/>
    <row r="707" s="411" customFormat="1" hidden="1" x14ac:dyDescent="0.25"/>
    <row r="708" s="411" customFormat="1" hidden="1" x14ac:dyDescent="0.25"/>
    <row r="709" s="411" customFormat="1" hidden="1" x14ac:dyDescent="0.25"/>
    <row r="710" s="411" customFormat="1" hidden="1" x14ac:dyDescent="0.25"/>
    <row r="711" s="411" customFormat="1" hidden="1" x14ac:dyDescent="0.25"/>
    <row r="712" s="411" customFormat="1" hidden="1" x14ac:dyDescent="0.25"/>
    <row r="713" s="411" customFormat="1" hidden="1" x14ac:dyDescent="0.25"/>
    <row r="714" s="411" customFormat="1" hidden="1" x14ac:dyDescent="0.25"/>
    <row r="715" s="411" customFormat="1" hidden="1" x14ac:dyDescent="0.25"/>
    <row r="716" s="411" customFormat="1" hidden="1" x14ac:dyDescent="0.25"/>
    <row r="717" s="411" customFormat="1" hidden="1" x14ac:dyDescent="0.25"/>
    <row r="718" s="411" customFormat="1" hidden="1" x14ac:dyDescent="0.25"/>
    <row r="719" s="411" customFormat="1" hidden="1" x14ac:dyDescent="0.25"/>
    <row r="720" s="411" customFormat="1" hidden="1" x14ac:dyDescent="0.25"/>
    <row r="721" s="411" customFormat="1" hidden="1" x14ac:dyDescent="0.25"/>
    <row r="722" s="411" customFormat="1" hidden="1" x14ac:dyDescent="0.25"/>
    <row r="723" s="411" customFormat="1" hidden="1" x14ac:dyDescent="0.25"/>
    <row r="724" s="411" customFormat="1" hidden="1" x14ac:dyDescent="0.25"/>
    <row r="725" s="411" customFormat="1" hidden="1" x14ac:dyDescent="0.25"/>
    <row r="726" s="411" customFormat="1" hidden="1" x14ac:dyDescent="0.25"/>
    <row r="727" s="411" customFormat="1" hidden="1" x14ac:dyDescent="0.25"/>
    <row r="728" s="411" customFormat="1" hidden="1" x14ac:dyDescent="0.25"/>
    <row r="729" s="411" customFormat="1" hidden="1" x14ac:dyDescent="0.25"/>
    <row r="730" s="411" customFormat="1" hidden="1" x14ac:dyDescent="0.25"/>
    <row r="731" s="411" customFormat="1" hidden="1" x14ac:dyDescent="0.25"/>
    <row r="732" s="411" customFormat="1" hidden="1" x14ac:dyDescent="0.25"/>
    <row r="733" s="411" customFormat="1" hidden="1" x14ac:dyDescent="0.25"/>
    <row r="734" s="411" customFormat="1" hidden="1" x14ac:dyDescent="0.25"/>
    <row r="735" s="411" customFormat="1" hidden="1" x14ac:dyDescent="0.25"/>
    <row r="736" s="411" customFormat="1" hidden="1" x14ac:dyDescent="0.25"/>
    <row r="737" s="411" customFormat="1" hidden="1" x14ac:dyDescent="0.25"/>
    <row r="738" s="411" customFormat="1" hidden="1" x14ac:dyDescent="0.25"/>
    <row r="739" s="411" customFormat="1" hidden="1" x14ac:dyDescent="0.25"/>
    <row r="740" s="411" customFormat="1" hidden="1" x14ac:dyDescent="0.25"/>
    <row r="741" s="411" customFormat="1" hidden="1" x14ac:dyDescent="0.25"/>
    <row r="742" s="411" customFormat="1" hidden="1" x14ac:dyDescent="0.25"/>
    <row r="743" s="411" customFormat="1" hidden="1" x14ac:dyDescent="0.25"/>
    <row r="744" s="411" customFormat="1" hidden="1" x14ac:dyDescent="0.25"/>
    <row r="745" s="411" customFormat="1" hidden="1" x14ac:dyDescent="0.25"/>
    <row r="746" s="411" customFormat="1" hidden="1" x14ac:dyDescent="0.25"/>
    <row r="747" s="411" customFormat="1" hidden="1" x14ac:dyDescent="0.25"/>
    <row r="748" s="411" customFormat="1" hidden="1" x14ac:dyDescent="0.25"/>
    <row r="749" s="411" customFormat="1" hidden="1" x14ac:dyDescent="0.25"/>
    <row r="750" s="411" customFormat="1" hidden="1" x14ac:dyDescent="0.25"/>
    <row r="751" s="411" customFormat="1" hidden="1" x14ac:dyDescent="0.25"/>
    <row r="752" s="411" customFormat="1" hidden="1" x14ac:dyDescent="0.25"/>
    <row r="753" s="411" customFormat="1" hidden="1" x14ac:dyDescent="0.25"/>
    <row r="754" s="411" customFormat="1" hidden="1" x14ac:dyDescent="0.25"/>
    <row r="755" s="411" customFormat="1" hidden="1" x14ac:dyDescent="0.25"/>
    <row r="756" s="411" customFormat="1" hidden="1" x14ac:dyDescent="0.25"/>
    <row r="757" s="411" customFormat="1" hidden="1" x14ac:dyDescent="0.25"/>
    <row r="758" s="411" customFormat="1" hidden="1" x14ac:dyDescent="0.25"/>
    <row r="759" s="411" customFormat="1" hidden="1" x14ac:dyDescent="0.25"/>
    <row r="760" s="411" customFormat="1" hidden="1" x14ac:dyDescent="0.25"/>
    <row r="761" s="411" customFormat="1" hidden="1" x14ac:dyDescent="0.25"/>
    <row r="762" s="411" customFormat="1" hidden="1" x14ac:dyDescent="0.25"/>
    <row r="763" s="411" customFormat="1" hidden="1" x14ac:dyDescent="0.25"/>
    <row r="764" s="411" customFormat="1" hidden="1" x14ac:dyDescent="0.25"/>
    <row r="765" s="411" customFormat="1" hidden="1" x14ac:dyDescent="0.25"/>
    <row r="766" s="411" customFormat="1" hidden="1" x14ac:dyDescent="0.25"/>
    <row r="767" s="411" customFormat="1" hidden="1" x14ac:dyDescent="0.25"/>
    <row r="768" s="411" customFormat="1" hidden="1" x14ac:dyDescent="0.25"/>
    <row r="769" s="411" customFormat="1" hidden="1" x14ac:dyDescent="0.25"/>
    <row r="770" s="411" customFormat="1" hidden="1" x14ac:dyDescent="0.25"/>
    <row r="771" s="411" customFormat="1" hidden="1" x14ac:dyDescent="0.25"/>
    <row r="772" s="411" customFormat="1" hidden="1" x14ac:dyDescent="0.25"/>
    <row r="773" s="411" customFormat="1" hidden="1" x14ac:dyDescent="0.25"/>
    <row r="774" s="411" customFormat="1" hidden="1" x14ac:dyDescent="0.25"/>
    <row r="775" s="411" customFormat="1" hidden="1" x14ac:dyDescent="0.25"/>
    <row r="776" s="411" customFormat="1" hidden="1" x14ac:dyDescent="0.25"/>
    <row r="777" s="411" customFormat="1" hidden="1" x14ac:dyDescent="0.25"/>
    <row r="778" s="411" customFormat="1" hidden="1" x14ac:dyDescent="0.25"/>
    <row r="779" s="411" customFormat="1" hidden="1" x14ac:dyDescent="0.25"/>
    <row r="780" s="411" customFormat="1" hidden="1" x14ac:dyDescent="0.25"/>
    <row r="781" s="411" customFormat="1" hidden="1" x14ac:dyDescent="0.25"/>
    <row r="782" s="411" customFormat="1" hidden="1" x14ac:dyDescent="0.25"/>
    <row r="783" s="411" customFormat="1" hidden="1" x14ac:dyDescent="0.25"/>
    <row r="784" s="411" customFormat="1" hidden="1" x14ac:dyDescent="0.25"/>
    <row r="785" s="411" customFormat="1" hidden="1" x14ac:dyDescent="0.25"/>
    <row r="786" s="411" customFormat="1" hidden="1" x14ac:dyDescent="0.25"/>
    <row r="787" s="411" customFormat="1" hidden="1" x14ac:dyDescent="0.25"/>
    <row r="788" s="411" customFormat="1" hidden="1" x14ac:dyDescent="0.25"/>
    <row r="789" s="411" customFormat="1" hidden="1" x14ac:dyDescent="0.25"/>
    <row r="790" s="411" customFormat="1" hidden="1" x14ac:dyDescent="0.25"/>
    <row r="791" s="411" customFormat="1" hidden="1" x14ac:dyDescent="0.25"/>
    <row r="792" s="411" customFormat="1" hidden="1" x14ac:dyDescent="0.25"/>
    <row r="793" s="411" customFormat="1" hidden="1" x14ac:dyDescent="0.25"/>
    <row r="794" s="411" customFormat="1" hidden="1" x14ac:dyDescent="0.25"/>
    <row r="795" s="411" customFormat="1" hidden="1" x14ac:dyDescent="0.25"/>
    <row r="796" s="411" customFormat="1" hidden="1" x14ac:dyDescent="0.25"/>
    <row r="797" s="411" customFormat="1" hidden="1" x14ac:dyDescent="0.25"/>
    <row r="798" s="411" customFormat="1" hidden="1" x14ac:dyDescent="0.25"/>
    <row r="799" s="411" customFormat="1" hidden="1" x14ac:dyDescent="0.25"/>
    <row r="800" s="411" customFormat="1" hidden="1" x14ac:dyDescent="0.25"/>
    <row r="801" s="411" customFormat="1" hidden="1" x14ac:dyDescent="0.25"/>
    <row r="802" s="411" customFormat="1" hidden="1" x14ac:dyDescent="0.25"/>
    <row r="803" s="411" customFormat="1" hidden="1" x14ac:dyDescent="0.25"/>
    <row r="804" s="411" customFormat="1" hidden="1" x14ac:dyDescent="0.25"/>
    <row r="805" s="411" customFormat="1" hidden="1" x14ac:dyDescent="0.25"/>
    <row r="806" s="411" customFormat="1" hidden="1" x14ac:dyDescent="0.25"/>
    <row r="807" s="411" customFormat="1" hidden="1" x14ac:dyDescent="0.25"/>
    <row r="808" s="411" customFormat="1" hidden="1" x14ac:dyDescent="0.25"/>
    <row r="809" s="411" customFormat="1" hidden="1" x14ac:dyDescent="0.25"/>
    <row r="810" s="411" customFormat="1" hidden="1" x14ac:dyDescent="0.25"/>
    <row r="811" s="411" customFormat="1" hidden="1" x14ac:dyDescent="0.25"/>
    <row r="812" s="411" customFormat="1" hidden="1" x14ac:dyDescent="0.25"/>
    <row r="813" s="411" customFormat="1" hidden="1" x14ac:dyDescent="0.25"/>
    <row r="814" s="411" customFormat="1" hidden="1" x14ac:dyDescent="0.25"/>
    <row r="815" s="411" customFormat="1" hidden="1" x14ac:dyDescent="0.25"/>
    <row r="816" s="411" customFormat="1" hidden="1" x14ac:dyDescent="0.25"/>
    <row r="817" s="411" customFormat="1" hidden="1" x14ac:dyDescent="0.25"/>
    <row r="818" s="411" customFormat="1" hidden="1" x14ac:dyDescent="0.25"/>
    <row r="819" s="411" customFormat="1" hidden="1" x14ac:dyDescent="0.25"/>
    <row r="820" s="411" customFormat="1" hidden="1" x14ac:dyDescent="0.25"/>
    <row r="821" s="411" customFormat="1" hidden="1" x14ac:dyDescent="0.25"/>
    <row r="822" s="411" customFormat="1" hidden="1" x14ac:dyDescent="0.25"/>
    <row r="823" s="411" customFormat="1" hidden="1" x14ac:dyDescent="0.25"/>
    <row r="824" s="411" customFormat="1" hidden="1" x14ac:dyDescent="0.25"/>
    <row r="825" s="411" customFormat="1" hidden="1" x14ac:dyDescent="0.25"/>
    <row r="826" s="411" customFormat="1" hidden="1" x14ac:dyDescent="0.25"/>
    <row r="827" s="411" customFormat="1" hidden="1" x14ac:dyDescent="0.25"/>
    <row r="828" s="411" customFormat="1" hidden="1" x14ac:dyDescent="0.25"/>
    <row r="829" s="411" customFormat="1" hidden="1" x14ac:dyDescent="0.25"/>
    <row r="830" s="411" customFormat="1" hidden="1" x14ac:dyDescent="0.25"/>
    <row r="831" s="411" customFormat="1" hidden="1" x14ac:dyDescent="0.25"/>
    <row r="832" s="411" customFormat="1" hidden="1" x14ac:dyDescent="0.25"/>
    <row r="833" s="411" customFormat="1" hidden="1" x14ac:dyDescent="0.25"/>
    <row r="834" s="411" customFormat="1" hidden="1" x14ac:dyDescent="0.25"/>
    <row r="835" s="411" customFormat="1" hidden="1" x14ac:dyDescent="0.25"/>
    <row r="836" s="411" customFormat="1" hidden="1" x14ac:dyDescent="0.25"/>
    <row r="837" s="411" customFormat="1" hidden="1" x14ac:dyDescent="0.25"/>
    <row r="838" s="411" customFormat="1" hidden="1" x14ac:dyDescent="0.25"/>
    <row r="839" s="411" customFormat="1" hidden="1" x14ac:dyDescent="0.25"/>
    <row r="840" s="411" customFormat="1" hidden="1" x14ac:dyDescent="0.25"/>
    <row r="841" s="411" customFormat="1" hidden="1" x14ac:dyDescent="0.25"/>
    <row r="842" s="411" customFormat="1" hidden="1" x14ac:dyDescent="0.25"/>
    <row r="843" s="411" customFormat="1" hidden="1" x14ac:dyDescent="0.25"/>
    <row r="844" s="411" customFormat="1" hidden="1" x14ac:dyDescent="0.25"/>
    <row r="845" s="411" customFormat="1" hidden="1" x14ac:dyDescent="0.25"/>
    <row r="846" s="411" customFormat="1" hidden="1" x14ac:dyDescent="0.25"/>
    <row r="847" s="411" customFormat="1" hidden="1" x14ac:dyDescent="0.25"/>
    <row r="848" s="411" customFormat="1" hidden="1" x14ac:dyDescent="0.25"/>
    <row r="849" s="411" customFormat="1" hidden="1" x14ac:dyDescent="0.25"/>
    <row r="850" s="411" customFormat="1" hidden="1" x14ac:dyDescent="0.25"/>
    <row r="851" s="411" customFormat="1" hidden="1" x14ac:dyDescent="0.25"/>
    <row r="852" s="411" customFormat="1" hidden="1" x14ac:dyDescent="0.25"/>
    <row r="853" s="411" customFormat="1" hidden="1" x14ac:dyDescent="0.25"/>
    <row r="854" s="411" customFormat="1" hidden="1" x14ac:dyDescent="0.25"/>
    <row r="855" s="411" customFormat="1" hidden="1" x14ac:dyDescent="0.25"/>
    <row r="856" s="411" customFormat="1" hidden="1" x14ac:dyDescent="0.25"/>
    <row r="857" s="411" customFormat="1" hidden="1" x14ac:dyDescent="0.25"/>
    <row r="858" s="411" customFormat="1" hidden="1" x14ac:dyDescent="0.25"/>
    <row r="859" s="411" customFormat="1" hidden="1" x14ac:dyDescent="0.25"/>
    <row r="860" s="411" customFormat="1" hidden="1" x14ac:dyDescent="0.25"/>
    <row r="861" s="411" customFormat="1" hidden="1" x14ac:dyDescent="0.25"/>
    <row r="862" s="411" customFormat="1" hidden="1" x14ac:dyDescent="0.25"/>
    <row r="863" s="411" customFormat="1" hidden="1" x14ac:dyDescent="0.25"/>
    <row r="1001" s="411" customFormat="1" hidden="1" x14ac:dyDescent="0.25"/>
    <row r="1002" s="411" customFormat="1" hidden="1" x14ac:dyDescent="0.25"/>
    <row r="1003" s="411" customFormat="1" hidden="1" x14ac:dyDescent="0.25"/>
    <row r="1004" s="411" customFormat="1" hidden="1" x14ac:dyDescent="0.25"/>
    <row r="1005" s="411" customFormat="1" hidden="1" x14ac:dyDescent="0.25"/>
    <row r="1006" s="411" customFormat="1" hidden="1" x14ac:dyDescent="0.25"/>
    <row r="1007" s="411" customFormat="1" hidden="1" x14ac:dyDescent="0.25"/>
    <row r="1008" s="411" customFormat="1" hidden="1" x14ac:dyDescent="0.25"/>
    <row r="1009" s="411" customFormat="1" hidden="1" x14ac:dyDescent="0.25"/>
    <row r="1010" s="411" customFormat="1" hidden="1" x14ac:dyDescent="0.25"/>
    <row r="1011" s="411" customFormat="1" hidden="1" x14ac:dyDescent="0.25"/>
    <row r="1012" s="411" customFormat="1" hidden="1" x14ac:dyDescent="0.25"/>
    <row r="1013" s="411" customFormat="1" hidden="1" x14ac:dyDescent="0.25"/>
    <row r="1014" s="411" customFormat="1" hidden="1" x14ac:dyDescent="0.25"/>
    <row r="1015" s="411" customFormat="1" hidden="1" x14ac:dyDescent="0.25"/>
    <row r="1016" s="411" customFormat="1" hidden="1" x14ac:dyDescent="0.25"/>
    <row r="1017" s="411" customFormat="1" hidden="1" x14ac:dyDescent="0.25"/>
    <row r="1018" s="411" customFormat="1" hidden="1" x14ac:dyDescent="0.25"/>
    <row r="1019" s="411" customFormat="1" hidden="1" x14ac:dyDescent="0.25"/>
    <row r="1020" s="411" customFormat="1" hidden="1" x14ac:dyDescent="0.25"/>
    <row r="1021" s="411" customFormat="1" hidden="1" x14ac:dyDescent="0.25"/>
    <row r="1022" s="411" customFormat="1" hidden="1" x14ac:dyDescent="0.25"/>
    <row r="1023" s="411" customFormat="1" hidden="1" x14ac:dyDescent="0.25"/>
    <row r="1024" s="411" customFormat="1" hidden="1" x14ac:dyDescent="0.25"/>
    <row r="1025" s="411" customFormat="1" hidden="1" x14ac:dyDescent="0.25"/>
    <row r="1026" s="411" customFormat="1" hidden="1" x14ac:dyDescent="0.25"/>
    <row r="1027" s="411" customFormat="1" hidden="1" x14ac:dyDescent="0.25"/>
    <row r="1028" s="411" customFormat="1" hidden="1" x14ac:dyDescent="0.25"/>
    <row r="1029" s="411" customFormat="1" hidden="1" x14ac:dyDescent="0.25"/>
    <row r="1030" s="411" customFormat="1" hidden="1" x14ac:dyDescent="0.25"/>
    <row r="1031" s="411" customFormat="1" hidden="1" x14ac:dyDescent="0.25"/>
    <row r="1032" s="411" customFormat="1" hidden="1" x14ac:dyDescent="0.25"/>
    <row r="1033" s="411" customFormat="1" hidden="1" x14ac:dyDescent="0.25"/>
    <row r="1034" s="411" customFormat="1" hidden="1" x14ac:dyDescent="0.25"/>
    <row r="1035" s="411" customFormat="1" hidden="1" x14ac:dyDescent="0.25"/>
    <row r="1036" s="411" customFormat="1" hidden="1" x14ac:dyDescent="0.25"/>
    <row r="1037" s="411" customFormat="1" hidden="1" x14ac:dyDescent="0.25"/>
    <row r="1038" s="411" customFormat="1" hidden="1" x14ac:dyDescent="0.25"/>
    <row r="1039" s="411" customFormat="1" hidden="1" x14ac:dyDescent="0.25"/>
    <row r="1040" s="411" customFormat="1" hidden="1" x14ac:dyDescent="0.25"/>
    <row r="1041" s="411" customFormat="1" hidden="1" x14ac:dyDescent="0.25"/>
    <row r="1042" s="411" customFormat="1" hidden="1" x14ac:dyDescent="0.25"/>
    <row r="1043" s="411" customFormat="1" hidden="1" x14ac:dyDescent="0.25"/>
    <row r="1044" s="411" customFormat="1" hidden="1" x14ac:dyDescent="0.25"/>
    <row r="1045" s="411" customFormat="1" hidden="1" x14ac:dyDescent="0.25"/>
    <row r="1046" s="411" customFormat="1" hidden="1" x14ac:dyDescent="0.25"/>
    <row r="1047" s="411" customFormat="1" hidden="1" x14ac:dyDescent="0.25"/>
    <row r="1048" s="411" customFormat="1" hidden="1" x14ac:dyDescent="0.25"/>
    <row r="1049" s="411" customFormat="1" hidden="1" x14ac:dyDescent="0.25"/>
    <row r="1050" s="411" customFormat="1" hidden="1" x14ac:dyDescent="0.25"/>
    <row r="1051" s="411" customFormat="1" hidden="1" x14ac:dyDescent="0.25"/>
    <row r="1052" s="411" customFormat="1" hidden="1" x14ac:dyDescent="0.25"/>
    <row r="1053" s="411" customFormat="1" hidden="1" x14ac:dyDescent="0.25"/>
    <row r="1054" s="411" customFormat="1" hidden="1" x14ac:dyDescent="0.25"/>
    <row r="1055" s="411" customFormat="1" hidden="1" x14ac:dyDescent="0.25"/>
    <row r="1056" s="411" customFormat="1" hidden="1" x14ac:dyDescent="0.25"/>
    <row r="1057" s="411" customFormat="1" hidden="1" x14ac:dyDescent="0.25"/>
    <row r="1058" s="411" customFormat="1" hidden="1" x14ac:dyDescent="0.25"/>
    <row r="1059" s="411" customFormat="1" hidden="1" x14ac:dyDescent="0.25"/>
    <row r="1060" s="411" customFormat="1" hidden="1" x14ac:dyDescent="0.25"/>
    <row r="1061" s="411" customFormat="1" hidden="1" x14ac:dyDescent="0.25"/>
    <row r="1062" s="411" customFormat="1" hidden="1" x14ac:dyDescent="0.25"/>
    <row r="1063" s="411" customFormat="1" hidden="1" x14ac:dyDescent="0.25"/>
    <row r="1064" s="411" customFormat="1" hidden="1" x14ac:dyDescent="0.25"/>
    <row r="1065" s="411" customFormat="1" hidden="1" x14ac:dyDescent="0.25"/>
    <row r="1066" s="411" customFormat="1" hidden="1" x14ac:dyDescent="0.25"/>
    <row r="1067" s="411" customFormat="1" hidden="1" x14ac:dyDescent="0.25"/>
    <row r="1068" s="411" customFormat="1" hidden="1" x14ac:dyDescent="0.25"/>
    <row r="1069" s="411" customFormat="1" hidden="1" x14ac:dyDescent="0.25"/>
    <row r="1070" s="411" customFormat="1" hidden="1" x14ac:dyDescent="0.25"/>
    <row r="1071" s="411" customFormat="1" hidden="1" x14ac:dyDescent="0.25"/>
    <row r="1072" s="411" customFormat="1" hidden="1" x14ac:dyDescent="0.25"/>
    <row r="1073" s="411" customFormat="1" hidden="1" x14ac:dyDescent="0.25"/>
    <row r="1074" s="411" customFormat="1" hidden="1" x14ac:dyDescent="0.25"/>
    <row r="1075" s="411" customFormat="1" hidden="1" x14ac:dyDescent="0.25"/>
    <row r="1076" s="411" customFormat="1" hidden="1" x14ac:dyDescent="0.25"/>
    <row r="1077" s="411" customFormat="1" hidden="1" x14ac:dyDescent="0.25"/>
    <row r="1078" s="411" customFormat="1" hidden="1" x14ac:dyDescent="0.25"/>
    <row r="1079" s="411" customFormat="1" hidden="1" x14ac:dyDescent="0.25"/>
    <row r="1080" s="411" customFormat="1" hidden="1" x14ac:dyDescent="0.25"/>
    <row r="1081" s="411" customFormat="1" hidden="1" x14ac:dyDescent="0.25"/>
    <row r="1082" s="411" customFormat="1" hidden="1" x14ac:dyDescent="0.25"/>
    <row r="1083" s="411" customFormat="1" hidden="1" x14ac:dyDescent="0.25"/>
    <row r="1084" s="411" customFormat="1" hidden="1" x14ac:dyDescent="0.25"/>
    <row r="1085" s="411" customFormat="1" hidden="1" x14ac:dyDescent="0.25"/>
    <row r="1086" s="411" customFormat="1" hidden="1" x14ac:dyDescent="0.25"/>
    <row r="1087" s="411" customFormat="1" hidden="1" x14ac:dyDescent="0.25"/>
    <row r="1088" s="411" customFormat="1" hidden="1" x14ac:dyDescent="0.25"/>
    <row r="1089" s="411" customFormat="1" hidden="1" x14ac:dyDescent="0.25"/>
    <row r="1090" s="411" customFormat="1" hidden="1" x14ac:dyDescent="0.25"/>
    <row r="1091" s="411" customFormat="1" hidden="1" x14ac:dyDescent="0.25"/>
    <row r="1092" s="411" customFormat="1" hidden="1" x14ac:dyDescent="0.25"/>
    <row r="1093" s="411" customFormat="1" hidden="1" x14ac:dyDescent="0.25"/>
    <row r="1094" s="411" customFormat="1" hidden="1" x14ac:dyDescent="0.25"/>
    <row r="1095" s="411" customFormat="1" hidden="1" x14ac:dyDescent="0.25"/>
    <row r="1096" s="411" customFormat="1" hidden="1" x14ac:dyDescent="0.25"/>
    <row r="1097" s="411" customFormat="1" hidden="1" x14ac:dyDescent="0.25"/>
    <row r="1098" s="411" customFormat="1" hidden="1" x14ac:dyDescent="0.25"/>
    <row r="1099" s="411" customFormat="1" hidden="1" x14ac:dyDescent="0.25"/>
    <row r="1100" s="411" customFormat="1" hidden="1" x14ac:dyDescent="0.25"/>
    <row r="1101" s="411" customFormat="1" hidden="1" x14ac:dyDescent="0.25"/>
    <row r="1102" s="411" customFormat="1" hidden="1" x14ac:dyDescent="0.25"/>
    <row r="1103" s="411" customFormat="1" hidden="1" x14ac:dyDescent="0.25"/>
    <row r="1104" s="411" customFormat="1" hidden="1" x14ac:dyDescent="0.25"/>
    <row r="1105" s="411" customFormat="1" hidden="1" x14ac:dyDescent="0.25"/>
    <row r="1106" s="411" customFormat="1" hidden="1" x14ac:dyDescent="0.25"/>
    <row r="1107" s="411" customFormat="1" hidden="1" x14ac:dyDescent="0.25"/>
    <row r="1108" s="411" customFormat="1" hidden="1" x14ac:dyDescent="0.25"/>
    <row r="1109" s="411" customFormat="1" hidden="1" x14ac:dyDescent="0.25"/>
    <row r="1110" s="411" customFormat="1" hidden="1" x14ac:dyDescent="0.25"/>
    <row r="1111" s="411" customFormat="1" hidden="1" x14ac:dyDescent="0.25"/>
    <row r="1112" s="411" customFormat="1" hidden="1" x14ac:dyDescent="0.25"/>
    <row r="1113" s="411" customFormat="1" hidden="1" x14ac:dyDescent="0.25"/>
    <row r="1114" s="411" customFormat="1" hidden="1" x14ac:dyDescent="0.25"/>
    <row r="1115" s="411" customFormat="1" hidden="1" x14ac:dyDescent="0.25"/>
    <row r="1116" s="411" customFormat="1" hidden="1" x14ac:dyDescent="0.25"/>
    <row r="1117" s="411" customFormat="1" hidden="1" x14ac:dyDescent="0.25"/>
    <row r="1118" s="411" customFormat="1" hidden="1" x14ac:dyDescent="0.25"/>
    <row r="1119" s="411" customFormat="1" hidden="1" x14ac:dyDescent="0.25"/>
    <row r="1120" s="411" customFormat="1" hidden="1" x14ac:dyDescent="0.25"/>
    <row r="1121" s="411" customFormat="1" hidden="1" x14ac:dyDescent="0.25"/>
    <row r="1122" s="411" customFormat="1" hidden="1" x14ac:dyDescent="0.25"/>
    <row r="1123" s="411" customFormat="1" hidden="1" x14ac:dyDescent="0.25"/>
    <row r="1124" s="411" customFormat="1" hidden="1" x14ac:dyDescent="0.25"/>
    <row r="1125" s="411" customFormat="1" hidden="1" x14ac:dyDescent="0.25"/>
    <row r="1126" s="411" customFormat="1" hidden="1" x14ac:dyDescent="0.25"/>
    <row r="1127" s="411" customFormat="1" hidden="1" x14ac:dyDescent="0.25"/>
    <row r="1128" s="411" customFormat="1" hidden="1" x14ac:dyDescent="0.25"/>
    <row r="1129" s="411" customFormat="1" hidden="1" x14ac:dyDescent="0.25"/>
    <row r="1130" s="411" customFormat="1" hidden="1" x14ac:dyDescent="0.25"/>
    <row r="1131" s="411" customFormat="1" hidden="1" x14ac:dyDescent="0.25"/>
    <row r="1132" s="411" customFormat="1" hidden="1" x14ac:dyDescent="0.25"/>
    <row r="1133" s="411" customFormat="1" hidden="1" x14ac:dyDescent="0.25"/>
    <row r="1134" s="411" customFormat="1" hidden="1" x14ac:dyDescent="0.25"/>
    <row r="1135" s="411" customFormat="1" hidden="1" x14ac:dyDescent="0.25"/>
    <row r="1136" s="411" customFormat="1" hidden="1" x14ac:dyDescent="0.25"/>
    <row r="1137" s="411" customFormat="1" hidden="1" x14ac:dyDescent="0.25"/>
    <row r="1138" s="411" customFormat="1" hidden="1" x14ac:dyDescent="0.25"/>
    <row r="1139" s="411" customFormat="1" hidden="1" x14ac:dyDescent="0.25"/>
    <row r="1140" s="411" customFormat="1" hidden="1" x14ac:dyDescent="0.25"/>
    <row r="1141" s="411" customFormat="1" hidden="1" x14ac:dyDescent="0.25"/>
    <row r="1142" s="411" customFormat="1" hidden="1" x14ac:dyDescent="0.25"/>
    <row r="1143" s="411" customFormat="1" hidden="1" x14ac:dyDescent="0.25"/>
    <row r="1144" s="411" customFormat="1" hidden="1" x14ac:dyDescent="0.25"/>
    <row r="1145" s="411" customFormat="1" hidden="1" x14ac:dyDescent="0.25"/>
    <row r="1146" s="411" customFormat="1" hidden="1" x14ac:dyDescent="0.25"/>
    <row r="1147" s="411" customFormat="1" hidden="1" x14ac:dyDescent="0.25"/>
    <row r="1148" s="411" customFormat="1" hidden="1" x14ac:dyDescent="0.25"/>
    <row r="1149" s="411" customFormat="1" hidden="1" x14ac:dyDescent="0.25"/>
    <row r="1150" s="411" customFormat="1" hidden="1" x14ac:dyDescent="0.25"/>
    <row r="1151" s="411" customFormat="1" hidden="1" x14ac:dyDescent="0.25"/>
    <row r="1152" s="411" customFormat="1" hidden="1" x14ac:dyDescent="0.25"/>
    <row r="1153" s="411" customFormat="1" hidden="1" x14ac:dyDescent="0.25"/>
    <row r="1154" s="411" customFormat="1" hidden="1" x14ac:dyDescent="0.25"/>
    <row r="1155" s="411" customFormat="1" hidden="1" x14ac:dyDescent="0.25"/>
    <row r="1156" s="411" customFormat="1" hidden="1" x14ac:dyDescent="0.25"/>
    <row r="1157" s="411" customFormat="1" hidden="1" x14ac:dyDescent="0.25"/>
    <row r="1158" s="411" customFormat="1" hidden="1" x14ac:dyDescent="0.25"/>
    <row r="1159" s="411" customFormat="1" hidden="1" x14ac:dyDescent="0.25"/>
    <row r="1160" s="411" customFormat="1" hidden="1" x14ac:dyDescent="0.25"/>
    <row r="1161" s="411" customFormat="1" hidden="1" x14ac:dyDescent="0.25"/>
    <row r="1162" s="411" customFormat="1" hidden="1" x14ac:dyDescent="0.25"/>
    <row r="1163" s="411" customFormat="1" hidden="1" x14ac:dyDescent="0.25"/>
    <row r="1164" s="411" customFormat="1" hidden="1" x14ac:dyDescent="0.25"/>
    <row r="1165" s="411" customFormat="1" hidden="1" x14ac:dyDescent="0.25"/>
    <row r="1166" s="411" customFormat="1" hidden="1" x14ac:dyDescent="0.25"/>
    <row r="1167" s="411" customFormat="1" hidden="1" x14ac:dyDescent="0.25"/>
    <row r="1168" s="411" customFormat="1" hidden="1" x14ac:dyDescent="0.25"/>
    <row r="1169" s="411" customFormat="1" hidden="1" x14ac:dyDescent="0.25"/>
  </sheetData>
  <sheetProtection algorithmName="SHA-512" hashValue="R6ECjTl3OOKxShNDyL0vyCMJOvXH/H1CC93EYDrDCaVDUO2XeO10wyqW+9HY8wyGcO6gH7DGIjRLlzJYw+oZpw==" saltValue="CL8vky6toUJCGSg4kMIBuw==" spinCount="100000" sheet="1" objects="1" scenarios="1"/>
  <mergeCells count="14">
    <mergeCell ref="C7:O8"/>
    <mergeCell ref="F24:L24"/>
    <mergeCell ref="F27:L27"/>
    <mergeCell ref="F30:L30"/>
    <mergeCell ref="C9:O9"/>
    <mergeCell ref="F12:L12"/>
    <mergeCell ref="F15:L15"/>
    <mergeCell ref="F18:L18"/>
    <mergeCell ref="F21:L21"/>
    <mergeCell ref="C60:O60"/>
    <mergeCell ref="C37:O37"/>
    <mergeCell ref="C48:O48"/>
    <mergeCell ref="C54:O54"/>
    <mergeCell ref="C35:O35"/>
  </mergeCells>
  <conditionalFormatting sqref="F30:L30">
    <cfRule type="expression" dxfId="1394" priority="1">
      <formula>F30&lt;&gt;""</formula>
    </cfRule>
    <cfRule type="expression" dxfId="1393" priority="3">
      <formula>F30=""</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r:uid="{96EF8659-F53C-4427-A161-02065C43CF41}">
          <x14:formula1>
            <xm:f>'Muni names - will be hidden tab'!$AA$1:$AA$2</xm:f>
          </x14:formula1>
          <xm:sqref>F30:L30</xm:sqref>
        </x14:dataValidation>
        <x14:dataValidation type="list" allowBlank="1" showInputMessage="1" showErrorMessage="1" xr:uid="{69B0273B-9E14-435B-93F4-42598965586B}">
          <x14:formula1>
            <xm:f>'Muni names - will be hidden tab'!$A$2:$A$748</xm:f>
          </x14:formula1>
          <xm:sqref>F12:L12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0FCA7-1136-4E9A-AE61-FCD378D20417}">
  <sheetPr codeName="Sheet5"/>
  <dimension ref="A1:V1194"/>
  <sheetViews>
    <sheetView showGridLines="0" zoomScale="85" zoomScaleNormal="85" workbookViewId="0"/>
  </sheetViews>
  <sheetFormatPr defaultColWidth="9.140625" defaultRowHeight="15" x14ac:dyDescent="0.25"/>
  <cols>
    <col min="1" max="1" width="4.28515625" style="410" customWidth="1"/>
    <col min="2" max="2" width="3" style="410" customWidth="1"/>
    <col min="3" max="3" width="44.140625" style="410" customWidth="1"/>
    <col min="4" max="4" width="20.42578125" style="410" customWidth="1"/>
    <col min="5" max="5" width="19" style="410" customWidth="1"/>
    <col min="6" max="6" width="21" style="410" customWidth="1"/>
    <col min="7" max="8" width="22.28515625" style="410" customWidth="1"/>
    <col min="9" max="9" width="14.85546875" style="410" customWidth="1"/>
    <col min="10" max="10" width="13.140625" style="410" customWidth="1"/>
    <col min="11" max="11" width="13.7109375" style="410" customWidth="1"/>
    <col min="12" max="12" width="13.5703125" style="410" customWidth="1"/>
    <col min="13" max="13" width="14.28515625" style="410" customWidth="1"/>
    <col min="14" max="14" width="16.28515625" style="410" customWidth="1"/>
    <col min="15" max="15" width="22.28515625" style="410" customWidth="1"/>
    <col min="16" max="16" width="3.140625" style="410" customWidth="1"/>
    <col min="17" max="17" width="3.28515625" style="416" customWidth="1"/>
    <col min="18" max="18" width="24.140625" style="416" customWidth="1"/>
    <col min="19" max="22" width="9.140625" style="416"/>
    <col min="23" max="16384" width="9.140625" style="410"/>
  </cols>
  <sheetData>
    <row r="1" spans="1:22" s="411" customFormat="1" x14ac:dyDescent="0.25">
      <c r="A1" s="1"/>
      <c r="B1" s="1"/>
      <c r="C1" s="1"/>
      <c r="D1" s="1"/>
      <c r="E1" s="1"/>
      <c r="F1" s="1"/>
      <c r="G1" s="1"/>
      <c r="H1" s="1"/>
      <c r="I1" s="1"/>
      <c r="J1" s="1"/>
      <c r="K1" s="1"/>
      <c r="L1" s="1"/>
      <c r="M1" s="1"/>
      <c r="N1" s="1"/>
      <c r="O1" s="1"/>
      <c r="P1" s="1"/>
      <c r="Q1" s="413"/>
      <c r="R1" s="413"/>
      <c r="S1" s="413"/>
      <c r="T1" s="413"/>
      <c r="U1" s="413"/>
      <c r="V1" s="413"/>
    </row>
    <row r="2" spans="1:22" s="411" customFormat="1" x14ac:dyDescent="0.25">
      <c r="A2" s="1"/>
      <c r="B2" s="1"/>
      <c r="C2" s="1"/>
      <c r="D2" s="1"/>
      <c r="E2" s="1"/>
      <c r="F2" s="1"/>
      <c r="G2" s="1"/>
      <c r="H2" s="1"/>
      <c r="I2" s="1"/>
      <c r="J2" s="1"/>
      <c r="K2" s="1"/>
      <c r="L2" s="1"/>
      <c r="M2" s="1"/>
      <c r="N2" s="1"/>
      <c r="O2" s="1"/>
      <c r="P2" s="1"/>
      <c r="Q2" s="413"/>
      <c r="R2" s="413"/>
      <c r="S2" s="413"/>
      <c r="T2" s="413"/>
      <c r="U2" s="413"/>
      <c r="V2" s="413"/>
    </row>
    <row r="3" spans="1:22" s="411" customFormat="1" x14ac:dyDescent="0.25">
      <c r="A3" s="1"/>
      <c r="B3" s="1"/>
      <c r="C3" s="1"/>
      <c r="D3" s="1"/>
      <c r="E3" s="1"/>
      <c r="F3" s="1"/>
      <c r="G3" s="1"/>
      <c r="H3" s="1"/>
      <c r="I3" s="1"/>
      <c r="J3" s="1"/>
      <c r="K3" s="1"/>
      <c r="L3" s="1"/>
      <c r="M3" s="1"/>
      <c r="N3" s="1"/>
      <c r="O3" s="1"/>
      <c r="P3" s="1"/>
      <c r="Q3" s="413"/>
      <c r="R3" s="413"/>
      <c r="S3" s="413"/>
      <c r="T3" s="413"/>
      <c r="U3" s="413"/>
      <c r="V3" s="413"/>
    </row>
    <row r="4" spans="1:22" s="411" customFormat="1" x14ac:dyDescent="0.25">
      <c r="A4" s="1"/>
      <c r="B4" s="1"/>
      <c r="C4" s="1"/>
      <c r="D4" s="1"/>
      <c r="E4" s="1"/>
      <c r="F4" s="1"/>
      <c r="G4" s="1"/>
      <c r="H4" s="1"/>
      <c r="I4" s="1"/>
      <c r="J4" s="1"/>
      <c r="K4" s="1"/>
      <c r="L4" s="1"/>
      <c r="M4" s="1"/>
      <c r="N4" s="1"/>
      <c r="O4" s="1"/>
      <c r="P4" s="1"/>
      <c r="Q4" s="413"/>
      <c r="R4" s="413"/>
      <c r="S4" s="413"/>
      <c r="T4" s="413"/>
      <c r="U4" s="413"/>
      <c r="V4" s="413"/>
    </row>
    <row r="5" spans="1:22" s="411" customFormat="1" x14ac:dyDescent="0.25">
      <c r="A5" s="1"/>
      <c r="B5" s="1"/>
      <c r="C5" s="1"/>
      <c r="D5" s="1"/>
      <c r="E5" s="1"/>
      <c r="F5" s="1"/>
      <c r="G5" s="1"/>
      <c r="H5" s="1"/>
      <c r="I5" s="1"/>
      <c r="J5" s="1"/>
      <c r="K5" s="1"/>
      <c r="L5" s="1"/>
      <c r="M5" s="1"/>
      <c r="N5" s="1"/>
      <c r="O5" s="1"/>
      <c r="P5" s="1"/>
      <c r="Q5" s="413"/>
      <c r="R5" s="413"/>
      <c r="S5" s="413"/>
      <c r="T5" s="413"/>
      <c r="U5" s="413"/>
      <c r="V5" s="413"/>
    </row>
    <row r="6" spans="1:22" s="411" customFormat="1" x14ac:dyDescent="0.25">
      <c r="A6" s="1"/>
      <c r="B6" s="1"/>
      <c r="C6" s="1"/>
      <c r="D6" s="1"/>
      <c r="E6" s="1"/>
      <c r="F6" s="1"/>
      <c r="G6" s="1"/>
      <c r="H6" s="1"/>
      <c r="I6" s="1"/>
      <c r="J6" s="1"/>
      <c r="K6" s="1"/>
      <c r="L6" s="1"/>
      <c r="M6" s="1"/>
      <c r="N6" s="1"/>
      <c r="O6" s="1"/>
      <c r="P6" s="1"/>
      <c r="Q6" s="413"/>
      <c r="R6" s="413"/>
      <c r="S6" s="413"/>
      <c r="T6" s="413"/>
      <c r="U6" s="413"/>
      <c r="V6" s="413"/>
    </row>
    <row r="7" spans="1:22" s="411" customFormat="1" x14ac:dyDescent="0.25">
      <c r="A7" s="1"/>
      <c r="B7" s="1"/>
      <c r="C7" s="1"/>
      <c r="D7" s="1"/>
      <c r="E7" s="1"/>
      <c r="F7" s="1"/>
      <c r="G7" s="1"/>
      <c r="H7" s="1"/>
      <c r="I7" s="1"/>
      <c r="J7" s="1"/>
      <c r="K7" s="1"/>
      <c r="L7" s="1"/>
      <c r="M7" s="1"/>
      <c r="N7" s="1"/>
      <c r="O7" s="1"/>
      <c r="P7" s="1"/>
      <c r="Q7" s="413"/>
      <c r="R7" s="413"/>
      <c r="S7" s="413"/>
      <c r="T7" s="413"/>
      <c r="U7" s="413"/>
      <c r="V7" s="413"/>
    </row>
    <row r="8" spans="1:22" s="411" customFormat="1" x14ac:dyDescent="0.25">
      <c r="A8" s="1"/>
      <c r="B8" s="1"/>
      <c r="C8" s="1"/>
      <c r="D8" s="1"/>
      <c r="E8" s="1"/>
      <c r="F8" s="1"/>
      <c r="G8" s="1"/>
      <c r="H8" s="1"/>
      <c r="I8" s="1"/>
      <c r="J8" s="1"/>
      <c r="K8" s="1"/>
      <c r="L8" s="1"/>
      <c r="M8" s="1"/>
      <c r="N8" s="1"/>
      <c r="O8" s="1"/>
      <c r="P8" s="1"/>
      <c r="Q8" s="413"/>
      <c r="R8" s="413"/>
      <c r="S8" s="413"/>
      <c r="T8" s="413"/>
      <c r="U8" s="413"/>
      <c r="V8" s="413"/>
    </row>
    <row r="9" spans="1:22" s="411" customFormat="1" ht="15.75" thickBot="1" x14ac:dyDescent="0.3">
      <c r="A9" s="1"/>
      <c r="B9" s="1"/>
      <c r="C9" s="1"/>
      <c r="D9" s="1"/>
      <c r="E9" s="1"/>
      <c r="F9" s="1"/>
      <c r="G9" s="1"/>
      <c r="H9" s="1"/>
      <c r="I9" s="1"/>
      <c r="J9" s="1"/>
      <c r="K9" s="1"/>
      <c r="L9" s="1"/>
      <c r="M9" s="1"/>
      <c r="N9" s="1"/>
      <c r="O9" s="1"/>
      <c r="P9" s="1"/>
      <c r="Q9" s="413"/>
      <c r="R9" s="413"/>
      <c r="S9" s="413"/>
      <c r="T9" s="413"/>
      <c r="U9" s="413"/>
      <c r="V9" s="413"/>
    </row>
    <row r="10" spans="1:22" s="411" customFormat="1" x14ac:dyDescent="0.25">
      <c r="A10" s="1"/>
      <c r="B10" s="463" t="s">
        <v>1219</v>
      </c>
      <c r="C10" s="464"/>
      <c r="D10" s="464"/>
      <c r="E10" s="464"/>
      <c r="F10" s="464"/>
      <c r="G10" s="464"/>
      <c r="H10" s="464"/>
      <c r="I10" s="464"/>
      <c r="J10" s="464"/>
      <c r="K10" s="464"/>
      <c r="L10" s="464"/>
      <c r="M10" s="464"/>
      <c r="N10" s="464"/>
      <c r="O10" s="464"/>
      <c r="P10" s="465"/>
      <c r="Q10" s="413"/>
      <c r="R10" s="412" t="str">
        <f>Municipality!F11</f>
        <v>Municipality name:</v>
      </c>
      <c r="S10" s="412" t="str">
        <f>Municipality!F12</f>
        <v xml:space="preserve"> </v>
      </c>
      <c r="T10" s="414"/>
      <c r="U10" s="413"/>
      <c r="V10" s="413"/>
    </row>
    <row r="11" spans="1:22" s="411" customFormat="1" ht="15.75" thickBot="1" x14ac:dyDescent="0.3">
      <c r="A11" s="1"/>
      <c r="B11" s="466"/>
      <c r="C11" s="467"/>
      <c r="D11" s="467"/>
      <c r="E11" s="467"/>
      <c r="F11" s="467"/>
      <c r="G11" s="467"/>
      <c r="H11" s="467"/>
      <c r="I11" s="467"/>
      <c r="J11" s="467"/>
      <c r="K11" s="467"/>
      <c r="L11" s="467"/>
      <c r="M11" s="467"/>
      <c r="N11" s="467"/>
      <c r="O11" s="467"/>
      <c r="P11" s="468"/>
      <c r="Q11" s="413"/>
      <c r="R11" s="412" t="str">
        <f>Municipality!F14</f>
        <v>Municipality status:</v>
      </c>
      <c r="S11" s="412">
        <f>VLOOKUP(S10, 'Muni names - will be hidden tab'!A:AB, 28, FALSE)</f>
        <v>8</v>
      </c>
      <c r="T11" s="414"/>
      <c r="U11" s="413"/>
      <c r="V11" s="413"/>
    </row>
    <row r="12" spans="1:22" s="411" customFormat="1" ht="21" x14ac:dyDescent="0.35">
      <c r="A12" s="1"/>
      <c r="B12" s="469" t="s">
        <v>790</v>
      </c>
      <c r="C12" s="470"/>
      <c r="D12" s="470"/>
      <c r="E12" s="470"/>
      <c r="F12" s="470"/>
      <c r="G12" s="470"/>
      <c r="H12" s="470"/>
      <c r="I12" s="470"/>
      <c r="J12" s="470"/>
      <c r="K12" s="470"/>
      <c r="L12" s="470"/>
      <c r="M12" s="470"/>
      <c r="N12" s="470"/>
      <c r="O12" s="470"/>
      <c r="P12" s="471"/>
      <c r="Q12" s="413"/>
      <c r="R12" s="412" t="str">
        <f>Municipality!F17</f>
        <v>Number of Organized Hamlets (OH) - RMs only:</v>
      </c>
      <c r="S12" s="412">
        <f>Municipality!F18</f>
        <v>8</v>
      </c>
      <c r="T12" s="414"/>
      <c r="U12" s="413"/>
      <c r="V12" s="413"/>
    </row>
    <row r="13" spans="1:22" s="411" customFormat="1" x14ac:dyDescent="0.25">
      <c r="A13" s="1"/>
      <c r="B13" s="238"/>
      <c r="C13" s="239"/>
      <c r="D13" s="239"/>
      <c r="E13" s="239"/>
      <c r="F13" s="239"/>
      <c r="G13" s="239"/>
      <c r="H13" s="239"/>
      <c r="I13" s="239"/>
      <c r="J13" s="239"/>
      <c r="K13" s="239"/>
      <c r="L13" s="239"/>
      <c r="M13" s="239"/>
      <c r="N13" s="239"/>
      <c r="O13" s="239"/>
      <c r="P13" s="240"/>
      <c r="Q13" s="413"/>
      <c r="R13" s="412" t="str">
        <f>Municipality!F20</f>
        <v>Number of Special Service Areas (SSA) - RMs only:</v>
      </c>
      <c r="S13" s="412">
        <f>Municipality!F21</f>
        <v>2</v>
      </c>
      <c r="T13" s="414"/>
      <c r="U13" s="413"/>
      <c r="V13" s="413"/>
    </row>
    <row r="14" spans="1:22" s="411" customFormat="1" ht="15.75" x14ac:dyDescent="0.25">
      <c r="A14" s="1"/>
      <c r="B14" s="241"/>
      <c r="C14" s="488" t="s">
        <v>1518</v>
      </c>
      <c r="D14" s="488"/>
      <c r="E14" s="488"/>
      <c r="F14" s="488"/>
      <c r="G14" s="488"/>
      <c r="H14" s="488"/>
      <c r="I14" s="488"/>
      <c r="J14" s="488"/>
      <c r="K14" s="488"/>
      <c r="L14" s="488"/>
      <c r="M14" s="488"/>
      <c r="N14" s="488"/>
      <c r="O14" s="488"/>
      <c r="P14" s="242"/>
      <c r="Q14" s="413"/>
      <c r="R14" s="412" t="str">
        <f>Municipality!F23</f>
        <v>Number of regional parks requiring mill rate returns - RMs only:</v>
      </c>
      <c r="S14" s="412">
        <f>Municipality!F24</f>
        <v>2</v>
      </c>
      <c r="T14" s="414"/>
      <c r="U14" s="413"/>
      <c r="V14" s="413"/>
    </row>
    <row r="15" spans="1:22" s="411" customFormat="1" ht="15.75" thickBot="1" x14ac:dyDescent="0.3">
      <c r="A15" s="1"/>
      <c r="B15" s="5"/>
      <c r="C15" s="146"/>
      <c r="D15" s="146"/>
      <c r="E15" s="146"/>
      <c r="F15" s="146"/>
      <c r="G15" s="146"/>
      <c r="H15" s="146"/>
      <c r="I15" s="146"/>
      <c r="J15" s="146"/>
      <c r="K15" s="146"/>
      <c r="L15" s="146"/>
      <c r="M15" s="146"/>
      <c r="N15" s="146"/>
      <c r="O15" s="146"/>
      <c r="P15" s="6"/>
      <c r="Q15" s="413"/>
      <c r="R15" s="412" t="str">
        <f>Municipality!F26</f>
        <v>Number of school divisions:</v>
      </c>
      <c r="S15" s="412">
        <f>Municipality!F27</f>
        <v>2</v>
      </c>
      <c r="T15" s="414"/>
      <c r="U15" s="413"/>
      <c r="V15" s="413"/>
    </row>
    <row r="16" spans="1:22" s="411" customFormat="1" ht="19.5" thickBot="1" x14ac:dyDescent="0.35">
      <c r="A16" s="1"/>
      <c r="B16" s="5"/>
      <c r="C16" s="243" t="s">
        <v>802</v>
      </c>
      <c r="D16" s="146"/>
      <c r="E16" s="146"/>
      <c r="F16" s="146"/>
      <c r="G16" s="517" t="s">
        <v>791</v>
      </c>
      <c r="H16" s="518"/>
      <c r="I16" s="518"/>
      <c r="J16" s="518"/>
      <c r="K16" s="518"/>
      <c r="L16" s="519"/>
      <c r="M16" s="146"/>
      <c r="N16" s="146"/>
      <c r="O16" s="146"/>
      <c r="P16" s="6"/>
      <c r="Q16" s="413"/>
      <c r="R16" s="413"/>
      <c r="S16" s="413"/>
      <c r="T16" s="413"/>
      <c r="U16" s="413"/>
      <c r="V16" s="413"/>
    </row>
    <row r="17" spans="1:22" s="411" customFormat="1" ht="15.75" thickBot="1" x14ac:dyDescent="0.3">
      <c r="A17" s="1"/>
      <c r="B17" s="5"/>
      <c r="C17" s="146"/>
      <c r="D17" s="146"/>
      <c r="E17" s="146"/>
      <c r="F17" s="146"/>
      <c r="G17" s="520" t="s">
        <v>792</v>
      </c>
      <c r="H17" s="521"/>
      <c r="I17" s="522" t="s">
        <v>793</v>
      </c>
      <c r="J17" s="522"/>
      <c r="K17" s="523" t="s">
        <v>1379</v>
      </c>
      <c r="L17" s="524"/>
      <c r="M17" s="515" t="s">
        <v>800</v>
      </c>
      <c r="N17" s="501" t="s">
        <v>801</v>
      </c>
      <c r="O17" s="489" t="s">
        <v>833</v>
      </c>
      <c r="P17" s="6"/>
      <c r="Q17" s="413"/>
      <c r="R17" s="413"/>
      <c r="S17" s="413"/>
      <c r="T17" s="413"/>
      <c r="U17" s="413"/>
      <c r="V17" s="413"/>
    </row>
    <row r="18" spans="1:22" s="411" customFormat="1" ht="15.75" thickBot="1" x14ac:dyDescent="0.3">
      <c r="A18" s="1"/>
      <c r="B18" s="5"/>
      <c r="C18" s="244" t="s">
        <v>794</v>
      </c>
      <c r="D18" s="245" t="s">
        <v>795</v>
      </c>
      <c r="E18" s="246" t="s">
        <v>796</v>
      </c>
      <c r="F18" s="247" t="s">
        <v>797</v>
      </c>
      <c r="G18" s="248" t="s">
        <v>798</v>
      </c>
      <c r="H18" s="249" t="s">
        <v>799</v>
      </c>
      <c r="I18" s="250" t="s">
        <v>798</v>
      </c>
      <c r="J18" s="250" t="s">
        <v>799</v>
      </c>
      <c r="K18" s="251" t="s">
        <v>798</v>
      </c>
      <c r="L18" s="252" t="s">
        <v>799</v>
      </c>
      <c r="M18" s="516"/>
      <c r="N18" s="502"/>
      <c r="O18" s="490"/>
      <c r="P18" s="6"/>
      <c r="Q18" s="413"/>
      <c r="R18" s="413"/>
      <c r="S18" s="413"/>
      <c r="T18" s="413"/>
      <c r="U18" s="413"/>
      <c r="V18" s="413"/>
    </row>
    <row r="19" spans="1:22" s="411" customFormat="1" x14ac:dyDescent="0.25">
      <c r="A19" s="1"/>
      <c r="B19" s="5"/>
      <c r="C19" s="253" t="s">
        <v>802</v>
      </c>
      <c r="D19" s="387"/>
      <c r="E19" s="388"/>
      <c r="F19" s="389"/>
      <c r="G19" s="254"/>
      <c r="H19" s="255"/>
      <c r="I19" s="256"/>
      <c r="J19" s="257"/>
      <c r="K19" s="255"/>
      <c r="L19" s="258"/>
      <c r="M19" s="259">
        <f>IF(E19=0,(D19*1*F19)/1000,IF(E19= " ", (D19*1*F19)/1000, (D19*E19*F19)/1000))</f>
        <v>0</v>
      </c>
      <c r="N19" s="393"/>
      <c r="O19" s="394"/>
      <c r="P19" s="6"/>
      <c r="Q19" s="413"/>
      <c r="R19" s="413"/>
      <c r="S19" s="413"/>
      <c r="T19" s="413"/>
      <c r="U19" s="413"/>
      <c r="V19" s="413"/>
    </row>
    <row r="20" spans="1:22" s="411" customFormat="1" x14ac:dyDescent="0.25">
      <c r="A20" s="1"/>
      <c r="B20" s="5"/>
      <c r="C20" s="260" t="s">
        <v>1373</v>
      </c>
      <c r="D20" s="387"/>
      <c r="E20" s="388"/>
      <c r="F20" s="389"/>
      <c r="G20" s="254"/>
      <c r="H20" s="255"/>
      <c r="I20" s="256"/>
      <c r="J20" s="257"/>
      <c r="K20" s="255"/>
      <c r="L20" s="258"/>
      <c r="M20" s="261">
        <f t="shared" ref="M20:M21" si="0">IF(E20=0,(D20*1*F20)/1000,IF(E20= " ", (D20*1*F20)/1000, (D20*E20*F20)/1000))</f>
        <v>0</v>
      </c>
      <c r="N20" s="12"/>
      <c r="O20" s="391"/>
      <c r="P20" s="6"/>
      <c r="Q20" s="413"/>
      <c r="R20" s="413"/>
      <c r="S20" s="413"/>
      <c r="T20" s="413"/>
      <c r="U20" s="413"/>
      <c r="V20" s="413"/>
    </row>
    <row r="21" spans="1:22" s="411" customFormat="1" x14ac:dyDescent="0.25">
      <c r="A21" s="1"/>
      <c r="B21" s="5"/>
      <c r="C21" s="260" t="s">
        <v>1374</v>
      </c>
      <c r="D21" s="387"/>
      <c r="E21" s="388"/>
      <c r="F21" s="389"/>
      <c r="G21" s="254"/>
      <c r="H21" s="255"/>
      <c r="I21" s="256"/>
      <c r="J21" s="257"/>
      <c r="K21" s="255"/>
      <c r="L21" s="258"/>
      <c r="M21" s="261">
        <f t="shared" si="0"/>
        <v>0</v>
      </c>
      <c r="N21" s="12"/>
      <c r="O21" s="391"/>
      <c r="P21" s="6"/>
      <c r="Q21" s="413"/>
      <c r="R21" s="413"/>
      <c r="S21" s="413"/>
      <c r="T21" s="413"/>
      <c r="U21" s="413"/>
      <c r="V21" s="413"/>
    </row>
    <row r="22" spans="1:22" s="411" customFormat="1" x14ac:dyDescent="0.25">
      <c r="A22" s="1"/>
      <c r="B22" s="5"/>
      <c r="C22" s="260" t="s">
        <v>803</v>
      </c>
      <c r="D22" s="390"/>
      <c r="E22" s="262"/>
      <c r="F22" s="263"/>
      <c r="G22" s="254"/>
      <c r="H22" s="255"/>
      <c r="I22" s="256"/>
      <c r="J22" s="257"/>
      <c r="K22" s="255"/>
      <c r="L22" s="258"/>
      <c r="M22" s="392"/>
      <c r="N22" s="12"/>
      <c r="O22" s="391"/>
      <c r="P22" s="6"/>
      <c r="Q22" s="413"/>
      <c r="R22" s="413"/>
      <c r="S22" s="413"/>
      <c r="T22" s="413"/>
      <c r="U22" s="413"/>
      <c r="V22" s="413"/>
    </row>
    <row r="23" spans="1:22" s="411" customFormat="1" x14ac:dyDescent="0.25">
      <c r="A23" s="1"/>
      <c r="B23" s="5"/>
      <c r="C23" s="260" t="s">
        <v>1487</v>
      </c>
      <c r="D23" s="264"/>
      <c r="E23" s="262"/>
      <c r="F23" s="263"/>
      <c r="G23" s="390"/>
      <c r="H23" s="12"/>
      <c r="I23" s="12"/>
      <c r="J23" s="12"/>
      <c r="K23" s="12"/>
      <c r="L23" s="391"/>
      <c r="M23" s="261">
        <f>IF((G23*H23) +(I23*J23) +(K23*L23) =0,0,(G23*H23) +(I23*J23) +(K23*L23))</f>
        <v>0</v>
      </c>
      <c r="N23" s="265"/>
      <c r="O23" s="391"/>
      <c r="P23" s="6"/>
      <c r="Q23" s="413"/>
      <c r="R23" s="413"/>
      <c r="S23" s="413"/>
      <c r="T23" s="413"/>
      <c r="U23" s="413"/>
      <c r="V23" s="413"/>
    </row>
    <row r="24" spans="1:22" s="411" customFormat="1" x14ac:dyDescent="0.25">
      <c r="A24" s="1"/>
      <c r="B24" s="5"/>
      <c r="C24" s="260" t="s">
        <v>1488</v>
      </c>
      <c r="D24" s="387"/>
      <c r="E24" s="262"/>
      <c r="F24" s="263"/>
      <c r="G24" s="390"/>
      <c r="H24" s="12"/>
      <c r="I24" s="12"/>
      <c r="J24" s="12"/>
      <c r="K24" s="12"/>
      <c r="L24" s="391"/>
      <c r="M24" s="261">
        <f>IF((G24*H24) +(I24*J24) +(K24*L24) =0,0,(G24*H24) +(I24*J24) +(K24*L24))</f>
        <v>0</v>
      </c>
      <c r="N24" s="12"/>
      <c r="O24" s="391"/>
      <c r="P24" s="6"/>
      <c r="Q24" s="413"/>
      <c r="R24" s="413"/>
      <c r="S24" s="413"/>
      <c r="T24" s="413"/>
      <c r="U24" s="413"/>
      <c r="V24" s="413"/>
    </row>
    <row r="25" spans="1:22" s="411" customFormat="1" ht="15.75" thickBot="1" x14ac:dyDescent="0.3">
      <c r="A25" s="1"/>
      <c r="B25" s="5"/>
      <c r="C25" s="266" t="s">
        <v>854</v>
      </c>
      <c r="D25" s="267">
        <f>D19+D20+D21+D22+D24</f>
        <v>0</v>
      </c>
      <c r="E25" s="268"/>
      <c r="F25" s="269"/>
      <c r="G25" s="270"/>
      <c r="H25" s="271"/>
      <c r="I25" s="272"/>
      <c r="J25" s="271"/>
      <c r="K25" s="272"/>
      <c r="L25" s="273"/>
      <c r="M25" s="274">
        <f>SUM(M19:M24)</f>
        <v>0</v>
      </c>
      <c r="N25" s="275">
        <f t="shared" ref="N25:O25" si="1">SUM(N19:N24)</f>
        <v>0</v>
      </c>
      <c r="O25" s="276">
        <f t="shared" si="1"/>
        <v>0</v>
      </c>
      <c r="P25" s="6"/>
      <c r="Q25" s="413"/>
      <c r="R25" s="413"/>
      <c r="S25" s="413"/>
      <c r="T25" s="413"/>
      <c r="U25" s="413"/>
      <c r="V25" s="413"/>
    </row>
    <row r="26" spans="1:22" s="411" customFormat="1" x14ac:dyDescent="0.25">
      <c r="A26" s="1"/>
      <c r="B26" s="5"/>
      <c r="C26" s="277" t="s">
        <v>1510</v>
      </c>
      <c r="D26" s="146"/>
      <c r="E26" s="146"/>
      <c r="F26" s="146"/>
      <c r="G26" s="146"/>
      <c r="H26" s="146"/>
      <c r="I26" s="146"/>
      <c r="J26" s="146"/>
      <c r="K26" s="147"/>
      <c r="L26" s="146"/>
      <c r="M26" s="146"/>
      <c r="N26" s="146"/>
      <c r="O26" s="146"/>
      <c r="P26" s="6"/>
      <c r="Q26" s="413"/>
      <c r="R26" s="413"/>
      <c r="S26" s="413"/>
      <c r="T26" s="413"/>
      <c r="U26" s="413"/>
      <c r="V26" s="413"/>
    </row>
    <row r="27" spans="1:22" s="411" customFormat="1" x14ac:dyDescent="0.25">
      <c r="A27" s="1"/>
      <c r="B27" s="5"/>
      <c r="C27" s="146"/>
      <c r="D27" s="146"/>
      <c r="E27" s="146"/>
      <c r="F27" s="146"/>
      <c r="G27" s="146"/>
      <c r="H27" s="146"/>
      <c r="I27" s="146"/>
      <c r="J27" s="146"/>
      <c r="K27" s="146"/>
      <c r="L27" s="146"/>
      <c r="M27" s="146"/>
      <c r="N27" s="146"/>
      <c r="O27" s="146"/>
      <c r="P27" s="6"/>
      <c r="Q27" s="413"/>
      <c r="R27" s="413"/>
      <c r="S27" s="413"/>
      <c r="T27" s="413"/>
      <c r="U27" s="413"/>
      <c r="V27" s="413"/>
    </row>
    <row r="28" spans="1:22" s="411" customFormat="1" ht="19.5" thickBot="1" x14ac:dyDescent="0.35">
      <c r="A28" s="1"/>
      <c r="B28" s="5"/>
      <c r="C28" s="278"/>
      <c r="D28" s="146"/>
      <c r="E28" s="146"/>
      <c r="F28" s="146"/>
      <c r="G28" s="146"/>
      <c r="H28" s="279"/>
      <c r="I28" s="146"/>
      <c r="J28" s="146"/>
      <c r="K28" s="146"/>
      <c r="L28" s="146"/>
      <c r="M28" s="146"/>
      <c r="N28" s="146"/>
      <c r="O28" s="146"/>
      <c r="P28" s="6"/>
      <c r="Q28" s="413"/>
      <c r="R28" s="413"/>
      <c r="S28" s="413"/>
      <c r="T28" s="413"/>
      <c r="U28" s="413"/>
      <c r="V28" s="413"/>
    </row>
    <row r="29" spans="1:22" s="411" customFormat="1" ht="19.5" thickBot="1" x14ac:dyDescent="0.35">
      <c r="A29" s="1"/>
      <c r="B29" s="5"/>
      <c r="C29" s="243" t="s">
        <v>806</v>
      </c>
      <c r="D29" s="146"/>
      <c r="E29" s="146"/>
      <c r="F29" s="146"/>
      <c r="G29" s="517" t="s">
        <v>791</v>
      </c>
      <c r="H29" s="518"/>
      <c r="I29" s="518"/>
      <c r="J29" s="518"/>
      <c r="K29" s="518"/>
      <c r="L29" s="519"/>
      <c r="M29" s="146"/>
      <c r="N29" s="146"/>
      <c r="O29" s="146"/>
      <c r="P29" s="6"/>
      <c r="Q29" s="413"/>
      <c r="R29" s="413"/>
      <c r="S29" s="413"/>
      <c r="T29" s="413"/>
      <c r="U29" s="413"/>
      <c r="V29" s="413"/>
    </row>
    <row r="30" spans="1:22" s="411" customFormat="1" ht="15.75" thickBot="1" x14ac:dyDescent="0.3">
      <c r="A30" s="1"/>
      <c r="B30" s="5"/>
      <c r="C30" s="146"/>
      <c r="D30" s="146"/>
      <c r="E30" s="146"/>
      <c r="F30" s="146"/>
      <c r="G30" s="520" t="s">
        <v>792</v>
      </c>
      <c r="H30" s="521"/>
      <c r="I30" s="522" t="s">
        <v>793</v>
      </c>
      <c r="J30" s="522"/>
      <c r="K30" s="523" t="s">
        <v>1379</v>
      </c>
      <c r="L30" s="524"/>
      <c r="M30" s="515" t="s">
        <v>800</v>
      </c>
      <c r="N30" s="501" t="s">
        <v>801</v>
      </c>
      <c r="O30" s="489" t="s">
        <v>833</v>
      </c>
      <c r="P30" s="6"/>
      <c r="Q30" s="413"/>
      <c r="R30" s="413"/>
      <c r="S30" s="413"/>
      <c r="T30" s="413"/>
      <c r="U30" s="413"/>
      <c r="V30" s="413"/>
    </row>
    <row r="31" spans="1:22" s="411" customFormat="1" ht="15.75" thickBot="1" x14ac:dyDescent="0.3">
      <c r="A31" s="1"/>
      <c r="B31" s="5"/>
      <c r="C31" s="244" t="s">
        <v>794</v>
      </c>
      <c r="D31" s="245" t="s">
        <v>795</v>
      </c>
      <c r="E31" s="246" t="s">
        <v>796</v>
      </c>
      <c r="F31" s="247" t="s">
        <v>797</v>
      </c>
      <c r="G31" s="248" t="s">
        <v>798</v>
      </c>
      <c r="H31" s="249" t="s">
        <v>799</v>
      </c>
      <c r="I31" s="250" t="s">
        <v>798</v>
      </c>
      <c r="J31" s="250" t="s">
        <v>799</v>
      </c>
      <c r="K31" s="251" t="s">
        <v>798</v>
      </c>
      <c r="L31" s="252" t="s">
        <v>799</v>
      </c>
      <c r="M31" s="516"/>
      <c r="N31" s="502"/>
      <c r="O31" s="490"/>
      <c r="P31" s="6"/>
      <c r="Q31" s="413"/>
      <c r="R31" s="413"/>
      <c r="S31" s="413"/>
      <c r="T31" s="413"/>
      <c r="U31" s="413"/>
      <c r="V31" s="413"/>
    </row>
    <row r="32" spans="1:22" s="411" customFormat="1" x14ac:dyDescent="0.25">
      <c r="A32" s="1"/>
      <c r="B32" s="5"/>
      <c r="C32" s="5" t="s">
        <v>806</v>
      </c>
      <c r="D32" s="387"/>
      <c r="E32" s="388"/>
      <c r="F32" s="389"/>
      <c r="G32" s="280"/>
      <c r="H32" s="262"/>
      <c r="I32" s="281"/>
      <c r="J32" s="282"/>
      <c r="K32" s="262"/>
      <c r="L32" s="263"/>
      <c r="M32" s="259">
        <f>IF(E32=0,(D32*1*F32)/1000,IF(E32= " ", (D32*1*F32)/1000, (D32*E32*F32)/1000))</f>
        <v>0</v>
      </c>
      <c r="N32" s="393"/>
      <c r="O32" s="394"/>
      <c r="P32" s="6"/>
      <c r="Q32" s="413"/>
      <c r="R32" s="413"/>
      <c r="S32" s="413"/>
      <c r="T32" s="413"/>
      <c r="U32" s="413"/>
      <c r="V32" s="413"/>
    </row>
    <row r="33" spans="1:22" s="411" customFormat="1" x14ac:dyDescent="0.25">
      <c r="A33" s="1"/>
      <c r="B33" s="5"/>
      <c r="C33" s="241" t="s">
        <v>1377</v>
      </c>
      <c r="D33" s="387"/>
      <c r="E33" s="388"/>
      <c r="F33" s="389"/>
      <c r="G33" s="280"/>
      <c r="H33" s="262"/>
      <c r="I33" s="281"/>
      <c r="J33" s="282"/>
      <c r="K33" s="262"/>
      <c r="L33" s="263"/>
      <c r="M33" s="261">
        <f t="shared" ref="M33:M35" si="2">IF(E33=0,(D33*1*F33)/1000,IF(E33= " ", (D33*1*F33)/1000, (D33*E33*F33)/1000))</f>
        <v>0</v>
      </c>
      <c r="N33" s="12"/>
      <c r="O33" s="391"/>
      <c r="P33" s="6"/>
      <c r="Q33" s="413"/>
      <c r="R33" s="413"/>
      <c r="S33" s="413"/>
      <c r="T33" s="413"/>
      <c r="U33" s="413"/>
      <c r="V33" s="413"/>
    </row>
    <row r="34" spans="1:22" s="411" customFormat="1" x14ac:dyDescent="0.25">
      <c r="A34" s="1"/>
      <c r="B34" s="5"/>
      <c r="C34" s="5" t="s">
        <v>1375</v>
      </c>
      <c r="D34" s="387"/>
      <c r="E34" s="388"/>
      <c r="F34" s="389"/>
      <c r="G34" s="280"/>
      <c r="H34" s="262"/>
      <c r="I34" s="281"/>
      <c r="J34" s="282"/>
      <c r="K34" s="262"/>
      <c r="L34" s="263"/>
      <c r="M34" s="261">
        <f t="shared" si="2"/>
        <v>0</v>
      </c>
      <c r="N34" s="12"/>
      <c r="O34" s="391"/>
      <c r="P34" s="6"/>
      <c r="Q34" s="413"/>
      <c r="R34" s="413"/>
      <c r="S34" s="413"/>
      <c r="T34" s="413"/>
      <c r="U34" s="413"/>
      <c r="V34" s="413"/>
    </row>
    <row r="35" spans="1:22" s="411" customFormat="1" x14ac:dyDescent="0.25">
      <c r="A35" s="1"/>
      <c r="B35" s="5"/>
      <c r="C35" s="5" t="s">
        <v>1376</v>
      </c>
      <c r="D35" s="387"/>
      <c r="E35" s="388"/>
      <c r="F35" s="389"/>
      <c r="G35" s="280"/>
      <c r="H35" s="262"/>
      <c r="I35" s="281"/>
      <c r="J35" s="282"/>
      <c r="K35" s="262"/>
      <c r="L35" s="263"/>
      <c r="M35" s="261">
        <f t="shared" si="2"/>
        <v>0</v>
      </c>
      <c r="N35" s="12"/>
      <c r="O35" s="391"/>
      <c r="P35" s="6"/>
      <c r="Q35" s="413"/>
      <c r="R35" s="413"/>
      <c r="S35" s="413"/>
      <c r="T35" s="413"/>
      <c r="U35" s="413"/>
      <c r="V35" s="413"/>
    </row>
    <row r="36" spans="1:22" s="411" customFormat="1" x14ac:dyDescent="0.25">
      <c r="A36" s="1"/>
      <c r="B36" s="5"/>
      <c r="C36" s="260" t="s">
        <v>1487</v>
      </c>
      <c r="D36" s="264"/>
      <c r="E36" s="262"/>
      <c r="F36" s="263"/>
      <c r="G36" s="390"/>
      <c r="H36" s="12"/>
      <c r="I36" s="12"/>
      <c r="J36" s="12"/>
      <c r="K36" s="12"/>
      <c r="L36" s="391"/>
      <c r="M36" s="261">
        <f>IF((G36*H36) +(I36*J36) +(K36*L36) =0,0,(G36*H36) +(I36*J36) +(K36*L36))</f>
        <v>0</v>
      </c>
      <c r="N36" s="265"/>
      <c r="O36" s="391"/>
      <c r="P36" s="6"/>
      <c r="Q36" s="413"/>
      <c r="R36" s="413"/>
      <c r="S36" s="413"/>
      <c r="T36" s="413"/>
      <c r="U36" s="413"/>
      <c r="V36" s="413"/>
    </row>
    <row r="37" spans="1:22" s="411" customFormat="1" x14ac:dyDescent="0.25">
      <c r="A37" s="1"/>
      <c r="B37" s="5"/>
      <c r="C37" s="260" t="s">
        <v>1488</v>
      </c>
      <c r="D37" s="387"/>
      <c r="E37" s="262"/>
      <c r="F37" s="263"/>
      <c r="G37" s="390"/>
      <c r="H37" s="12"/>
      <c r="I37" s="12"/>
      <c r="J37" s="12"/>
      <c r="K37" s="12"/>
      <c r="L37" s="391"/>
      <c r="M37" s="261">
        <f>IF((G37*H37) +(I37*J37) +(K37*L37) =0,0,(G37*H37) +(I37*J37) +(K37*L37))</f>
        <v>0</v>
      </c>
      <c r="N37" s="12"/>
      <c r="O37" s="391"/>
      <c r="P37" s="6"/>
      <c r="Q37" s="413"/>
      <c r="R37" s="413"/>
      <c r="S37" s="413"/>
      <c r="T37" s="413"/>
      <c r="U37" s="413"/>
      <c r="V37" s="413"/>
    </row>
    <row r="38" spans="1:22" s="411" customFormat="1" ht="15.75" thickBot="1" x14ac:dyDescent="0.3">
      <c r="A38" s="1"/>
      <c r="B38" s="5"/>
      <c r="C38" s="283" t="s">
        <v>807</v>
      </c>
      <c r="D38" s="267">
        <f>D32+D33+D34+D35+D37</f>
        <v>0</v>
      </c>
      <c r="E38" s="268"/>
      <c r="F38" s="269"/>
      <c r="G38" s="284"/>
      <c r="H38" s="268"/>
      <c r="I38" s="285"/>
      <c r="J38" s="268"/>
      <c r="K38" s="285"/>
      <c r="L38" s="269"/>
      <c r="M38" s="274">
        <f>SUM(M32:M37)</f>
        <v>0</v>
      </c>
      <c r="N38" s="275">
        <f t="shared" ref="N38" si="3">SUM(N32:N37)</f>
        <v>0</v>
      </c>
      <c r="O38" s="276">
        <f t="shared" ref="O38" si="4">SUM(O32:O37)</f>
        <v>0</v>
      </c>
      <c r="P38" s="6"/>
      <c r="Q38" s="413"/>
      <c r="R38" s="413"/>
      <c r="S38" s="413"/>
      <c r="T38" s="413"/>
      <c r="U38" s="413"/>
      <c r="V38" s="413"/>
    </row>
    <row r="39" spans="1:22" s="411" customFormat="1" x14ac:dyDescent="0.25">
      <c r="A39" s="1"/>
      <c r="B39" s="5"/>
      <c r="C39" s="277" t="s">
        <v>1510</v>
      </c>
      <c r="D39" s="146"/>
      <c r="E39" s="146"/>
      <c r="F39" s="146"/>
      <c r="G39" s="146"/>
      <c r="H39" s="146"/>
      <c r="I39" s="146"/>
      <c r="J39" s="146"/>
      <c r="K39" s="146"/>
      <c r="L39" s="146"/>
      <c r="M39" s="146"/>
      <c r="N39" s="146"/>
      <c r="O39" s="146"/>
      <c r="P39" s="6"/>
      <c r="Q39" s="413"/>
      <c r="R39" s="413"/>
      <c r="S39" s="413"/>
      <c r="T39" s="413"/>
      <c r="U39" s="413"/>
      <c r="V39" s="413"/>
    </row>
    <row r="40" spans="1:22" s="411" customFormat="1" x14ac:dyDescent="0.25">
      <c r="A40" s="1"/>
      <c r="B40" s="5"/>
      <c r="C40" s="146"/>
      <c r="D40" s="146"/>
      <c r="E40" s="146"/>
      <c r="F40" s="146"/>
      <c r="G40" s="146"/>
      <c r="H40" s="146"/>
      <c r="I40" s="146"/>
      <c r="J40" s="146"/>
      <c r="K40" s="146"/>
      <c r="L40" s="146"/>
      <c r="M40" s="146"/>
      <c r="N40" s="146"/>
      <c r="O40" s="146"/>
      <c r="P40" s="6"/>
      <c r="Q40" s="413"/>
      <c r="R40" s="413"/>
      <c r="S40" s="413"/>
      <c r="T40" s="413"/>
      <c r="U40" s="413"/>
      <c r="V40" s="413"/>
    </row>
    <row r="41" spans="1:22" s="411" customFormat="1" ht="15.75" thickBot="1" x14ac:dyDescent="0.3">
      <c r="A41" s="1"/>
      <c r="B41" s="5"/>
      <c r="C41" s="146"/>
      <c r="D41" s="146"/>
      <c r="E41" s="146"/>
      <c r="F41" s="146"/>
      <c r="G41" s="146"/>
      <c r="H41" s="146"/>
      <c r="I41" s="146"/>
      <c r="J41" s="146"/>
      <c r="K41" s="146"/>
      <c r="L41" s="146"/>
      <c r="M41" s="146"/>
      <c r="N41" s="146"/>
      <c r="O41" s="146"/>
      <c r="P41" s="6"/>
      <c r="Q41" s="413"/>
      <c r="R41" s="413"/>
      <c r="S41" s="413"/>
      <c r="T41" s="413"/>
      <c r="U41" s="413"/>
      <c r="V41" s="413"/>
    </row>
    <row r="42" spans="1:22" s="411" customFormat="1" ht="19.5" thickBot="1" x14ac:dyDescent="0.35">
      <c r="A42" s="1"/>
      <c r="B42" s="5"/>
      <c r="C42" s="243" t="s">
        <v>808</v>
      </c>
      <c r="D42" s="146"/>
      <c r="E42" s="146"/>
      <c r="F42" s="146"/>
      <c r="G42" s="517" t="s">
        <v>791</v>
      </c>
      <c r="H42" s="518"/>
      <c r="I42" s="518"/>
      <c r="J42" s="518"/>
      <c r="K42" s="518"/>
      <c r="L42" s="519"/>
      <c r="M42" s="146"/>
      <c r="N42" s="146"/>
      <c r="O42" s="146"/>
      <c r="P42" s="6"/>
      <c r="Q42" s="413"/>
      <c r="R42" s="413"/>
      <c r="S42" s="413"/>
      <c r="T42" s="413"/>
      <c r="U42" s="413"/>
      <c r="V42" s="413"/>
    </row>
    <row r="43" spans="1:22" s="411" customFormat="1" ht="15.75" thickBot="1" x14ac:dyDescent="0.3">
      <c r="A43" s="1"/>
      <c r="B43" s="5"/>
      <c r="C43" s="146"/>
      <c r="D43" s="146"/>
      <c r="E43" s="146"/>
      <c r="F43" s="146"/>
      <c r="G43" s="520" t="s">
        <v>792</v>
      </c>
      <c r="H43" s="521"/>
      <c r="I43" s="522" t="s">
        <v>793</v>
      </c>
      <c r="J43" s="522"/>
      <c r="K43" s="523" t="s">
        <v>1379</v>
      </c>
      <c r="L43" s="524"/>
      <c r="M43" s="515" t="s">
        <v>800</v>
      </c>
      <c r="N43" s="501" t="s">
        <v>801</v>
      </c>
      <c r="O43" s="489" t="s">
        <v>833</v>
      </c>
      <c r="P43" s="6"/>
      <c r="Q43" s="413"/>
      <c r="R43" s="413"/>
      <c r="S43" s="413"/>
      <c r="T43" s="413"/>
      <c r="U43" s="413"/>
      <c r="V43" s="413"/>
    </row>
    <row r="44" spans="1:22" s="411" customFormat="1" ht="15.75" thickBot="1" x14ac:dyDescent="0.3">
      <c r="A44" s="1"/>
      <c r="B44" s="5"/>
      <c r="C44" s="244" t="s">
        <v>794</v>
      </c>
      <c r="D44" s="245" t="s">
        <v>795</v>
      </c>
      <c r="E44" s="246" t="s">
        <v>796</v>
      </c>
      <c r="F44" s="247" t="s">
        <v>797</v>
      </c>
      <c r="G44" s="248" t="s">
        <v>798</v>
      </c>
      <c r="H44" s="249" t="s">
        <v>799</v>
      </c>
      <c r="I44" s="250" t="s">
        <v>798</v>
      </c>
      <c r="J44" s="250" t="s">
        <v>799</v>
      </c>
      <c r="K44" s="251" t="s">
        <v>798</v>
      </c>
      <c r="L44" s="252" t="s">
        <v>799</v>
      </c>
      <c r="M44" s="516"/>
      <c r="N44" s="502"/>
      <c r="O44" s="490"/>
      <c r="P44" s="6"/>
      <c r="Q44" s="413"/>
      <c r="R44" s="413"/>
      <c r="S44" s="413"/>
      <c r="T44" s="413"/>
      <c r="U44" s="413"/>
      <c r="V44" s="413"/>
    </row>
    <row r="45" spans="1:22" s="411" customFormat="1" x14ac:dyDescent="0.25">
      <c r="A45" s="1"/>
      <c r="B45" s="5"/>
      <c r="C45" s="253" t="s">
        <v>808</v>
      </c>
      <c r="D45" s="387"/>
      <c r="E45" s="388"/>
      <c r="F45" s="389"/>
      <c r="G45" s="280"/>
      <c r="H45" s="262"/>
      <c r="I45" s="281"/>
      <c r="J45" s="282"/>
      <c r="K45" s="262"/>
      <c r="L45" s="263"/>
      <c r="M45" s="259">
        <f>IF(E45=0,(D45*1*F45)/1000,IF(E45= " ", (D45*1*F45)/1000, (D45*E45*F45)/1000))</f>
        <v>0</v>
      </c>
      <c r="N45" s="393"/>
      <c r="O45" s="394"/>
      <c r="P45" s="6"/>
      <c r="Q45" s="413"/>
      <c r="R45" s="413"/>
      <c r="S45" s="413"/>
      <c r="T45" s="413"/>
      <c r="U45" s="413"/>
      <c r="V45" s="413"/>
    </row>
    <row r="46" spans="1:22" s="411" customFormat="1" x14ac:dyDescent="0.25">
      <c r="A46" s="1"/>
      <c r="B46" s="5"/>
      <c r="C46" s="286" t="s">
        <v>1489</v>
      </c>
      <c r="D46" s="387"/>
      <c r="E46" s="388"/>
      <c r="F46" s="389"/>
      <c r="G46" s="280"/>
      <c r="H46" s="262"/>
      <c r="I46" s="281"/>
      <c r="J46" s="282"/>
      <c r="K46" s="262"/>
      <c r="L46" s="263"/>
      <c r="M46" s="261">
        <f t="shared" ref="M46:M49" si="5">IF(E46=0,(D46*1*F46)/1000,IF(E46= " ", (D46*1*F46)/1000, (D46*E46*F46)/1000))</f>
        <v>0</v>
      </c>
      <c r="N46" s="12"/>
      <c r="O46" s="391"/>
      <c r="P46" s="6"/>
      <c r="Q46" s="413"/>
      <c r="R46" s="413"/>
      <c r="S46" s="413"/>
      <c r="T46" s="413"/>
      <c r="U46" s="413"/>
      <c r="V46" s="413"/>
    </row>
    <row r="47" spans="1:22" s="411" customFormat="1" x14ac:dyDescent="0.25">
      <c r="A47" s="1"/>
      <c r="B47" s="5"/>
      <c r="C47" s="260" t="s">
        <v>810</v>
      </c>
      <c r="D47" s="387"/>
      <c r="E47" s="388"/>
      <c r="F47" s="389"/>
      <c r="G47" s="280"/>
      <c r="H47" s="262"/>
      <c r="I47" s="281"/>
      <c r="J47" s="282"/>
      <c r="K47" s="262"/>
      <c r="L47" s="263"/>
      <c r="M47" s="261">
        <f t="shared" si="5"/>
        <v>0</v>
      </c>
      <c r="N47" s="12"/>
      <c r="O47" s="391"/>
      <c r="P47" s="6"/>
      <c r="Q47" s="413"/>
      <c r="R47" s="413"/>
      <c r="S47" s="413"/>
      <c r="T47" s="413"/>
      <c r="U47" s="413"/>
      <c r="V47" s="413"/>
    </row>
    <row r="48" spans="1:22" s="411" customFormat="1" x14ac:dyDescent="0.25">
      <c r="A48" s="1"/>
      <c r="B48" s="5"/>
      <c r="C48" s="260" t="s">
        <v>1378</v>
      </c>
      <c r="D48" s="387"/>
      <c r="E48" s="388"/>
      <c r="F48" s="389"/>
      <c r="G48" s="280"/>
      <c r="H48" s="262"/>
      <c r="I48" s="281"/>
      <c r="J48" s="282"/>
      <c r="K48" s="262"/>
      <c r="L48" s="263"/>
      <c r="M48" s="261">
        <f t="shared" si="5"/>
        <v>0</v>
      </c>
      <c r="N48" s="12"/>
      <c r="O48" s="391"/>
      <c r="P48" s="6"/>
      <c r="Q48" s="413"/>
      <c r="R48" s="413"/>
      <c r="S48" s="413"/>
      <c r="T48" s="413"/>
      <c r="U48" s="413"/>
      <c r="V48" s="413"/>
    </row>
    <row r="49" spans="1:22" s="411" customFormat="1" x14ac:dyDescent="0.25">
      <c r="A49" s="1"/>
      <c r="B49" s="5"/>
      <c r="C49" s="260" t="s">
        <v>809</v>
      </c>
      <c r="D49" s="387"/>
      <c r="E49" s="388"/>
      <c r="F49" s="389"/>
      <c r="G49" s="280"/>
      <c r="H49" s="262"/>
      <c r="I49" s="281"/>
      <c r="J49" s="282"/>
      <c r="K49" s="262"/>
      <c r="L49" s="263"/>
      <c r="M49" s="261">
        <f t="shared" si="5"/>
        <v>0</v>
      </c>
      <c r="N49" s="12"/>
      <c r="O49" s="391"/>
      <c r="P49" s="6"/>
      <c r="Q49" s="413"/>
      <c r="R49" s="413"/>
      <c r="S49" s="413"/>
      <c r="T49" s="413"/>
      <c r="U49" s="413"/>
      <c r="V49" s="413"/>
    </row>
    <row r="50" spans="1:22" s="411" customFormat="1" x14ac:dyDescent="0.25">
      <c r="A50" s="1"/>
      <c r="B50" s="5"/>
      <c r="C50" s="260" t="s">
        <v>1487</v>
      </c>
      <c r="D50" s="264"/>
      <c r="E50" s="262"/>
      <c r="F50" s="263"/>
      <c r="G50" s="390"/>
      <c r="H50" s="12"/>
      <c r="I50" s="12"/>
      <c r="J50" s="12"/>
      <c r="K50" s="12"/>
      <c r="L50" s="391"/>
      <c r="M50" s="261">
        <f>IF((G50*H50) +(I50*J50) +(K50*L50) =0,0,(G50*H50) +(I50*J50) +(K50*L50))</f>
        <v>0</v>
      </c>
      <c r="N50" s="265"/>
      <c r="O50" s="391"/>
      <c r="P50" s="6"/>
      <c r="Q50" s="413"/>
      <c r="R50" s="413"/>
      <c r="S50" s="413"/>
      <c r="T50" s="413"/>
      <c r="U50" s="413"/>
      <c r="V50" s="413"/>
    </row>
    <row r="51" spans="1:22" s="411" customFormat="1" x14ac:dyDescent="0.25">
      <c r="A51" s="1"/>
      <c r="B51" s="5"/>
      <c r="C51" s="260" t="s">
        <v>1488</v>
      </c>
      <c r="D51" s="387"/>
      <c r="E51" s="262"/>
      <c r="F51" s="263"/>
      <c r="G51" s="390"/>
      <c r="H51" s="12"/>
      <c r="I51" s="12"/>
      <c r="J51" s="12"/>
      <c r="K51" s="12"/>
      <c r="L51" s="391"/>
      <c r="M51" s="261">
        <f>IF((G51*H51) +(I51*J51) +(K51*L51) =0,0,(G51*H51) +(I51*J51) +(K51*L51))</f>
        <v>0</v>
      </c>
      <c r="N51" s="12"/>
      <c r="O51" s="391"/>
      <c r="P51" s="6"/>
      <c r="Q51" s="413"/>
      <c r="R51" s="413"/>
      <c r="S51" s="413"/>
      <c r="T51" s="413"/>
      <c r="U51" s="413"/>
      <c r="V51" s="413"/>
    </row>
    <row r="52" spans="1:22" s="411" customFormat="1" ht="15.75" thickBot="1" x14ac:dyDescent="0.3">
      <c r="A52" s="1"/>
      <c r="B52" s="5"/>
      <c r="C52" s="266" t="s">
        <v>819</v>
      </c>
      <c r="D52" s="267">
        <f>SUM(D45:D49)+D51</f>
        <v>0</v>
      </c>
      <c r="E52" s="268"/>
      <c r="F52" s="269"/>
      <c r="G52" s="284"/>
      <c r="H52" s="268"/>
      <c r="I52" s="285"/>
      <c r="J52" s="268"/>
      <c r="K52" s="285"/>
      <c r="L52" s="269"/>
      <c r="M52" s="274">
        <f>SUM(M45:M51)</f>
        <v>0</v>
      </c>
      <c r="N52" s="275">
        <f>SUM(N45:N51)</f>
        <v>0</v>
      </c>
      <c r="O52" s="276">
        <f>SUM(O45:O51)</f>
        <v>0</v>
      </c>
      <c r="P52" s="6"/>
      <c r="Q52" s="413"/>
      <c r="R52" s="413"/>
      <c r="S52" s="413"/>
      <c r="T52" s="413"/>
      <c r="U52" s="413"/>
      <c r="V52" s="413"/>
    </row>
    <row r="53" spans="1:22" s="411" customFormat="1" x14ac:dyDescent="0.25">
      <c r="A53" s="1"/>
      <c r="B53" s="5"/>
      <c r="C53" s="277" t="s">
        <v>1510</v>
      </c>
      <c r="D53" s="146"/>
      <c r="E53" s="146"/>
      <c r="F53" s="146"/>
      <c r="G53" s="146"/>
      <c r="H53" s="146"/>
      <c r="I53" s="146"/>
      <c r="J53" s="146"/>
      <c r="K53" s="146"/>
      <c r="L53" s="146"/>
      <c r="M53" s="146"/>
      <c r="N53" s="146"/>
      <c r="O53" s="146"/>
      <c r="P53" s="6"/>
      <c r="Q53" s="413"/>
      <c r="R53" s="413"/>
      <c r="S53" s="413"/>
      <c r="T53" s="413"/>
      <c r="U53" s="413"/>
      <c r="V53" s="413"/>
    </row>
    <row r="54" spans="1:22" s="411" customFormat="1" x14ac:dyDescent="0.25">
      <c r="A54" s="1"/>
      <c r="B54" s="5"/>
      <c r="C54" s="147"/>
      <c r="D54" s="146"/>
      <c r="E54" s="146"/>
      <c r="F54" s="146"/>
      <c r="G54" s="146"/>
      <c r="H54" s="146"/>
      <c r="I54" s="146"/>
      <c r="J54" s="146"/>
      <c r="K54" s="146"/>
      <c r="L54" s="146"/>
      <c r="M54" s="146"/>
      <c r="N54" s="146"/>
      <c r="O54" s="146"/>
      <c r="P54" s="6"/>
      <c r="Q54" s="413"/>
      <c r="R54" s="413"/>
      <c r="S54" s="413"/>
      <c r="T54" s="413"/>
      <c r="U54" s="413"/>
      <c r="V54" s="413"/>
    </row>
    <row r="55" spans="1:22" s="411" customFormat="1" x14ac:dyDescent="0.25">
      <c r="A55" s="1"/>
      <c r="B55" s="5"/>
      <c r="C55" s="146"/>
      <c r="D55" s="146"/>
      <c r="E55" s="146"/>
      <c r="F55" s="146"/>
      <c r="G55" s="146"/>
      <c r="H55" s="146"/>
      <c r="I55" s="146"/>
      <c r="J55" s="146"/>
      <c r="K55" s="146"/>
      <c r="L55" s="146"/>
      <c r="M55" s="146"/>
      <c r="N55" s="146"/>
      <c r="O55" s="146"/>
      <c r="P55" s="6"/>
      <c r="Q55" s="413"/>
      <c r="R55" s="413"/>
      <c r="S55" s="413"/>
      <c r="T55" s="413"/>
      <c r="U55" s="413"/>
      <c r="V55" s="413"/>
    </row>
    <row r="56" spans="1:22" s="411" customFormat="1" x14ac:dyDescent="0.25">
      <c r="A56" s="1"/>
      <c r="B56" s="5"/>
      <c r="C56" s="146"/>
      <c r="D56" s="146"/>
      <c r="E56" s="146"/>
      <c r="F56" s="146"/>
      <c r="G56" s="146"/>
      <c r="H56" s="146"/>
      <c r="I56" s="146"/>
      <c r="J56" s="146"/>
      <c r="K56" s="146"/>
      <c r="L56" s="146"/>
      <c r="M56" s="146"/>
      <c r="N56" s="146"/>
      <c r="O56" s="146"/>
      <c r="P56" s="6"/>
      <c r="Q56" s="413"/>
      <c r="R56" s="413"/>
      <c r="S56" s="413"/>
      <c r="T56" s="413"/>
      <c r="U56" s="413"/>
      <c r="V56" s="413"/>
    </row>
    <row r="57" spans="1:22" s="411" customFormat="1" ht="21" x14ac:dyDescent="0.35">
      <c r="A57" s="1"/>
      <c r="B57" s="475" t="s">
        <v>1102</v>
      </c>
      <c r="C57" s="476"/>
      <c r="D57" s="476"/>
      <c r="E57" s="476"/>
      <c r="F57" s="476"/>
      <c r="G57" s="476"/>
      <c r="H57" s="476"/>
      <c r="I57" s="476"/>
      <c r="J57" s="476"/>
      <c r="K57" s="476"/>
      <c r="L57" s="476"/>
      <c r="M57" s="476"/>
      <c r="N57" s="476"/>
      <c r="O57" s="476"/>
      <c r="P57" s="477"/>
      <c r="Q57" s="413"/>
      <c r="R57" s="413"/>
      <c r="S57" s="413"/>
      <c r="T57" s="413"/>
      <c r="U57" s="413"/>
      <c r="V57" s="413"/>
    </row>
    <row r="58" spans="1:22" s="411" customFormat="1" x14ac:dyDescent="0.25">
      <c r="A58" s="1"/>
      <c r="B58" s="5"/>
      <c r="C58" s="146"/>
      <c r="D58" s="146"/>
      <c r="E58" s="146"/>
      <c r="F58" s="146"/>
      <c r="G58" s="146"/>
      <c r="H58" s="146"/>
      <c r="I58" s="146"/>
      <c r="J58" s="146"/>
      <c r="K58" s="146"/>
      <c r="L58" s="146"/>
      <c r="M58" s="146"/>
      <c r="N58" s="146"/>
      <c r="O58" s="146"/>
      <c r="P58" s="6"/>
      <c r="Q58" s="413"/>
      <c r="R58" s="413"/>
      <c r="S58" s="413"/>
      <c r="T58" s="413"/>
      <c r="U58" s="413"/>
      <c r="V58" s="413"/>
    </row>
    <row r="59" spans="1:22" s="411" customFormat="1" ht="15.75" x14ac:dyDescent="0.25">
      <c r="A59" s="1"/>
      <c r="B59" s="543" t="s">
        <v>1492</v>
      </c>
      <c r="C59" s="488"/>
      <c r="D59" s="488"/>
      <c r="E59" s="488"/>
      <c r="F59" s="488"/>
      <c r="G59" s="488"/>
      <c r="H59" s="488"/>
      <c r="I59" s="488"/>
      <c r="J59" s="488"/>
      <c r="K59" s="488"/>
      <c r="L59" s="488"/>
      <c r="M59" s="488"/>
      <c r="N59" s="488"/>
      <c r="O59" s="488"/>
      <c r="P59" s="544"/>
      <c r="Q59" s="413"/>
      <c r="R59" s="413"/>
      <c r="S59" s="413"/>
      <c r="T59" s="413"/>
      <c r="U59" s="413"/>
      <c r="V59" s="413"/>
    </row>
    <row r="60" spans="1:22" s="411" customFormat="1" x14ac:dyDescent="0.25">
      <c r="A60" s="1"/>
      <c r="B60" s="5"/>
      <c r="C60" s="146"/>
      <c r="D60" s="146"/>
      <c r="E60" s="146"/>
      <c r="F60" s="146"/>
      <c r="G60" s="146"/>
      <c r="H60" s="146"/>
      <c r="I60" s="146"/>
      <c r="J60" s="146"/>
      <c r="K60" s="146"/>
      <c r="L60" s="146"/>
      <c r="M60" s="146"/>
      <c r="N60" s="146"/>
      <c r="O60" s="146"/>
      <c r="P60" s="6"/>
      <c r="Q60" s="413"/>
      <c r="R60" s="413"/>
      <c r="S60" s="413"/>
      <c r="T60" s="413"/>
      <c r="U60" s="413"/>
      <c r="V60" s="413"/>
    </row>
    <row r="61" spans="1:22" s="411" customFormat="1" ht="19.5" thickBot="1" x14ac:dyDescent="0.35">
      <c r="A61" s="1"/>
      <c r="B61" s="5"/>
      <c r="C61" s="287" t="s">
        <v>811</v>
      </c>
      <c r="D61" s="146"/>
      <c r="E61" s="146"/>
      <c r="F61" s="146"/>
      <c r="G61" s="146"/>
      <c r="H61" s="146"/>
      <c r="I61" s="146"/>
      <c r="J61" s="146"/>
      <c r="K61" s="146"/>
      <c r="L61" s="146"/>
      <c r="M61" s="146"/>
      <c r="N61" s="146"/>
      <c r="O61" s="146"/>
      <c r="P61" s="6"/>
      <c r="Q61" s="413"/>
      <c r="R61" s="413"/>
      <c r="S61" s="413"/>
      <c r="T61" s="413"/>
      <c r="U61" s="413"/>
      <c r="V61" s="413"/>
    </row>
    <row r="62" spans="1:22" s="411" customFormat="1" x14ac:dyDescent="0.25">
      <c r="A62" s="1"/>
      <c r="B62" s="5"/>
      <c r="C62" s="545" t="s">
        <v>812</v>
      </c>
      <c r="D62" s="507" t="s">
        <v>795</v>
      </c>
      <c r="E62" s="507" t="s">
        <v>796</v>
      </c>
      <c r="F62" s="509" t="s">
        <v>797</v>
      </c>
      <c r="G62" s="511" t="s">
        <v>813</v>
      </c>
      <c r="H62" s="513" t="s">
        <v>834</v>
      </c>
      <c r="I62" s="146"/>
      <c r="J62" s="146"/>
      <c r="K62" s="146"/>
      <c r="L62" s="146"/>
      <c r="M62" s="146"/>
      <c r="N62" s="146"/>
      <c r="O62" s="146"/>
      <c r="P62" s="6"/>
      <c r="Q62" s="413"/>
      <c r="R62" s="413"/>
      <c r="S62" s="413"/>
      <c r="T62" s="413"/>
      <c r="U62" s="413"/>
      <c r="V62" s="413"/>
    </row>
    <row r="63" spans="1:22" s="411" customFormat="1" ht="15.75" thickBot="1" x14ac:dyDescent="0.3">
      <c r="A63" s="1"/>
      <c r="B63" s="5"/>
      <c r="C63" s="546"/>
      <c r="D63" s="508"/>
      <c r="E63" s="508"/>
      <c r="F63" s="510"/>
      <c r="G63" s="512"/>
      <c r="H63" s="514"/>
      <c r="I63" s="146"/>
      <c r="J63" s="146"/>
      <c r="K63" s="146"/>
      <c r="L63" s="146"/>
      <c r="M63" s="146"/>
      <c r="N63" s="146"/>
      <c r="O63" s="146"/>
      <c r="P63" s="6"/>
      <c r="Q63" s="413"/>
      <c r="R63" s="413"/>
      <c r="S63" s="413"/>
      <c r="T63" s="413"/>
      <c r="U63" s="413"/>
      <c r="V63" s="413"/>
    </row>
    <row r="64" spans="1:22" s="411" customFormat="1" x14ac:dyDescent="0.25">
      <c r="A64" s="1"/>
      <c r="B64" s="5"/>
      <c r="C64" s="153" t="s">
        <v>814</v>
      </c>
      <c r="D64" s="393"/>
      <c r="E64" s="388"/>
      <c r="F64" s="389"/>
      <c r="G64" s="289">
        <f t="shared" ref="G64:G69" si="6">IF(E64=0,(D64*1*F64)/1000,IF(E64=" ",(D64*1*F64)/1000,(D64*E64*F64)/1000))</f>
        <v>0</v>
      </c>
      <c r="H64" s="154"/>
      <c r="I64" s="146"/>
      <c r="J64" s="146"/>
      <c r="K64" s="146"/>
      <c r="L64" s="146"/>
      <c r="M64" s="146"/>
      <c r="N64" s="146"/>
      <c r="O64" s="146"/>
      <c r="P64" s="6"/>
      <c r="Q64" s="413"/>
      <c r="R64" s="413"/>
      <c r="S64" s="413"/>
      <c r="T64" s="413"/>
      <c r="U64" s="413"/>
      <c r="V64" s="413"/>
    </row>
    <row r="65" spans="1:22" s="411" customFormat="1" x14ac:dyDescent="0.25">
      <c r="A65" s="1"/>
      <c r="B65" s="5"/>
      <c r="C65" s="160" t="s">
        <v>814</v>
      </c>
      <c r="D65" s="393"/>
      <c r="E65" s="388"/>
      <c r="F65" s="389"/>
      <c r="G65" s="289">
        <f t="shared" si="6"/>
        <v>0</v>
      </c>
      <c r="H65" s="155"/>
      <c r="I65" s="146"/>
      <c r="J65" s="146"/>
      <c r="K65" s="146"/>
      <c r="L65" s="146"/>
      <c r="M65" s="146"/>
      <c r="N65" s="146"/>
      <c r="O65" s="146"/>
      <c r="P65" s="6"/>
      <c r="Q65" s="413"/>
      <c r="R65" s="413"/>
      <c r="S65" s="413"/>
      <c r="T65" s="413"/>
      <c r="U65" s="413"/>
      <c r="V65" s="413"/>
    </row>
    <row r="66" spans="1:22" s="411" customFormat="1" x14ac:dyDescent="0.25">
      <c r="A66" s="1"/>
      <c r="B66" s="5"/>
      <c r="C66" s="160"/>
      <c r="D66" s="393"/>
      <c r="E66" s="388"/>
      <c r="F66" s="389"/>
      <c r="G66" s="289">
        <f t="shared" si="6"/>
        <v>0</v>
      </c>
      <c r="H66" s="155"/>
      <c r="I66" s="146"/>
      <c r="J66" s="146"/>
      <c r="K66" s="146"/>
      <c r="L66" s="146"/>
      <c r="M66" s="146"/>
      <c r="N66" s="146"/>
      <c r="O66" s="146"/>
      <c r="P66" s="6"/>
      <c r="Q66" s="413"/>
      <c r="R66" s="413"/>
      <c r="S66" s="413"/>
      <c r="T66" s="413"/>
      <c r="U66" s="413"/>
      <c r="V66" s="413"/>
    </row>
    <row r="67" spans="1:22" s="411" customFormat="1" x14ac:dyDescent="0.25">
      <c r="A67" s="1"/>
      <c r="B67" s="5"/>
      <c r="C67" s="160"/>
      <c r="D67" s="393"/>
      <c r="E67" s="388"/>
      <c r="F67" s="389"/>
      <c r="G67" s="289">
        <f t="shared" si="6"/>
        <v>0</v>
      </c>
      <c r="H67" s="155"/>
      <c r="I67" s="146"/>
      <c r="J67" s="146"/>
      <c r="K67" s="146"/>
      <c r="L67" s="146"/>
      <c r="M67" s="146"/>
      <c r="N67" s="146"/>
      <c r="O67" s="146"/>
      <c r="P67" s="6"/>
      <c r="Q67" s="413"/>
      <c r="R67" s="413"/>
      <c r="S67" s="413"/>
      <c r="T67" s="413"/>
      <c r="U67" s="413"/>
      <c r="V67" s="413"/>
    </row>
    <row r="68" spans="1:22" s="411" customFormat="1" x14ac:dyDescent="0.25">
      <c r="A68" s="1"/>
      <c r="B68" s="5"/>
      <c r="C68" s="160"/>
      <c r="D68" s="393"/>
      <c r="E68" s="388"/>
      <c r="F68" s="389"/>
      <c r="G68" s="289">
        <f t="shared" si="6"/>
        <v>0</v>
      </c>
      <c r="H68" s="155"/>
      <c r="I68" s="146"/>
      <c r="J68" s="146"/>
      <c r="K68" s="146"/>
      <c r="L68" s="146"/>
      <c r="M68" s="146"/>
      <c r="N68" s="146"/>
      <c r="O68" s="146"/>
      <c r="P68" s="6"/>
      <c r="Q68" s="413"/>
      <c r="R68" s="413"/>
      <c r="S68" s="413"/>
      <c r="T68" s="413"/>
      <c r="U68" s="413"/>
      <c r="V68" s="413"/>
    </row>
    <row r="69" spans="1:22" s="411" customFormat="1" x14ac:dyDescent="0.25">
      <c r="A69" s="1"/>
      <c r="B69" s="5"/>
      <c r="C69" s="160"/>
      <c r="D69" s="393"/>
      <c r="E69" s="388"/>
      <c r="F69" s="389"/>
      <c r="G69" s="289">
        <f t="shared" si="6"/>
        <v>0</v>
      </c>
      <c r="H69" s="155"/>
      <c r="I69" s="146"/>
      <c r="J69" s="146"/>
      <c r="K69" s="146"/>
      <c r="L69" s="146"/>
      <c r="M69" s="146"/>
      <c r="N69" s="146"/>
      <c r="O69" s="146"/>
      <c r="P69" s="6"/>
      <c r="Q69" s="413"/>
      <c r="R69" s="413"/>
      <c r="S69" s="413"/>
      <c r="T69" s="413"/>
      <c r="U69" s="413"/>
      <c r="V69" s="413"/>
    </row>
    <row r="70" spans="1:22" s="411" customFormat="1" ht="15.75" thickBot="1" x14ac:dyDescent="0.3">
      <c r="A70" s="1"/>
      <c r="B70" s="5"/>
      <c r="C70" s="290" t="s">
        <v>815</v>
      </c>
      <c r="D70" s="291" t="s">
        <v>814</v>
      </c>
      <c r="E70" s="292"/>
      <c r="F70" s="293"/>
      <c r="G70" s="294">
        <f>SUM(G64:G69)</f>
        <v>0</v>
      </c>
      <c r="H70" s="295">
        <f>SUM(H64:H69)</f>
        <v>0</v>
      </c>
      <c r="I70" s="146"/>
      <c r="J70" s="147"/>
      <c r="K70" s="146"/>
      <c r="L70" s="146"/>
      <c r="M70" s="146"/>
      <c r="N70" s="146"/>
      <c r="O70" s="146"/>
      <c r="P70" s="6"/>
      <c r="Q70" s="413"/>
      <c r="R70" s="413"/>
      <c r="S70" s="413"/>
      <c r="T70" s="413"/>
      <c r="U70" s="413"/>
      <c r="V70" s="413"/>
    </row>
    <row r="71" spans="1:22" s="411" customFormat="1" x14ac:dyDescent="0.25">
      <c r="A71" s="1"/>
      <c r="B71" s="5"/>
      <c r="C71" s="146"/>
      <c r="D71" s="146"/>
      <c r="E71" s="146"/>
      <c r="F71" s="146"/>
      <c r="G71" s="146"/>
      <c r="H71" s="146"/>
      <c r="I71" s="146"/>
      <c r="J71" s="146"/>
      <c r="K71" s="146"/>
      <c r="L71" s="146"/>
      <c r="M71" s="146"/>
      <c r="N71" s="146"/>
      <c r="O71" s="146"/>
      <c r="P71" s="6"/>
      <c r="Q71" s="413"/>
      <c r="R71" s="413"/>
      <c r="S71" s="413"/>
      <c r="T71" s="413"/>
      <c r="U71" s="413"/>
      <c r="V71" s="413"/>
    </row>
    <row r="72" spans="1:22" s="411" customFormat="1" x14ac:dyDescent="0.25">
      <c r="A72" s="1"/>
      <c r="B72" s="5"/>
      <c r="C72" s="146"/>
      <c r="D72" s="146"/>
      <c r="E72" s="146"/>
      <c r="F72" s="146"/>
      <c r="G72" s="146"/>
      <c r="H72" s="146"/>
      <c r="I72" s="146"/>
      <c r="J72" s="146"/>
      <c r="K72" s="146"/>
      <c r="L72" s="146"/>
      <c r="M72" s="146"/>
      <c r="N72" s="146"/>
      <c r="O72" s="146"/>
      <c r="P72" s="6"/>
      <c r="Q72" s="413"/>
      <c r="R72" s="413"/>
      <c r="S72" s="413"/>
      <c r="T72" s="413"/>
      <c r="U72" s="413"/>
      <c r="V72" s="413"/>
    </row>
    <row r="73" spans="1:22" s="411" customFormat="1" x14ac:dyDescent="0.25">
      <c r="A73" s="1"/>
      <c r="B73" s="5"/>
      <c r="C73" s="146"/>
      <c r="D73" s="146"/>
      <c r="E73" s="146"/>
      <c r="F73" s="146"/>
      <c r="G73" s="146"/>
      <c r="H73" s="146"/>
      <c r="I73" s="146"/>
      <c r="J73" s="146"/>
      <c r="K73" s="146"/>
      <c r="L73" s="146"/>
      <c r="M73" s="146"/>
      <c r="N73" s="146"/>
      <c r="O73" s="146"/>
      <c r="P73" s="6"/>
      <c r="Q73" s="413"/>
      <c r="R73" s="413"/>
      <c r="S73" s="413"/>
      <c r="T73" s="413"/>
      <c r="U73" s="413"/>
      <c r="V73" s="413"/>
    </row>
    <row r="74" spans="1:22" s="411" customFormat="1" ht="19.5" thickBot="1" x14ac:dyDescent="0.35">
      <c r="A74" s="1"/>
      <c r="B74" s="5"/>
      <c r="C74" s="243" t="s">
        <v>816</v>
      </c>
      <c r="D74" s="146"/>
      <c r="E74" s="146"/>
      <c r="F74" s="146"/>
      <c r="G74" s="146"/>
      <c r="H74" s="146"/>
      <c r="I74" s="146"/>
      <c r="J74" s="146"/>
      <c r="K74" s="146"/>
      <c r="L74" s="146"/>
      <c r="M74" s="146"/>
      <c r="N74" s="146"/>
      <c r="O74" s="146"/>
      <c r="P74" s="6"/>
      <c r="Q74" s="413"/>
      <c r="R74" s="413"/>
      <c r="S74" s="413"/>
      <c r="T74" s="413"/>
      <c r="U74" s="413"/>
      <c r="V74" s="413"/>
    </row>
    <row r="75" spans="1:22" s="411" customFormat="1" x14ac:dyDescent="0.25">
      <c r="A75" s="1"/>
      <c r="B75" s="5"/>
      <c r="C75" s="491" t="s">
        <v>812</v>
      </c>
      <c r="D75" s="493" t="s">
        <v>817</v>
      </c>
      <c r="E75" s="495" t="s">
        <v>818</v>
      </c>
      <c r="F75" s="497" t="s">
        <v>813</v>
      </c>
      <c r="G75" s="499" t="s">
        <v>833</v>
      </c>
      <c r="H75" s="146"/>
      <c r="I75" s="146"/>
      <c r="J75" s="146"/>
      <c r="K75" s="146"/>
      <c r="L75" s="146"/>
      <c r="M75" s="146"/>
      <c r="N75" s="146"/>
      <c r="O75" s="146"/>
      <c r="P75" s="6"/>
      <c r="Q75" s="413"/>
      <c r="R75" s="413"/>
      <c r="S75" s="413"/>
      <c r="T75" s="413"/>
      <c r="U75" s="413"/>
      <c r="V75" s="413"/>
    </row>
    <row r="76" spans="1:22" s="411" customFormat="1" ht="15.75" thickBot="1" x14ac:dyDescent="0.3">
      <c r="A76" s="1"/>
      <c r="B76" s="5"/>
      <c r="C76" s="492"/>
      <c r="D76" s="494"/>
      <c r="E76" s="496"/>
      <c r="F76" s="498"/>
      <c r="G76" s="500"/>
      <c r="H76" s="146"/>
      <c r="I76" s="146"/>
      <c r="J76" s="146"/>
      <c r="K76" s="146"/>
      <c r="L76" s="146"/>
      <c r="M76" s="146"/>
      <c r="N76" s="146"/>
      <c r="O76" s="146"/>
      <c r="P76" s="6"/>
      <c r="Q76" s="413"/>
      <c r="R76" s="413"/>
      <c r="S76" s="413"/>
      <c r="T76" s="413"/>
      <c r="U76" s="413"/>
      <c r="V76" s="413"/>
    </row>
    <row r="77" spans="1:22" s="411" customFormat="1" x14ac:dyDescent="0.25">
      <c r="A77" s="1"/>
      <c r="B77" s="5"/>
      <c r="C77" s="397" t="s">
        <v>814</v>
      </c>
      <c r="D77" s="12"/>
      <c r="E77" s="391"/>
      <c r="F77" s="296">
        <f>D77*E77</f>
        <v>0</v>
      </c>
      <c r="G77" s="395"/>
      <c r="H77" s="146"/>
      <c r="I77" s="146"/>
      <c r="J77" s="146"/>
      <c r="K77" s="146"/>
      <c r="L77" s="146"/>
      <c r="M77" s="146"/>
      <c r="N77" s="146"/>
      <c r="O77" s="146"/>
      <c r="P77" s="6"/>
      <c r="Q77" s="413"/>
      <c r="R77" s="413"/>
      <c r="S77" s="413"/>
      <c r="T77" s="413"/>
      <c r="U77" s="413"/>
      <c r="V77" s="413"/>
    </row>
    <row r="78" spans="1:22" s="411" customFormat="1" x14ac:dyDescent="0.25">
      <c r="A78" s="1"/>
      <c r="B78" s="5"/>
      <c r="C78" s="398" t="s">
        <v>814</v>
      </c>
      <c r="D78" s="12"/>
      <c r="E78" s="391"/>
      <c r="F78" s="297">
        <f t="shared" ref="F78:F82" si="7">D78*E78</f>
        <v>0</v>
      </c>
      <c r="G78" s="396"/>
      <c r="H78" s="146"/>
      <c r="I78" s="146"/>
      <c r="J78" s="146"/>
      <c r="K78" s="146"/>
      <c r="L78" s="146"/>
      <c r="M78" s="146"/>
      <c r="N78" s="146"/>
      <c r="O78" s="146"/>
      <c r="P78" s="6"/>
      <c r="Q78" s="413"/>
      <c r="R78" s="413"/>
      <c r="S78" s="413"/>
      <c r="T78" s="413"/>
      <c r="U78" s="413"/>
      <c r="V78" s="413"/>
    </row>
    <row r="79" spans="1:22" s="411" customFormat="1" x14ac:dyDescent="0.25">
      <c r="A79" s="1"/>
      <c r="B79" s="5"/>
      <c r="C79" s="398"/>
      <c r="D79" s="12"/>
      <c r="E79" s="391"/>
      <c r="F79" s="297">
        <f t="shared" si="7"/>
        <v>0</v>
      </c>
      <c r="G79" s="396"/>
      <c r="H79" s="146"/>
      <c r="I79" s="146"/>
      <c r="J79" s="146"/>
      <c r="K79" s="146"/>
      <c r="L79" s="146"/>
      <c r="M79" s="146"/>
      <c r="N79" s="146"/>
      <c r="O79" s="146"/>
      <c r="P79" s="6"/>
      <c r="Q79" s="413"/>
      <c r="R79" s="413"/>
      <c r="S79" s="413"/>
      <c r="T79" s="413"/>
      <c r="U79" s="413"/>
      <c r="V79" s="413"/>
    </row>
    <row r="80" spans="1:22" s="411" customFormat="1" x14ac:dyDescent="0.25">
      <c r="A80" s="1"/>
      <c r="B80" s="5"/>
      <c r="C80" s="398"/>
      <c r="D80" s="12"/>
      <c r="E80" s="391"/>
      <c r="F80" s="297">
        <f t="shared" si="7"/>
        <v>0</v>
      </c>
      <c r="G80" s="396"/>
      <c r="H80" s="146"/>
      <c r="I80" s="146"/>
      <c r="J80" s="146"/>
      <c r="K80" s="146"/>
      <c r="L80" s="146"/>
      <c r="M80" s="146"/>
      <c r="N80" s="146"/>
      <c r="O80" s="146"/>
      <c r="P80" s="6"/>
      <c r="Q80" s="413"/>
      <c r="R80" s="413"/>
      <c r="S80" s="413"/>
      <c r="T80" s="413"/>
      <c r="U80" s="413"/>
      <c r="V80" s="413"/>
    </row>
    <row r="81" spans="1:22" s="411" customFormat="1" x14ac:dyDescent="0.25">
      <c r="A81" s="1"/>
      <c r="B81" s="5"/>
      <c r="C81" s="398"/>
      <c r="D81" s="12"/>
      <c r="E81" s="391"/>
      <c r="F81" s="297">
        <f t="shared" si="7"/>
        <v>0</v>
      </c>
      <c r="G81" s="396"/>
      <c r="H81" s="146"/>
      <c r="I81" s="146"/>
      <c r="J81" s="146"/>
      <c r="K81" s="146"/>
      <c r="L81" s="146"/>
      <c r="M81" s="146"/>
      <c r="N81" s="146"/>
      <c r="O81" s="146"/>
      <c r="P81" s="6"/>
      <c r="Q81" s="413"/>
      <c r="R81" s="413"/>
      <c r="S81" s="413"/>
      <c r="T81" s="413"/>
      <c r="U81" s="413"/>
      <c r="V81" s="413"/>
    </row>
    <row r="82" spans="1:22" s="411" customFormat="1" x14ac:dyDescent="0.25">
      <c r="A82" s="1"/>
      <c r="B82" s="5"/>
      <c r="C82" s="398"/>
      <c r="D82" s="12"/>
      <c r="E82" s="391"/>
      <c r="F82" s="297">
        <f t="shared" si="7"/>
        <v>0</v>
      </c>
      <c r="G82" s="396"/>
      <c r="H82" s="146"/>
      <c r="I82" s="146"/>
      <c r="J82" s="146"/>
      <c r="K82" s="146"/>
      <c r="L82" s="146"/>
      <c r="M82" s="146"/>
      <c r="N82" s="146"/>
      <c r="O82" s="146"/>
      <c r="P82" s="6"/>
      <c r="Q82" s="413"/>
      <c r="R82" s="413"/>
      <c r="S82" s="413"/>
      <c r="T82" s="413"/>
      <c r="U82" s="413"/>
      <c r="V82" s="413"/>
    </row>
    <row r="83" spans="1:22" s="411" customFormat="1" ht="15.75" thickBot="1" x14ac:dyDescent="0.3">
      <c r="A83" s="1"/>
      <c r="B83" s="5"/>
      <c r="C83" s="298" t="s">
        <v>815</v>
      </c>
      <c r="D83" s="291"/>
      <c r="E83" s="285"/>
      <c r="F83" s="299">
        <f>SUM(F77:F82)</f>
        <v>0</v>
      </c>
      <c r="G83" s="294">
        <f>SUM(G77:G82)</f>
        <v>0</v>
      </c>
      <c r="H83" s="146"/>
      <c r="I83" s="146"/>
      <c r="J83" s="146"/>
      <c r="K83" s="146"/>
      <c r="L83" s="146"/>
      <c r="M83" s="146"/>
      <c r="N83" s="146"/>
      <c r="O83" s="146"/>
      <c r="P83" s="6"/>
      <c r="Q83" s="413"/>
      <c r="R83" s="413"/>
      <c r="S83" s="413"/>
      <c r="T83" s="413"/>
      <c r="U83" s="413"/>
      <c r="V83" s="413"/>
    </row>
    <row r="84" spans="1:22" s="411" customFormat="1" x14ac:dyDescent="0.25">
      <c r="A84" s="1"/>
      <c r="B84" s="5"/>
      <c r="C84" s="146"/>
      <c r="D84" s="146"/>
      <c r="E84" s="146"/>
      <c r="F84" s="146"/>
      <c r="G84" s="146"/>
      <c r="H84" s="146"/>
      <c r="I84" s="146"/>
      <c r="J84" s="146"/>
      <c r="K84" s="146"/>
      <c r="L84" s="146"/>
      <c r="M84" s="146"/>
      <c r="N84" s="146"/>
      <c r="O84" s="146"/>
      <c r="P84" s="6"/>
      <c r="Q84" s="413"/>
      <c r="R84" s="413"/>
      <c r="S84" s="413"/>
      <c r="T84" s="413"/>
      <c r="U84" s="413"/>
      <c r="V84" s="413"/>
    </row>
    <row r="85" spans="1:22" s="411" customFormat="1" x14ac:dyDescent="0.25">
      <c r="A85" s="1"/>
      <c r="B85" s="5"/>
      <c r="C85" s="146"/>
      <c r="D85" s="146"/>
      <c r="E85" s="146"/>
      <c r="F85" s="146"/>
      <c r="G85" s="146"/>
      <c r="H85" s="146"/>
      <c r="I85" s="146"/>
      <c r="J85" s="146"/>
      <c r="K85" s="146"/>
      <c r="L85" s="146"/>
      <c r="M85" s="146"/>
      <c r="N85" s="146"/>
      <c r="O85" s="146"/>
      <c r="P85" s="6"/>
      <c r="Q85" s="413"/>
      <c r="R85" s="413"/>
      <c r="S85" s="413"/>
      <c r="T85" s="413"/>
      <c r="U85" s="413"/>
      <c r="V85" s="413"/>
    </row>
    <row r="86" spans="1:22" s="411" customFormat="1" x14ac:dyDescent="0.25">
      <c r="A86" s="1"/>
      <c r="B86" s="5"/>
      <c r="C86" s="146"/>
      <c r="D86" s="146"/>
      <c r="E86" s="146"/>
      <c r="F86" s="146"/>
      <c r="G86" s="146"/>
      <c r="H86" s="146"/>
      <c r="I86" s="146"/>
      <c r="J86" s="146"/>
      <c r="K86" s="146"/>
      <c r="L86" s="146"/>
      <c r="M86" s="146"/>
      <c r="N86" s="146"/>
      <c r="O86" s="146"/>
      <c r="P86" s="6"/>
      <c r="Q86" s="413"/>
      <c r="R86" s="413"/>
      <c r="S86" s="413"/>
      <c r="T86" s="413"/>
      <c r="U86" s="413"/>
      <c r="V86" s="413"/>
    </row>
    <row r="87" spans="1:22" s="411" customFormat="1" x14ac:dyDescent="0.25">
      <c r="A87" s="1"/>
      <c r="B87" s="5"/>
      <c r="C87" s="146"/>
      <c r="D87" s="300"/>
      <c r="E87" s="301"/>
      <c r="F87" s="301"/>
      <c r="G87" s="301"/>
      <c r="H87" s="301"/>
      <c r="I87" s="301"/>
      <c r="J87" s="301"/>
      <c r="K87" s="301"/>
      <c r="L87" s="301"/>
      <c r="M87" s="302"/>
      <c r="N87" s="146"/>
      <c r="O87" s="146"/>
      <c r="P87" s="6"/>
      <c r="Q87" s="413"/>
      <c r="R87" s="413"/>
      <c r="S87" s="413"/>
      <c r="T87" s="413"/>
      <c r="U87" s="413"/>
      <c r="V87" s="413"/>
    </row>
    <row r="88" spans="1:22" s="411" customFormat="1" x14ac:dyDescent="0.25">
      <c r="A88" s="1"/>
      <c r="B88" s="5"/>
      <c r="C88" s="146"/>
      <c r="D88" s="303"/>
      <c r="E88" s="146" t="s">
        <v>821</v>
      </c>
      <c r="F88" s="146"/>
      <c r="G88" s="146"/>
      <c r="H88" s="262">
        <f>M25+M38+M52+G70+F83</f>
        <v>0</v>
      </c>
      <c r="I88" s="146"/>
      <c r="J88" s="146"/>
      <c r="K88" s="146"/>
      <c r="L88" s="146"/>
      <c r="M88" s="304"/>
      <c r="N88" s="146"/>
      <c r="O88" s="146"/>
      <c r="P88" s="6"/>
      <c r="Q88" s="413"/>
      <c r="R88" s="413"/>
      <c r="S88" s="413"/>
      <c r="T88" s="413"/>
      <c r="U88" s="413"/>
      <c r="V88" s="413"/>
    </row>
    <row r="89" spans="1:22" s="411" customFormat="1" x14ac:dyDescent="0.25">
      <c r="A89" s="1"/>
      <c r="B89" s="5"/>
      <c r="C89" s="146"/>
      <c r="D89" s="303"/>
      <c r="E89" s="146"/>
      <c r="F89" s="146"/>
      <c r="G89" s="146"/>
      <c r="H89" s="262"/>
      <c r="I89" s="146"/>
      <c r="J89" s="146"/>
      <c r="K89" s="146"/>
      <c r="L89" s="146"/>
      <c r="M89" s="304"/>
      <c r="N89" s="146"/>
      <c r="O89" s="146"/>
      <c r="P89" s="6"/>
      <c r="Q89" s="413"/>
      <c r="R89" s="413"/>
      <c r="S89" s="413"/>
      <c r="T89" s="413"/>
      <c r="U89" s="413"/>
      <c r="V89" s="413"/>
    </row>
    <row r="90" spans="1:22" s="411" customFormat="1" x14ac:dyDescent="0.25">
      <c r="A90" s="1"/>
      <c r="B90" s="5"/>
      <c r="C90" s="146"/>
      <c r="D90" s="303"/>
      <c r="E90" s="146" t="s">
        <v>820</v>
      </c>
      <c r="F90" s="146"/>
      <c r="G90" s="146"/>
      <c r="H90" s="262">
        <f>M25+M38+M52</f>
        <v>0</v>
      </c>
      <c r="I90" s="146"/>
      <c r="J90" s="146"/>
      <c r="K90" s="146"/>
      <c r="L90" s="146"/>
      <c r="M90" s="304"/>
      <c r="N90" s="146"/>
      <c r="O90" s="146"/>
      <c r="P90" s="6"/>
      <c r="Q90" s="413"/>
      <c r="R90" s="413"/>
      <c r="S90" s="413"/>
      <c r="T90" s="413"/>
      <c r="U90" s="413"/>
      <c r="V90" s="413"/>
    </row>
    <row r="91" spans="1:22" s="411" customFormat="1" x14ac:dyDescent="0.25">
      <c r="A91" s="1"/>
      <c r="B91" s="5"/>
      <c r="C91" s="146"/>
      <c r="D91" s="303"/>
      <c r="E91" s="146"/>
      <c r="F91" s="146"/>
      <c r="G91" s="146"/>
      <c r="H91" s="262"/>
      <c r="I91" s="146"/>
      <c r="J91" s="146"/>
      <c r="K91" s="146"/>
      <c r="L91" s="146"/>
      <c r="M91" s="304"/>
      <c r="N91" s="146"/>
      <c r="O91" s="146"/>
      <c r="P91" s="6"/>
      <c r="Q91" s="413"/>
      <c r="R91" s="413"/>
      <c r="S91" s="413"/>
      <c r="T91" s="413"/>
      <c r="U91" s="413"/>
      <c r="V91" s="413"/>
    </row>
    <row r="92" spans="1:22" s="411" customFormat="1" x14ac:dyDescent="0.25">
      <c r="A92" s="1"/>
      <c r="B92" s="5"/>
      <c r="C92" s="146"/>
      <c r="D92" s="303"/>
      <c r="E92" s="146" t="s">
        <v>822</v>
      </c>
      <c r="F92" s="146"/>
      <c r="G92" s="146"/>
      <c r="H92" s="262">
        <f>D25+D38+D52</f>
        <v>0</v>
      </c>
      <c r="I92" s="146"/>
      <c r="J92" s="146"/>
      <c r="K92" s="146"/>
      <c r="L92" s="146"/>
      <c r="M92" s="304"/>
      <c r="N92" s="146"/>
      <c r="O92" s="146"/>
      <c r="P92" s="6"/>
      <c r="Q92" s="413"/>
      <c r="R92" s="413"/>
      <c r="S92" s="413"/>
      <c r="T92" s="413"/>
      <c r="U92" s="413"/>
      <c r="V92" s="413"/>
    </row>
    <row r="93" spans="1:22" s="411" customFormat="1" ht="15.75" thickBot="1" x14ac:dyDescent="0.3">
      <c r="A93" s="1"/>
      <c r="B93" s="5"/>
      <c r="C93" s="146"/>
      <c r="D93" s="303"/>
      <c r="E93" s="146"/>
      <c r="F93" s="146"/>
      <c r="G93" s="146"/>
      <c r="H93" s="146"/>
      <c r="I93" s="146"/>
      <c r="J93" s="146"/>
      <c r="K93" s="146"/>
      <c r="L93" s="146"/>
      <c r="M93" s="304"/>
      <c r="N93" s="146"/>
      <c r="O93" s="146"/>
      <c r="P93" s="6"/>
      <c r="Q93" s="413"/>
      <c r="R93" s="413"/>
      <c r="S93" s="413"/>
      <c r="T93" s="413"/>
      <c r="U93" s="413"/>
      <c r="V93" s="413"/>
    </row>
    <row r="94" spans="1:22" s="411" customFormat="1" ht="15.75" thickBot="1" x14ac:dyDescent="0.3">
      <c r="A94" s="1"/>
      <c r="B94" s="5"/>
      <c r="C94" s="146"/>
      <c r="D94" s="303"/>
      <c r="E94" s="146" t="s">
        <v>823</v>
      </c>
      <c r="F94" s="146"/>
      <c r="G94" s="146"/>
      <c r="H94" s="399"/>
      <c r="I94" s="305" t="s">
        <v>825</v>
      </c>
      <c r="J94" s="146"/>
      <c r="K94" s="146"/>
      <c r="L94" s="146"/>
      <c r="M94" s="304"/>
      <c r="N94" s="146"/>
      <c r="O94" s="146"/>
      <c r="P94" s="6"/>
      <c r="Q94" s="413"/>
      <c r="R94" s="413"/>
      <c r="S94" s="413"/>
      <c r="T94" s="413"/>
      <c r="U94" s="413"/>
      <c r="V94" s="413"/>
    </row>
    <row r="95" spans="1:22" s="411" customFormat="1" x14ac:dyDescent="0.25">
      <c r="A95" s="1"/>
      <c r="B95" s="5"/>
      <c r="C95" s="146"/>
      <c r="D95" s="303"/>
      <c r="E95" s="146"/>
      <c r="F95" s="146"/>
      <c r="G95" s="146"/>
      <c r="H95" s="146"/>
      <c r="I95" s="146"/>
      <c r="J95" s="146"/>
      <c r="K95" s="146"/>
      <c r="L95" s="146"/>
      <c r="M95" s="304"/>
      <c r="N95" s="146"/>
      <c r="O95" s="146"/>
      <c r="P95" s="6"/>
      <c r="Q95" s="413"/>
      <c r="R95" s="413"/>
      <c r="S95" s="413"/>
      <c r="T95" s="413"/>
      <c r="U95" s="413"/>
      <c r="V95" s="413"/>
    </row>
    <row r="96" spans="1:22" s="411" customFormat="1" x14ac:dyDescent="0.25">
      <c r="A96" s="1"/>
      <c r="B96" s="5"/>
      <c r="C96" s="146"/>
      <c r="D96" s="303"/>
      <c r="E96" s="146" t="s">
        <v>824</v>
      </c>
      <c r="F96" s="146"/>
      <c r="G96" s="146"/>
      <c r="H96" s="262">
        <f>O25+O38+O52+H70+G83</f>
        <v>0</v>
      </c>
      <c r="I96" s="146"/>
      <c r="J96" s="146"/>
      <c r="K96" s="146"/>
      <c r="L96" s="146"/>
      <c r="M96" s="304"/>
      <c r="N96" s="146"/>
      <c r="O96" s="146"/>
      <c r="P96" s="6"/>
      <c r="Q96" s="413"/>
      <c r="R96" s="413"/>
      <c r="S96" s="413"/>
      <c r="T96" s="413"/>
      <c r="U96" s="413"/>
      <c r="V96" s="413"/>
    </row>
    <row r="97" spans="1:22" s="411" customFormat="1" x14ac:dyDescent="0.25">
      <c r="A97" s="1"/>
      <c r="B97" s="5"/>
      <c r="C97" s="146"/>
      <c r="D97" s="306"/>
      <c r="E97" s="307"/>
      <c r="F97" s="307"/>
      <c r="G97" s="307"/>
      <c r="H97" s="307"/>
      <c r="I97" s="307"/>
      <c r="J97" s="307"/>
      <c r="K97" s="307"/>
      <c r="L97" s="307"/>
      <c r="M97" s="308"/>
      <c r="N97" s="146"/>
      <c r="O97" s="146"/>
      <c r="P97" s="6"/>
      <c r="Q97" s="413"/>
      <c r="R97" s="413"/>
      <c r="S97" s="413"/>
      <c r="T97" s="413"/>
      <c r="U97" s="413"/>
      <c r="V97" s="413"/>
    </row>
    <row r="98" spans="1:22" s="411" customFormat="1" x14ac:dyDescent="0.25">
      <c r="A98" s="1"/>
      <c r="B98" s="5"/>
      <c r="C98" s="146"/>
      <c r="D98" s="146"/>
      <c r="E98" s="146"/>
      <c r="F98" s="146"/>
      <c r="G98" s="146"/>
      <c r="H98" s="146"/>
      <c r="I98" s="146"/>
      <c r="J98" s="146"/>
      <c r="K98" s="146"/>
      <c r="L98" s="146"/>
      <c r="M98" s="146"/>
      <c r="N98" s="146"/>
      <c r="O98" s="146"/>
      <c r="P98" s="6"/>
      <c r="Q98" s="413"/>
      <c r="R98" s="413"/>
      <c r="S98" s="413"/>
      <c r="T98" s="413"/>
      <c r="U98" s="413"/>
      <c r="V98" s="413"/>
    </row>
    <row r="99" spans="1:22" s="411" customFormat="1" x14ac:dyDescent="0.25">
      <c r="A99" s="1"/>
      <c r="B99" s="5"/>
      <c r="C99" s="146"/>
      <c r="D99" s="146"/>
      <c r="E99" s="146"/>
      <c r="F99" s="146"/>
      <c r="G99" s="146"/>
      <c r="H99" s="146"/>
      <c r="I99" s="146"/>
      <c r="J99" s="146"/>
      <c r="K99" s="146"/>
      <c r="L99" s="146"/>
      <c r="M99" s="146"/>
      <c r="N99" s="146"/>
      <c r="O99" s="146"/>
      <c r="P99" s="6"/>
      <c r="Q99" s="413"/>
      <c r="R99" s="413"/>
      <c r="S99" s="413"/>
      <c r="T99" s="413"/>
      <c r="U99" s="413"/>
      <c r="V99" s="413"/>
    </row>
    <row r="100" spans="1:22" s="411" customFormat="1" x14ac:dyDescent="0.25">
      <c r="A100" s="1"/>
      <c r="B100" s="5"/>
      <c r="C100" s="146"/>
      <c r="D100" s="146"/>
      <c r="E100" s="146"/>
      <c r="F100" s="146"/>
      <c r="G100" s="146"/>
      <c r="H100" s="146"/>
      <c r="I100" s="146"/>
      <c r="J100" s="146"/>
      <c r="K100" s="146"/>
      <c r="L100" s="146"/>
      <c r="M100" s="146"/>
      <c r="N100" s="146"/>
      <c r="O100" s="146"/>
      <c r="P100" s="6"/>
      <c r="Q100" s="413"/>
      <c r="R100" s="413"/>
      <c r="S100" s="413"/>
      <c r="T100" s="413"/>
      <c r="U100" s="413"/>
      <c r="V100" s="413"/>
    </row>
    <row r="101" spans="1:22" s="411" customFormat="1" x14ac:dyDescent="0.25">
      <c r="A101" s="1"/>
      <c r="B101" s="5"/>
      <c r="C101" s="146"/>
      <c r="D101" s="146"/>
      <c r="E101" s="146"/>
      <c r="F101" s="146"/>
      <c r="G101" s="146"/>
      <c r="H101" s="146"/>
      <c r="I101" s="146"/>
      <c r="J101" s="146"/>
      <c r="K101" s="146"/>
      <c r="L101" s="146"/>
      <c r="M101" s="146"/>
      <c r="N101" s="146"/>
      <c r="O101" s="146"/>
      <c r="P101" s="6"/>
      <c r="Q101" s="413"/>
      <c r="R101" s="413"/>
      <c r="S101" s="413"/>
      <c r="T101" s="413"/>
      <c r="U101" s="413"/>
      <c r="V101" s="413"/>
    </row>
    <row r="102" spans="1:22" s="411" customFormat="1" ht="21" x14ac:dyDescent="0.35">
      <c r="A102" s="1"/>
      <c r="B102" s="475" t="s">
        <v>1235</v>
      </c>
      <c r="C102" s="476"/>
      <c r="D102" s="476"/>
      <c r="E102" s="476"/>
      <c r="F102" s="476"/>
      <c r="G102" s="476"/>
      <c r="H102" s="476"/>
      <c r="I102" s="476"/>
      <c r="J102" s="476"/>
      <c r="K102" s="476"/>
      <c r="L102" s="476"/>
      <c r="M102" s="476"/>
      <c r="N102" s="476"/>
      <c r="O102" s="476"/>
      <c r="P102" s="477"/>
      <c r="Q102" s="413"/>
      <c r="R102" s="413"/>
      <c r="S102" s="413"/>
      <c r="T102" s="413"/>
      <c r="U102" s="413"/>
      <c r="V102" s="413"/>
    </row>
    <row r="103" spans="1:22" s="411" customFormat="1" x14ac:dyDescent="0.25">
      <c r="A103" s="1"/>
      <c r="B103" s="5"/>
      <c r="C103" s="146"/>
      <c r="D103" s="146"/>
      <c r="E103" s="146"/>
      <c r="F103" s="146"/>
      <c r="G103" s="146"/>
      <c r="H103" s="146"/>
      <c r="I103" s="146"/>
      <c r="J103" s="146"/>
      <c r="K103" s="146"/>
      <c r="L103" s="146"/>
      <c r="M103" s="146"/>
      <c r="N103" s="146"/>
      <c r="O103" s="146"/>
      <c r="P103" s="6"/>
      <c r="Q103" s="413"/>
      <c r="R103" s="413"/>
      <c r="S103" s="413"/>
      <c r="T103" s="413"/>
      <c r="U103" s="413"/>
      <c r="V103" s="413"/>
    </row>
    <row r="104" spans="1:22" s="411" customFormat="1" x14ac:dyDescent="0.25">
      <c r="A104" s="1"/>
      <c r="B104" s="526" t="s">
        <v>1493</v>
      </c>
      <c r="C104" s="527"/>
      <c r="D104" s="527"/>
      <c r="E104" s="527"/>
      <c r="F104" s="527"/>
      <c r="G104" s="527"/>
      <c r="H104" s="527"/>
      <c r="I104" s="527"/>
      <c r="J104" s="527"/>
      <c r="K104" s="527"/>
      <c r="L104" s="527"/>
      <c r="M104" s="527"/>
      <c r="N104" s="527"/>
      <c r="O104" s="527"/>
      <c r="P104" s="528"/>
      <c r="Q104" s="413"/>
      <c r="R104" s="413"/>
      <c r="S104" s="413"/>
      <c r="T104" s="413"/>
      <c r="U104" s="413"/>
      <c r="V104" s="413"/>
    </row>
    <row r="105" spans="1:22" s="411" customFormat="1" ht="15.75" thickBot="1" x14ac:dyDescent="0.3">
      <c r="A105" s="1"/>
      <c r="B105" s="5"/>
      <c r="C105" s="146"/>
      <c r="D105" s="146"/>
      <c r="E105" s="146"/>
      <c r="F105" s="146"/>
      <c r="G105" s="146"/>
      <c r="H105" s="146"/>
      <c r="I105" s="146"/>
      <c r="J105" s="146"/>
      <c r="K105" s="146"/>
      <c r="L105" s="146"/>
      <c r="M105" s="146"/>
      <c r="N105" s="146"/>
      <c r="O105" s="146"/>
      <c r="P105" s="6"/>
      <c r="Q105" s="413"/>
      <c r="R105" s="413"/>
      <c r="S105" s="413"/>
      <c r="T105" s="413"/>
      <c r="U105" s="413"/>
      <c r="V105" s="413"/>
    </row>
    <row r="106" spans="1:22" s="411" customFormat="1" x14ac:dyDescent="0.25">
      <c r="A106" s="1"/>
      <c r="B106" s="5"/>
      <c r="C106" s="309" t="s">
        <v>826</v>
      </c>
      <c r="D106" s="310" t="s">
        <v>827</v>
      </c>
      <c r="E106" s="311" t="s">
        <v>828</v>
      </c>
      <c r="F106" s="146"/>
      <c r="G106" s="146"/>
      <c r="H106" s="146"/>
      <c r="I106" s="146"/>
      <c r="J106" s="146"/>
      <c r="K106" s="146"/>
      <c r="L106" s="146"/>
      <c r="M106" s="146"/>
      <c r="N106" s="146"/>
      <c r="O106" s="146"/>
      <c r="P106" s="6"/>
      <c r="Q106" s="413"/>
      <c r="R106" s="413"/>
      <c r="S106" s="413"/>
      <c r="T106" s="413"/>
      <c r="U106" s="413"/>
      <c r="V106" s="413"/>
    </row>
    <row r="107" spans="1:22" s="411" customFormat="1" x14ac:dyDescent="0.25">
      <c r="A107" s="1"/>
      <c r="B107" s="5"/>
      <c r="C107" s="398"/>
      <c r="D107" s="400"/>
      <c r="E107" s="401"/>
      <c r="F107" s="146"/>
      <c r="G107" s="147"/>
      <c r="H107" s="146"/>
      <c r="I107" s="146"/>
      <c r="J107" s="146"/>
      <c r="K107" s="146"/>
      <c r="L107" s="146"/>
      <c r="M107" s="146"/>
      <c r="N107" s="146"/>
      <c r="O107" s="146"/>
      <c r="P107" s="6"/>
      <c r="Q107" s="413"/>
      <c r="R107" s="413"/>
      <c r="S107" s="413"/>
      <c r="T107" s="413"/>
      <c r="U107" s="413"/>
      <c r="V107" s="413"/>
    </row>
    <row r="108" spans="1:22" s="411" customFormat="1" x14ac:dyDescent="0.25">
      <c r="A108" s="1"/>
      <c r="B108" s="5"/>
      <c r="C108" s="398"/>
      <c r="D108" s="400"/>
      <c r="E108" s="401"/>
      <c r="F108" s="146"/>
      <c r="G108" s="146"/>
      <c r="H108" s="146"/>
      <c r="I108" s="146"/>
      <c r="J108" s="146"/>
      <c r="K108" s="146"/>
      <c r="L108" s="146"/>
      <c r="M108" s="146"/>
      <c r="N108" s="146"/>
      <c r="O108" s="146"/>
      <c r="P108" s="6"/>
      <c r="Q108" s="413"/>
      <c r="R108" s="413"/>
      <c r="S108" s="413"/>
      <c r="T108" s="413"/>
      <c r="U108" s="413"/>
      <c r="V108" s="413"/>
    </row>
    <row r="109" spans="1:22" s="411" customFormat="1" x14ac:dyDescent="0.25">
      <c r="A109" s="1"/>
      <c r="B109" s="5"/>
      <c r="C109" s="398"/>
      <c r="D109" s="400"/>
      <c r="E109" s="401"/>
      <c r="F109" s="146"/>
      <c r="G109" s="146"/>
      <c r="H109" s="146"/>
      <c r="I109" s="146"/>
      <c r="J109" s="146"/>
      <c r="K109" s="146"/>
      <c r="L109" s="146"/>
      <c r="M109" s="146"/>
      <c r="N109" s="146"/>
      <c r="O109" s="146"/>
      <c r="P109" s="6"/>
      <c r="Q109" s="413"/>
      <c r="R109" s="413"/>
      <c r="S109" s="413"/>
      <c r="T109" s="413"/>
      <c r="U109" s="413"/>
      <c r="V109" s="413"/>
    </row>
    <row r="110" spans="1:22" s="411" customFormat="1" x14ac:dyDescent="0.25">
      <c r="A110" s="1"/>
      <c r="B110" s="5"/>
      <c r="C110" s="398"/>
      <c r="D110" s="400"/>
      <c r="E110" s="401"/>
      <c r="F110" s="146"/>
      <c r="G110" s="146"/>
      <c r="H110" s="146"/>
      <c r="I110" s="146"/>
      <c r="J110" s="146"/>
      <c r="K110" s="146"/>
      <c r="L110" s="146"/>
      <c r="M110" s="146"/>
      <c r="N110" s="146"/>
      <c r="O110" s="146"/>
      <c r="P110" s="6"/>
      <c r="Q110" s="413"/>
      <c r="R110" s="413"/>
      <c r="S110" s="413"/>
      <c r="T110" s="413"/>
      <c r="U110" s="413"/>
      <c r="V110" s="413"/>
    </row>
    <row r="111" spans="1:22" s="411" customFormat="1" x14ac:dyDescent="0.25">
      <c r="A111" s="1"/>
      <c r="B111" s="5"/>
      <c r="C111" s="398"/>
      <c r="D111" s="400"/>
      <c r="E111" s="401"/>
      <c r="F111" s="146"/>
      <c r="G111" s="146"/>
      <c r="H111" s="146"/>
      <c r="I111" s="146"/>
      <c r="J111" s="146"/>
      <c r="K111" s="146"/>
      <c r="L111" s="146"/>
      <c r="M111" s="146"/>
      <c r="N111" s="146"/>
      <c r="O111" s="146"/>
      <c r="P111" s="6"/>
      <c r="Q111" s="413"/>
      <c r="R111" s="413"/>
      <c r="S111" s="413"/>
      <c r="T111" s="413"/>
      <c r="U111" s="413"/>
      <c r="V111" s="413"/>
    </row>
    <row r="112" spans="1:22" s="411" customFormat="1" x14ac:dyDescent="0.25">
      <c r="A112" s="1"/>
      <c r="B112" s="5"/>
      <c r="C112" s="398"/>
      <c r="D112" s="400"/>
      <c r="E112" s="401"/>
      <c r="F112" s="146"/>
      <c r="G112" s="146"/>
      <c r="H112" s="146"/>
      <c r="I112" s="146"/>
      <c r="J112" s="146"/>
      <c r="K112" s="146"/>
      <c r="L112" s="146"/>
      <c r="M112" s="146"/>
      <c r="N112" s="146"/>
      <c r="O112" s="146"/>
      <c r="P112" s="6"/>
      <c r="Q112" s="413"/>
      <c r="R112" s="413"/>
      <c r="S112" s="413"/>
      <c r="T112" s="413"/>
      <c r="U112" s="413"/>
      <c r="V112" s="413"/>
    </row>
    <row r="113" spans="1:22" s="411" customFormat="1" x14ac:dyDescent="0.25">
      <c r="A113" s="1"/>
      <c r="B113" s="5"/>
      <c r="C113" s="398"/>
      <c r="D113" s="400"/>
      <c r="E113" s="401"/>
      <c r="F113" s="146"/>
      <c r="G113" s="146"/>
      <c r="H113" s="146"/>
      <c r="I113" s="146"/>
      <c r="J113" s="146"/>
      <c r="K113" s="146"/>
      <c r="L113" s="146"/>
      <c r="M113" s="146"/>
      <c r="N113" s="146"/>
      <c r="O113" s="146"/>
      <c r="P113" s="6"/>
      <c r="Q113" s="413"/>
      <c r="R113" s="413"/>
      <c r="S113" s="413"/>
      <c r="T113" s="413"/>
      <c r="U113" s="413"/>
      <c r="V113" s="413"/>
    </row>
    <row r="114" spans="1:22" s="411" customFormat="1" x14ac:dyDescent="0.25">
      <c r="A114" s="1"/>
      <c r="B114" s="5"/>
      <c r="C114" s="398"/>
      <c r="D114" s="400"/>
      <c r="E114" s="401"/>
      <c r="F114" s="146"/>
      <c r="G114" s="146"/>
      <c r="H114" s="146"/>
      <c r="I114" s="146"/>
      <c r="J114" s="146"/>
      <c r="K114" s="146"/>
      <c r="L114" s="146"/>
      <c r="M114" s="146"/>
      <c r="N114" s="146"/>
      <c r="O114" s="146"/>
      <c r="P114" s="6"/>
      <c r="Q114" s="413"/>
      <c r="R114" s="413"/>
      <c r="S114" s="413"/>
      <c r="T114" s="413"/>
      <c r="U114" s="413"/>
      <c r="V114" s="413"/>
    </row>
    <row r="115" spans="1:22" s="411" customFormat="1" x14ac:dyDescent="0.25">
      <c r="A115" s="1"/>
      <c r="B115" s="5"/>
      <c r="C115" s="398"/>
      <c r="D115" s="400"/>
      <c r="E115" s="401"/>
      <c r="F115" s="146"/>
      <c r="G115" s="146"/>
      <c r="H115" s="146"/>
      <c r="I115" s="146"/>
      <c r="J115" s="146"/>
      <c r="K115" s="146"/>
      <c r="L115" s="146"/>
      <c r="M115" s="146"/>
      <c r="N115" s="146"/>
      <c r="O115" s="146"/>
      <c r="P115" s="6"/>
      <c r="Q115" s="413"/>
      <c r="R115" s="413"/>
      <c r="S115" s="413"/>
      <c r="T115" s="413"/>
      <c r="U115" s="413"/>
      <c r="V115" s="413"/>
    </row>
    <row r="116" spans="1:22" s="411" customFormat="1" ht="15.75" thickBot="1" x14ac:dyDescent="0.3">
      <c r="A116" s="1"/>
      <c r="B116" s="5"/>
      <c r="C116" s="402"/>
      <c r="D116" s="403"/>
      <c r="E116" s="404"/>
      <c r="F116" s="146"/>
      <c r="G116" s="146"/>
      <c r="H116" s="146"/>
      <c r="I116" s="146"/>
      <c r="J116" s="146"/>
      <c r="K116" s="146"/>
      <c r="L116" s="146"/>
      <c r="M116" s="146"/>
      <c r="N116" s="146"/>
      <c r="O116" s="146"/>
      <c r="P116" s="6"/>
      <c r="Q116" s="413"/>
      <c r="R116" s="413"/>
      <c r="S116" s="413"/>
      <c r="T116" s="413"/>
      <c r="U116" s="413"/>
      <c r="V116" s="413"/>
    </row>
    <row r="117" spans="1:22" s="411" customFormat="1" x14ac:dyDescent="0.25">
      <c r="A117" s="1"/>
      <c r="B117" s="5"/>
      <c r="C117" s="146"/>
      <c r="D117" s="146"/>
      <c r="E117" s="146"/>
      <c r="F117" s="146"/>
      <c r="G117" s="146"/>
      <c r="H117" s="146"/>
      <c r="I117" s="146"/>
      <c r="J117" s="146"/>
      <c r="K117" s="146"/>
      <c r="L117" s="146"/>
      <c r="M117" s="146"/>
      <c r="N117" s="146"/>
      <c r="O117" s="146"/>
      <c r="P117" s="6"/>
      <c r="Q117" s="413"/>
      <c r="R117" s="413"/>
      <c r="S117" s="413"/>
      <c r="T117" s="413"/>
      <c r="U117" s="413"/>
      <c r="V117" s="413"/>
    </row>
    <row r="118" spans="1:22" s="411" customFormat="1" x14ac:dyDescent="0.25">
      <c r="A118" s="1"/>
      <c r="B118" s="5"/>
      <c r="C118" s="146"/>
      <c r="D118" s="146"/>
      <c r="E118" s="146"/>
      <c r="F118" s="146"/>
      <c r="G118" s="146"/>
      <c r="H118" s="146"/>
      <c r="I118" s="146"/>
      <c r="J118" s="146"/>
      <c r="K118" s="146"/>
      <c r="L118" s="146"/>
      <c r="M118" s="146"/>
      <c r="N118" s="146"/>
      <c r="O118" s="146"/>
      <c r="P118" s="6"/>
      <c r="Q118" s="413"/>
      <c r="R118" s="413"/>
      <c r="S118" s="413"/>
      <c r="T118" s="413"/>
      <c r="U118" s="413"/>
      <c r="V118" s="413"/>
    </row>
    <row r="119" spans="1:22" s="411" customFormat="1" x14ac:dyDescent="0.25">
      <c r="A119" s="1"/>
      <c r="B119" s="5"/>
      <c r="C119" s="146"/>
      <c r="D119" s="146"/>
      <c r="E119" s="146"/>
      <c r="F119" s="146"/>
      <c r="G119" s="146"/>
      <c r="H119" s="146"/>
      <c r="I119" s="146"/>
      <c r="J119" s="146"/>
      <c r="K119" s="146"/>
      <c r="L119" s="146"/>
      <c r="M119" s="146"/>
      <c r="N119" s="146"/>
      <c r="O119" s="146"/>
      <c r="P119" s="6"/>
      <c r="Q119" s="413"/>
      <c r="R119" s="413"/>
      <c r="S119" s="413"/>
      <c r="T119" s="413"/>
      <c r="U119" s="413"/>
      <c r="V119" s="413"/>
    </row>
    <row r="120" spans="1:22" s="411" customFormat="1" x14ac:dyDescent="0.25">
      <c r="A120" s="1"/>
      <c r="B120" s="5"/>
      <c r="C120" s="146"/>
      <c r="D120" s="146"/>
      <c r="E120" s="146"/>
      <c r="F120" s="146"/>
      <c r="G120" s="146"/>
      <c r="H120" s="146"/>
      <c r="I120" s="146"/>
      <c r="J120" s="146"/>
      <c r="K120" s="146"/>
      <c r="L120" s="146"/>
      <c r="M120" s="146"/>
      <c r="N120" s="146"/>
      <c r="O120" s="146"/>
      <c r="P120" s="6"/>
      <c r="Q120" s="413"/>
      <c r="R120" s="413"/>
      <c r="S120" s="413"/>
      <c r="T120" s="413"/>
      <c r="U120" s="413"/>
      <c r="V120" s="413"/>
    </row>
    <row r="121" spans="1:22" s="411" customFormat="1" ht="21" x14ac:dyDescent="0.35">
      <c r="A121" s="1"/>
      <c r="B121" s="475" t="s">
        <v>829</v>
      </c>
      <c r="C121" s="476"/>
      <c r="D121" s="476"/>
      <c r="E121" s="476"/>
      <c r="F121" s="476"/>
      <c r="G121" s="476"/>
      <c r="H121" s="476"/>
      <c r="I121" s="476"/>
      <c r="J121" s="476"/>
      <c r="K121" s="476"/>
      <c r="L121" s="476"/>
      <c r="M121" s="476"/>
      <c r="N121" s="476"/>
      <c r="O121" s="476"/>
      <c r="P121" s="477"/>
      <c r="Q121" s="413"/>
      <c r="R121" s="413"/>
      <c r="S121" s="413"/>
      <c r="T121" s="413"/>
      <c r="U121" s="413"/>
      <c r="V121" s="413"/>
    </row>
    <row r="122" spans="1:22" s="411" customFormat="1" x14ac:dyDescent="0.25">
      <c r="A122" s="1"/>
      <c r="B122" s="5"/>
      <c r="C122" s="146"/>
      <c r="D122" s="146"/>
      <c r="E122" s="146"/>
      <c r="F122" s="146"/>
      <c r="G122" s="146"/>
      <c r="H122" s="146"/>
      <c r="I122" s="146"/>
      <c r="J122" s="146"/>
      <c r="K122" s="146"/>
      <c r="L122" s="146"/>
      <c r="M122" s="146"/>
      <c r="N122" s="146"/>
      <c r="O122" s="146"/>
      <c r="P122" s="6"/>
      <c r="Q122" s="413"/>
      <c r="R122" s="413"/>
      <c r="S122" s="413"/>
      <c r="T122" s="413"/>
      <c r="U122" s="413"/>
      <c r="V122" s="413"/>
    </row>
    <row r="123" spans="1:22" s="411" customFormat="1" ht="15.75" thickBot="1" x14ac:dyDescent="0.3">
      <c r="A123" s="1"/>
      <c r="B123" s="5"/>
      <c r="C123" s="146"/>
      <c r="D123" s="146"/>
      <c r="E123" s="146"/>
      <c r="F123" s="146"/>
      <c r="G123" s="146"/>
      <c r="H123" s="146"/>
      <c r="I123" s="146"/>
      <c r="J123" s="146"/>
      <c r="K123" s="146"/>
      <c r="L123" s="146"/>
      <c r="M123" s="146"/>
      <c r="N123" s="146"/>
      <c r="O123" s="146"/>
      <c r="P123" s="6"/>
      <c r="Q123" s="413"/>
      <c r="R123" s="413"/>
      <c r="S123" s="413"/>
      <c r="T123" s="413"/>
      <c r="U123" s="413"/>
      <c r="V123" s="413"/>
    </row>
    <row r="124" spans="1:22" s="411" customFormat="1" x14ac:dyDescent="0.25">
      <c r="A124" s="1"/>
      <c r="B124" s="5"/>
      <c r="C124" s="312" t="s">
        <v>830</v>
      </c>
      <c r="D124" s="288" t="s">
        <v>795</v>
      </c>
      <c r="E124" s="313" t="s">
        <v>796</v>
      </c>
      <c r="F124" s="314" t="s">
        <v>797</v>
      </c>
      <c r="G124" s="315" t="s">
        <v>800</v>
      </c>
      <c r="H124" s="316"/>
      <c r="I124" s="146"/>
      <c r="J124" s="146"/>
      <c r="K124" s="146"/>
      <c r="L124" s="146"/>
      <c r="M124" s="146"/>
      <c r="N124" s="146"/>
      <c r="O124" s="146"/>
      <c r="P124" s="6"/>
      <c r="Q124" s="413"/>
      <c r="R124" s="413"/>
      <c r="S124" s="413"/>
      <c r="T124" s="413"/>
      <c r="U124" s="413"/>
      <c r="V124" s="413"/>
    </row>
    <row r="125" spans="1:22" s="411" customFormat="1" x14ac:dyDescent="0.25">
      <c r="A125" s="1"/>
      <c r="B125" s="5"/>
      <c r="C125" s="317" t="s">
        <v>802</v>
      </c>
      <c r="D125" s="12"/>
      <c r="E125" s="405"/>
      <c r="F125" s="405"/>
      <c r="G125" s="289">
        <f t="shared" ref="G125:G136" si="8">IF(E125=0,(D125*1*F125)/1000,IF(E125=" ",(D125*1*F125)/1000,(D125*E125*F125)/1000))</f>
        <v>0</v>
      </c>
      <c r="H125" s="318"/>
      <c r="I125" s="146"/>
      <c r="J125" s="146"/>
      <c r="K125" s="146"/>
      <c r="L125" s="146"/>
      <c r="M125" s="146"/>
      <c r="N125" s="146"/>
      <c r="O125" s="146"/>
      <c r="P125" s="6"/>
      <c r="Q125" s="413"/>
      <c r="R125" s="413"/>
      <c r="S125" s="413"/>
      <c r="T125" s="413"/>
      <c r="U125" s="413"/>
      <c r="V125" s="413"/>
    </row>
    <row r="126" spans="1:22" s="411" customFormat="1" x14ac:dyDescent="0.25">
      <c r="A126" s="1"/>
      <c r="B126" s="5"/>
      <c r="C126" s="5" t="s">
        <v>1373</v>
      </c>
      <c r="D126" s="12"/>
      <c r="E126" s="405"/>
      <c r="F126" s="405"/>
      <c r="G126" s="289">
        <f t="shared" si="8"/>
        <v>0</v>
      </c>
      <c r="H126" s="318"/>
      <c r="I126" s="147"/>
      <c r="J126" s="146"/>
      <c r="K126" s="146"/>
      <c r="L126" s="146"/>
      <c r="M126" s="146"/>
      <c r="N126" s="146"/>
      <c r="O126" s="146"/>
      <c r="P126" s="6"/>
      <c r="Q126" s="413"/>
      <c r="R126" s="413"/>
      <c r="S126" s="413"/>
      <c r="T126" s="413"/>
      <c r="U126" s="413"/>
      <c r="V126" s="413"/>
    </row>
    <row r="127" spans="1:22" s="411" customFormat="1" x14ac:dyDescent="0.25">
      <c r="A127" s="1"/>
      <c r="B127" s="5"/>
      <c r="C127" s="5" t="s">
        <v>1374</v>
      </c>
      <c r="D127" s="12"/>
      <c r="E127" s="405"/>
      <c r="F127" s="405"/>
      <c r="G127" s="289">
        <f t="shared" si="8"/>
        <v>0</v>
      </c>
      <c r="H127" s="318"/>
      <c r="I127" s="147"/>
      <c r="J127" s="146"/>
      <c r="K127" s="146"/>
      <c r="L127" s="146"/>
      <c r="M127" s="146"/>
      <c r="N127" s="146"/>
      <c r="O127" s="146"/>
      <c r="P127" s="6"/>
      <c r="Q127" s="413"/>
      <c r="R127" s="413"/>
      <c r="S127" s="413"/>
      <c r="T127" s="413"/>
      <c r="U127" s="413"/>
      <c r="V127" s="413"/>
    </row>
    <row r="128" spans="1:22" s="411" customFormat="1" x14ac:dyDescent="0.25">
      <c r="A128" s="1"/>
      <c r="B128" s="5"/>
      <c r="C128" s="5" t="s">
        <v>806</v>
      </c>
      <c r="D128" s="12"/>
      <c r="E128" s="405"/>
      <c r="F128" s="405"/>
      <c r="G128" s="289">
        <f t="shared" si="8"/>
        <v>0</v>
      </c>
      <c r="H128" s="318"/>
      <c r="I128" s="147"/>
      <c r="J128" s="146"/>
      <c r="K128" s="146"/>
      <c r="L128" s="146"/>
      <c r="M128" s="146"/>
      <c r="N128" s="146"/>
      <c r="O128" s="146"/>
      <c r="P128" s="6"/>
      <c r="Q128" s="413"/>
      <c r="R128" s="413"/>
      <c r="S128" s="413"/>
      <c r="T128" s="413"/>
      <c r="U128" s="413"/>
      <c r="V128" s="413"/>
    </row>
    <row r="129" spans="1:22" s="411" customFormat="1" x14ac:dyDescent="0.25">
      <c r="A129" s="1"/>
      <c r="B129" s="5"/>
      <c r="C129" s="241" t="s">
        <v>1377</v>
      </c>
      <c r="D129" s="12"/>
      <c r="E129" s="405"/>
      <c r="F129" s="405"/>
      <c r="G129" s="289">
        <f t="shared" si="8"/>
        <v>0</v>
      </c>
      <c r="H129" s="318"/>
      <c r="I129" s="147"/>
      <c r="J129" s="146"/>
      <c r="K129" s="146"/>
      <c r="L129" s="146"/>
      <c r="M129" s="146"/>
      <c r="N129" s="146"/>
      <c r="O129" s="146"/>
      <c r="P129" s="6"/>
      <c r="Q129" s="413"/>
      <c r="R129" s="413"/>
      <c r="S129" s="413"/>
      <c r="T129" s="413"/>
      <c r="U129" s="413"/>
      <c r="V129" s="413"/>
    </row>
    <row r="130" spans="1:22" s="411" customFormat="1" x14ac:dyDescent="0.25">
      <c r="A130" s="1"/>
      <c r="B130" s="5"/>
      <c r="C130" s="5" t="s">
        <v>1375</v>
      </c>
      <c r="D130" s="12"/>
      <c r="E130" s="405"/>
      <c r="F130" s="405"/>
      <c r="G130" s="289">
        <f t="shared" si="8"/>
        <v>0</v>
      </c>
      <c r="H130" s="318"/>
      <c r="I130" s="147"/>
      <c r="J130" s="146"/>
      <c r="K130" s="146"/>
      <c r="L130" s="146"/>
      <c r="M130" s="146"/>
      <c r="N130" s="146"/>
      <c r="O130" s="146"/>
      <c r="P130" s="6"/>
      <c r="Q130" s="413"/>
      <c r="R130" s="413"/>
      <c r="S130" s="413"/>
      <c r="T130" s="413"/>
      <c r="U130" s="413"/>
      <c r="V130" s="413"/>
    </row>
    <row r="131" spans="1:22" s="411" customFormat="1" x14ac:dyDescent="0.25">
      <c r="A131" s="1"/>
      <c r="B131" s="5"/>
      <c r="C131" s="5" t="s">
        <v>1376</v>
      </c>
      <c r="D131" s="12"/>
      <c r="E131" s="405"/>
      <c r="F131" s="405"/>
      <c r="G131" s="289">
        <f t="shared" si="8"/>
        <v>0</v>
      </c>
      <c r="H131" s="318"/>
      <c r="I131" s="147"/>
      <c r="J131" s="146"/>
      <c r="K131" s="146"/>
      <c r="L131" s="146"/>
      <c r="M131" s="146"/>
      <c r="N131" s="146"/>
      <c r="O131" s="146"/>
      <c r="P131" s="6"/>
      <c r="Q131" s="413"/>
      <c r="R131" s="413"/>
      <c r="S131" s="413"/>
      <c r="T131" s="413"/>
      <c r="U131" s="413"/>
      <c r="V131" s="413"/>
    </row>
    <row r="132" spans="1:22" s="411" customFormat="1" x14ac:dyDescent="0.25">
      <c r="A132" s="1"/>
      <c r="B132" s="5"/>
      <c r="C132" s="5" t="s">
        <v>808</v>
      </c>
      <c r="D132" s="12"/>
      <c r="E132" s="405"/>
      <c r="F132" s="405"/>
      <c r="G132" s="289">
        <f t="shared" si="8"/>
        <v>0</v>
      </c>
      <c r="H132" s="318"/>
      <c r="I132" s="147"/>
      <c r="J132" s="146"/>
      <c r="K132" s="146"/>
      <c r="L132" s="146"/>
      <c r="M132" s="146"/>
      <c r="N132" s="146"/>
      <c r="O132" s="146"/>
      <c r="P132" s="6"/>
      <c r="Q132" s="413"/>
      <c r="R132" s="413"/>
      <c r="S132" s="413"/>
      <c r="T132" s="413"/>
      <c r="U132" s="413"/>
      <c r="V132" s="413"/>
    </row>
    <row r="133" spans="1:22" s="411" customFormat="1" x14ac:dyDescent="0.25">
      <c r="A133" s="1"/>
      <c r="B133" s="5"/>
      <c r="C133" s="319" t="s">
        <v>1489</v>
      </c>
      <c r="D133" s="12"/>
      <c r="E133" s="405"/>
      <c r="F133" s="405"/>
      <c r="G133" s="289">
        <f t="shared" si="8"/>
        <v>0</v>
      </c>
      <c r="H133" s="318"/>
      <c r="I133" s="147"/>
      <c r="J133" s="146"/>
      <c r="K133" s="146"/>
      <c r="L133" s="146"/>
      <c r="M133" s="146"/>
      <c r="N133" s="146"/>
      <c r="O133" s="146"/>
      <c r="P133" s="6"/>
      <c r="Q133" s="413"/>
      <c r="R133" s="413"/>
      <c r="S133" s="413"/>
      <c r="T133" s="413"/>
      <c r="U133" s="413"/>
      <c r="V133" s="413"/>
    </row>
    <row r="134" spans="1:22" s="411" customFormat="1" x14ac:dyDescent="0.25">
      <c r="A134" s="1"/>
      <c r="B134" s="5"/>
      <c r="C134" s="5" t="s">
        <v>810</v>
      </c>
      <c r="D134" s="12"/>
      <c r="E134" s="405"/>
      <c r="F134" s="405"/>
      <c r="G134" s="289">
        <f t="shared" si="8"/>
        <v>0</v>
      </c>
      <c r="H134" s="318"/>
      <c r="I134" s="147"/>
      <c r="J134" s="146"/>
      <c r="K134" s="146"/>
      <c r="L134" s="146"/>
      <c r="M134" s="146"/>
      <c r="N134" s="146"/>
      <c r="O134" s="146"/>
      <c r="P134" s="6"/>
      <c r="Q134" s="413"/>
      <c r="R134" s="413"/>
      <c r="S134" s="413"/>
      <c r="T134" s="413"/>
      <c r="U134" s="413"/>
      <c r="V134" s="413"/>
    </row>
    <row r="135" spans="1:22" s="411" customFormat="1" x14ac:dyDescent="0.25">
      <c r="A135" s="1"/>
      <c r="B135" s="5"/>
      <c r="C135" s="5" t="s">
        <v>1378</v>
      </c>
      <c r="D135" s="12"/>
      <c r="E135" s="405"/>
      <c r="F135" s="405"/>
      <c r="G135" s="289">
        <f t="shared" si="8"/>
        <v>0</v>
      </c>
      <c r="H135" s="318"/>
      <c r="I135" s="146"/>
      <c r="J135" s="146"/>
      <c r="K135" s="146"/>
      <c r="L135" s="146"/>
      <c r="M135" s="146"/>
      <c r="N135" s="146"/>
      <c r="O135" s="146"/>
      <c r="P135" s="6"/>
      <c r="Q135" s="413"/>
      <c r="R135" s="413"/>
      <c r="S135" s="413"/>
      <c r="T135" s="413"/>
      <c r="U135" s="413"/>
      <c r="V135" s="413"/>
    </row>
    <row r="136" spans="1:22" s="411" customFormat="1" x14ac:dyDescent="0.25">
      <c r="A136" s="1"/>
      <c r="B136" s="5"/>
      <c r="C136" s="5" t="s">
        <v>809</v>
      </c>
      <c r="D136" s="12"/>
      <c r="E136" s="405"/>
      <c r="F136" s="405"/>
      <c r="G136" s="289">
        <f t="shared" si="8"/>
        <v>0</v>
      </c>
      <c r="H136" s="318"/>
      <c r="I136" s="146"/>
      <c r="J136" s="146"/>
      <c r="K136" s="146"/>
      <c r="L136" s="146"/>
      <c r="M136" s="146"/>
      <c r="N136" s="146"/>
      <c r="O136" s="146"/>
      <c r="P136" s="6"/>
      <c r="Q136" s="413"/>
      <c r="R136" s="413"/>
      <c r="S136" s="413"/>
      <c r="T136" s="413"/>
      <c r="U136" s="413"/>
      <c r="V136" s="413"/>
    </row>
    <row r="137" spans="1:22" s="411" customFormat="1" ht="15.75" thickBot="1" x14ac:dyDescent="0.3">
      <c r="A137" s="1"/>
      <c r="B137" s="5"/>
      <c r="C137" s="320" t="s">
        <v>815</v>
      </c>
      <c r="D137" s="291">
        <f>SUM(D125:D136)</f>
        <v>0</v>
      </c>
      <c r="E137" s="321"/>
      <c r="F137" s="321"/>
      <c r="G137" s="322">
        <f>SUM(G125:G136)</f>
        <v>0</v>
      </c>
      <c r="H137" s="318"/>
      <c r="I137" s="146"/>
      <c r="J137" s="146"/>
      <c r="K137" s="146"/>
      <c r="L137" s="146"/>
      <c r="M137" s="146"/>
      <c r="N137" s="146"/>
      <c r="O137" s="146"/>
      <c r="P137" s="6"/>
      <c r="Q137" s="413"/>
      <c r="R137" s="413"/>
      <c r="S137" s="413"/>
      <c r="T137" s="413"/>
      <c r="U137" s="413"/>
      <c r="V137" s="413"/>
    </row>
    <row r="138" spans="1:22" s="411" customFormat="1" x14ac:dyDescent="0.25">
      <c r="A138" s="1"/>
      <c r="B138" s="5"/>
      <c r="C138" s="146"/>
      <c r="D138" s="146"/>
      <c r="E138" s="146"/>
      <c r="F138" s="146"/>
      <c r="G138" s="146"/>
      <c r="H138" s="146"/>
      <c r="I138" s="146"/>
      <c r="J138" s="146"/>
      <c r="K138" s="146"/>
      <c r="L138" s="146"/>
      <c r="M138" s="146"/>
      <c r="N138" s="146"/>
      <c r="O138" s="146"/>
      <c r="P138" s="6"/>
      <c r="Q138" s="413"/>
      <c r="R138" s="413"/>
      <c r="S138" s="413"/>
      <c r="T138" s="413"/>
      <c r="U138" s="413"/>
      <c r="V138" s="413"/>
    </row>
    <row r="139" spans="1:22" s="411" customFormat="1" x14ac:dyDescent="0.25">
      <c r="A139" s="1"/>
      <c r="B139" s="5"/>
      <c r="C139" s="146"/>
      <c r="D139" s="146"/>
      <c r="E139" s="146"/>
      <c r="F139" s="146"/>
      <c r="G139" s="146"/>
      <c r="H139" s="146"/>
      <c r="I139" s="146"/>
      <c r="J139" s="146"/>
      <c r="K139" s="146"/>
      <c r="L139" s="146"/>
      <c r="M139" s="146"/>
      <c r="N139" s="146"/>
      <c r="O139" s="146"/>
      <c r="P139" s="6"/>
      <c r="Q139" s="413"/>
      <c r="R139" s="413"/>
      <c r="S139" s="413"/>
      <c r="T139" s="413"/>
      <c r="U139" s="413"/>
      <c r="V139" s="413"/>
    </row>
    <row r="140" spans="1:22" s="411" customFormat="1" x14ac:dyDescent="0.25">
      <c r="A140" s="1"/>
      <c r="B140" s="5"/>
      <c r="C140" s="146"/>
      <c r="D140" s="146"/>
      <c r="E140" s="146"/>
      <c r="F140" s="146"/>
      <c r="G140" s="146"/>
      <c r="H140" s="146"/>
      <c r="I140" s="146"/>
      <c r="J140" s="146"/>
      <c r="K140" s="146"/>
      <c r="L140" s="146"/>
      <c r="M140" s="146"/>
      <c r="N140" s="146"/>
      <c r="O140" s="146"/>
      <c r="P140" s="6"/>
      <c r="Q140" s="413"/>
      <c r="R140" s="413"/>
      <c r="S140" s="413"/>
      <c r="T140" s="413"/>
      <c r="U140" s="413"/>
      <c r="V140" s="413"/>
    </row>
    <row r="141" spans="1:22" s="411" customFormat="1" x14ac:dyDescent="0.25">
      <c r="A141" s="1"/>
      <c r="B141" s="5"/>
      <c r="C141" s="146"/>
      <c r="D141" s="146"/>
      <c r="E141" s="146"/>
      <c r="F141" s="146"/>
      <c r="G141" s="146"/>
      <c r="H141" s="146"/>
      <c r="I141" s="146"/>
      <c r="J141" s="146"/>
      <c r="K141" s="146"/>
      <c r="L141" s="146"/>
      <c r="M141" s="146"/>
      <c r="N141" s="146"/>
      <c r="O141" s="146"/>
      <c r="P141" s="6"/>
      <c r="Q141" s="413"/>
      <c r="R141" s="413"/>
      <c r="S141" s="413"/>
      <c r="T141" s="413"/>
      <c r="U141" s="413"/>
      <c r="V141" s="413"/>
    </row>
    <row r="142" spans="1:22" s="411" customFormat="1" ht="21" x14ac:dyDescent="0.35">
      <c r="A142" s="1"/>
      <c r="B142" s="475" t="s">
        <v>832</v>
      </c>
      <c r="C142" s="476"/>
      <c r="D142" s="476"/>
      <c r="E142" s="476"/>
      <c r="F142" s="476"/>
      <c r="G142" s="476"/>
      <c r="H142" s="476"/>
      <c r="I142" s="476"/>
      <c r="J142" s="476"/>
      <c r="K142" s="476"/>
      <c r="L142" s="476"/>
      <c r="M142" s="476"/>
      <c r="N142" s="476"/>
      <c r="O142" s="476"/>
      <c r="P142" s="477"/>
      <c r="Q142" s="413"/>
      <c r="R142" s="413"/>
      <c r="S142" s="413"/>
      <c r="T142" s="413"/>
      <c r="U142" s="413"/>
      <c r="V142" s="413"/>
    </row>
    <row r="143" spans="1:22" s="411" customFormat="1" x14ac:dyDescent="0.25">
      <c r="A143" s="1"/>
      <c r="B143" s="5"/>
      <c r="C143" s="146"/>
      <c r="D143" s="146"/>
      <c r="E143" s="146"/>
      <c r="F143" s="146"/>
      <c r="G143" s="146"/>
      <c r="H143" s="146"/>
      <c r="I143" s="146"/>
      <c r="J143" s="146"/>
      <c r="K143" s="146"/>
      <c r="L143" s="146"/>
      <c r="M143" s="146"/>
      <c r="N143" s="146"/>
      <c r="O143" s="146"/>
      <c r="P143" s="6"/>
      <c r="Q143" s="413"/>
      <c r="R143" s="413"/>
      <c r="S143" s="413"/>
      <c r="T143" s="413"/>
      <c r="U143" s="413"/>
      <c r="V143" s="413"/>
    </row>
    <row r="144" spans="1:22" s="411" customFormat="1" ht="15.75" thickBot="1" x14ac:dyDescent="0.3">
      <c r="A144" s="1"/>
      <c r="B144" s="5"/>
      <c r="C144" s="146"/>
      <c r="D144" s="146"/>
      <c r="E144" s="146"/>
      <c r="F144" s="146"/>
      <c r="G144" s="146"/>
      <c r="H144" s="146"/>
      <c r="I144" s="146"/>
      <c r="J144" s="146"/>
      <c r="K144" s="146"/>
      <c r="L144" s="146"/>
      <c r="M144" s="146"/>
      <c r="N144" s="146"/>
      <c r="O144" s="146"/>
      <c r="P144" s="6"/>
      <c r="Q144" s="413"/>
      <c r="R144" s="413"/>
      <c r="S144" s="413"/>
      <c r="T144" s="413"/>
      <c r="U144" s="413"/>
      <c r="V144" s="413"/>
    </row>
    <row r="145" spans="1:22" s="411" customFormat="1" ht="19.5" thickBot="1" x14ac:dyDescent="0.35">
      <c r="A145" s="1"/>
      <c r="B145" s="5"/>
      <c r="C145" s="243" t="str">
        <f>IF(VLOOKUP(Municipality!F12, 'Muni names - will be hidden tab'!A:O, 4, FALSE)="", "", VLOOKUP(Municipality!F12, 'Muni names - will be hidden tab'!A:O, 4, FALSE))</f>
        <v>OH1</v>
      </c>
      <c r="D145" s="146"/>
      <c r="E145" s="146"/>
      <c r="F145" s="146"/>
      <c r="G145" s="517" t="s">
        <v>791</v>
      </c>
      <c r="H145" s="518"/>
      <c r="I145" s="518"/>
      <c r="J145" s="518"/>
      <c r="K145" s="518"/>
      <c r="L145" s="519"/>
      <c r="M145" s="146"/>
      <c r="N145" s="146"/>
      <c r="O145" s="146"/>
      <c r="P145" s="6"/>
      <c r="Q145" s="413"/>
      <c r="R145" s="413"/>
      <c r="S145" s="413"/>
      <c r="T145" s="413"/>
      <c r="U145" s="413"/>
      <c r="V145" s="413"/>
    </row>
    <row r="146" spans="1:22" s="411" customFormat="1" ht="15.75" thickBot="1" x14ac:dyDescent="0.3">
      <c r="A146" s="1"/>
      <c r="B146" s="5"/>
      <c r="C146" s="146"/>
      <c r="D146" s="146"/>
      <c r="E146" s="146"/>
      <c r="F146" s="146"/>
      <c r="G146" s="520" t="s">
        <v>792</v>
      </c>
      <c r="H146" s="521"/>
      <c r="I146" s="522" t="s">
        <v>793</v>
      </c>
      <c r="J146" s="522"/>
      <c r="K146" s="523" t="s">
        <v>1379</v>
      </c>
      <c r="L146" s="524"/>
      <c r="M146" s="515" t="s">
        <v>800</v>
      </c>
      <c r="N146" s="501" t="s">
        <v>801</v>
      </c>
      <c r="O146" s="489" t="s">
        <v>833</v>
      </c>
      <c r="P146" s="6"/>
      <c r="Q146" s="413"/>
      <c r="R146" s="413"/>
      <c r="S146" s="413"/>
      <c r="T146" s="413"/>
      <c r="U146" s="413"/>
      <c r="V146" s="413"/>
    </row>
    <row r="147" spans="1:22" s="411" customFormat="1" ht="15.75" thickBot="1" x14ac:dyDescent="0.3">
      <c r="A147" s="1"/>
      <c r="B147" s="5"/>
      <c r="C147" s="244" t="s">
        <v>794</v>
      </c>
      <c r="D147" s="323" t="s">
        <v>795</v>
      </c>
      <c r="E147" s="324" t="s">
        <v>796</v>
      </c>
      <c r="F147" s="325" t="s">
        <v>797</v>
      </c>
      <c r="G147" s="251" t="s">
        <v>798</v>
      </c>
      <c r="H147" s="249" t="s">
        <v>799</v>
      </c>
      <c r="I147" s="250" t="s">
        <v>798</v>
      </c>
      <c r="J147" s="250" t="s">
        <v>799</v>
      </c>
      <c r="K147" s="251" t="s">
        <v>798</v>
      </c>
      <c r="L147" s="252" t="s">
        <v>799</v>
      </c>
      <c r="M147" s="516"/>
      <c r="N147" s="502"/>
      <c r="O147" s="490"/>
      <c r="P147" s="6"/>
      <c r="Q147" s="413"/>
      <c r="R147" s="413"/>
      <c r="S147" s="413"/>
      <c r="T147" s="413"/>
      <c r="U147" s="413"/>
      <c r="V147" s="413"/>
    </row>
    <row r="148" spans="1:22" s="411" customFormat="1" x14ac:dyDescent="0.25">
      <c r="A148" s="1"/>
      <c r="B148" s="5"/>
      <c r="C148" s="5" t="s">
        <v>802</v>
      </c>
      <c r="D148" s="390"/>
      <c r="E148" s="405"/>
      <c r="F148" s="406"/>
      <c r="G148" s="326"/>
      <c r="H148" s="326"/>
      <c r="I148" s="327"/>
      <c r="J148" s="328"/>
      <c r="K148" s="326"/>
      <c r="L148" s="329"/>
      <c r="M148" s="330">
        <f>IF(E148=0,(D148*1*F148)/1000,IF(E148= " ", (D148*1*F148)/1000, (D148*E148*F148)/1000))</f>
        <v>0</v>
      </c>
      <c r="N148" s="393"/>
      <c r="O148" s="394"/>
      <c r="P148" s="6"/>
      <c r="Q148" s="413"/>
      <c r="R148" s="413"/>
      <c r="S148" s="413"/>
      <c r="T148" s="413"/>
      <c r="U148" s="413"/>
      <c r="V148" s="413"/>
    </row>
    <row r="149" spans="1:22" s="411" customFormat="1" x14ac:dyDescent="0.25">
      <c r="A149" s="1"/>
      <c r="B149" s="5"/>
      <c r="C149" s="5" t="s">
        <v>804</v>
      </c>
      <c r="D149" s="280"/>
      <c r="E149" s="331"/>
      <c r="F149" s="332"/>
      <c r="G149" s="407"/>
      <c r="H149" s="12"/>
      <c r="I149" s="12"/>
      <c r="J149" s="12"/>
      <c r="K149" s="12"/>
      <c r="L149" s="391"/>
      <c r="M149" s="333">
        <f>IF((G149*H149)+(I149*J149)+(K149*L149) =0,0,(G149*H149)+(I149*J149)+(K149*L149))</f>
        <v>0</v>
      </c>
      <c r="N149" s="265"/>
      <c r="O149" s="391"/>
      <c r="P149" s="6"/>
      <c r="Q149" s="413"/>
      <c r="R149" s="413"/>
      <c r="S149" s="413"/>
      <c r="T149" s="413"/>
      <c r="U149" s="413"/>
      <c r="V149" s="413"/>
    </row>
    <row r="150" spans="1:22" s="411" customFormat="1" x14ac:dyDescent="0.25">
      <c r="A150" s="1"/>
      <c r="B150" s="5"/>
      <c r="C150" s="5" t="s">
        <v>805</v>
      </c>
      <c r="D150" s="390"/>
      <c r="E150" s="331"/>
      <c r="F150" s="332"/>
      <c r="G150" s="407"/>
      <c r="H150" s="12"/>
      <c r="I150" s="12"/>
      <c r="J150" s="12"/>
      <c r="K150" s="12"/>
      <c r="L150" s="391"/>
      <c r="M150" s="333">
        <f>IF((G150*H150)+(I150*J150)+(K150*L150) =0,0,(G150*H150)+(I150*J150)+(K150*L150))</f>
        <v>0</v>
      </c>
      <c r="N150" s="12"/>
      <c r="O150" s="391"/>
      <c r="P150" s="6"/>
      <c r="Q150" s="413"/>
      <c r="R150" s="413"/>
      <c r="S150" s="413"/>
      <c r="T150" s="413"/>
      <c r="U150" s="413"/>
      <c r="V150" s="413"/>
    </row>
    <row r="151" spans="1:22" s="411" customFormat="1" x14ac:dyDescent="0.25">
      <c r="A151" s="1"/>
      <c r="B151" s="5"/>
      <c r="C151" s="5" t="s">
        <v>806</v>
      </c>
      <c r="D151" s="390"/>
      <c r="E151" s="405"/>
      <c r="F151" s="406"/>
      <c r="G151" s="262"/>
      <c r="H151" s="262"/>
      <c r="I151" s="281"/>
      <c r="J151" s="282"/>
      <c r="K151" s="262"/>
      <c r="L151" s="263"/>
      <c r="M151" s="333">
        <f>IF(E151=0,(D151*1*F151)/1000,IF(E151= " ", (D151*1*F151)/1000, (D151*E151*F151)/1000))</f>
        <v>0</v>
      </c>
      <c r="N151" s="12"/>
      <c r="O151" s="391"/>
      <c r="P151" s="6"/>
      <c r="Q151" s="413"/>
      <c r="R151" s="413"/>
      <c r="S151" s="413"/>
      <c r="T151" s="413"/>
      <c r="U151" s="413"/>
      <c r="V151" s="413"/>
    </row>
    <row r="152" spans="1:22" s="411" customFormat="1" x14ac:dyDescent="0.25">
      <c r="A152" s="1"/>
      <c r="B152" s="5"/>
      <c r="C152" s="5" t="s">
        <v>804</v>
      </c>
      <c r="D152" s="280"/>
      <c r="E152" s="331"/>
      <c r="F152" s="332"/>
      <c r="G152" s="407"/>
      <c r="H152" s="12"/>
      <c r="I152" s="12"/>
      <c r="J152" s="12"/>
      <c r="K152" s="12"/>
      <c r="L152" s="391"/>
      <c r="M152" s="333">
        <f>IF((G152*H152)+(I152*J152)+(K152*L152) =0,0,(G152*H152)+(I152*J152)+(K152*L152))</f>
        <v>0</v>
      </c>
      <c r="N152" s="265"/>
      <c r="O152" s="391"/>
      <c r="P152" s="6"/>
      <c r="Q152" s="413"/>
      <c r="R152" s="413"/>
      <c r="S152" s="413"/>
      <c r="T152" s="413"/>
      <c r="U152" s="413"/>
      <c r="V152" s="413"/>
    </row>
    <row r="153" spans="1:22" s="411" customFormat="1" x14ac:dyDescent="0.25">
      <c r="A153" s="1"/>
      <c r="B153" s="5"/>
      <c r="C153" s="5" t="s">
        <v>805</v>
      </c>
      <c r="D153" s="390"/>
      <c r="E153" s="331"/>
      <c r="F153" s="332"/>
      <c r="G153" s="407"/>
      <c r="H153" s="12"/>
      <c r="I153" s="12"/>
      <c r="J153" s="12"/>
      <c r="K153" s="12"/>
      <c r="L153" s="391"/>
      <c r="M153" s="333">
        <f>IF((G153*H153)+(I153*J153)+(K153*L153) =0,0,(G153*H153)+(I153*J153)+(K153*L153))</f>
        <v>0</v>
      </c>
      <c r="N153" s="12"/>
      <c r="O153" s="391"/>
      <c r="P153" s="6"/>
      <c r="Q153" s="413"/>
      <c r="R153" s="413"/>
      <c r="S153" s="413"/>
      <c r="T153" s="413"/>
      <c r="U153" s="413"/>
      <c r="V153" s="413"/>
    </row>
    <row r="154" spans="1:22" s="411" customFormat="1" x14ac:dyDescent="0.25">
      <c r="A154" s="1"/>
      <c r="B154" s="5"/>
      <c r="C154" s="5" t="s">
        <v>808</v>
      </c>
      <c r="D154" s="390"/>
      <c r="E154" s="405"/>
      <c r="F154" s="406"/>
      <c r="G154" s="262"/>
      <c r="H154" s="262"/>
      <c r="I154" s="281"/>
      <c r="J154" s="282"/>
      <c r="K154" s="262"/>
      <c r="L154" s="263"/>
      <c r="M154" s="333">
        <f>IF(E154=0,(D154*1*F154)/1000,IF(E154= " ", (D154*1*F154)/1000, (D154*E154*F154)/1000))</f>
        <v>0</v>
      </c>
      <c r="N154" s="12"/>
      <c r="O154" s="391"/>
      <c r="P154" s="6"/>
      <c r="Q154" s="413"/>
      <c r="R154" s="413"/>
      <c r="S154" s="413"/>
      <c r="T154" s="413"/>
      <c r="U154" s="413"/>
      <c r="V154" s="413"/>
    </row>
    <row r="155" spans="1:22" s="411" customFormat="1" x14ac:dyDescent="0.25">
      <c r="A155" s="1"/>
      <c r="B155" s="5"/>
      <c r="C155" s="5" t="s">
        <v>804</v>
      </c>
      <c r="D155" s="280"/>
      <c r="E155" s="262"/>
      <c r="F155" s="263"/>
      <c r="G155" s="407"/>
      <c r="H155" s="12"/>
      <c r="I155" s="12"/>
      <c r="J155" s="12"/>
      <c r="K155" s="12"/>
      <c r="L155" s="391"/>
      <c r="M155" s="333">
        <f>IF((G155*H155)+(I155*J155)+(K155*L155) =0,0,(G155*H155)+(I155*J155)+(K155*L155))</f>
        <v>0</v>
      </c>
      <c r="N155" s="265"/>
      <c r="O155" s="391"/>
      <c r="P155" s="6"/>
      <c r="Q155" s="413"/>
      <c r="R155" s="413"/>
      <c r="S155" s="413"/>
      <c r="T155" s="413"/>
      <c r="U155" s="413"/>
      <c r="V155" s="413"/>
    </row>
    <row r="156" spans="1:22" s="411" customFormat="1" x14ac:dyDescent="0.25">
      <c r="A156" s="1"/>
      <c r="B156" s="5"/>
      <c r="C156" s="5" t="s">
        <v>805</v>
      </c>
      <c r="D156" s="390"/>
      <c r="E156" s="262"/>
      <c r="F156" s="263"/>
      <c r="G156" s="407"/>
      <c r="H156" s="12"/>
      <c r="I156" s="12"/>
      <c r="J156" s="12"/>
      <c r="K156" s="12"/>
      <c r="L156" s="391"/>
      <c r="M156" s="333">
        <f>IF((G156*H156)+(I156*J156)+(K156*L156) =0,0,(G156*H156)+(I156*J156)+(K156*L156))</f>
        <v>0</v>
      </c>
      <c r="N156" s="12"/>
      <c r="O156" s="391"/>
      <c r="P156" s="6"/>
      <c r="Q156" s="413"/>
      <c r="R156" s="413"/>
      <c r="S156" s="413"/>
      <c r="T156" s="413"/>
      <c r="U156" s="413"/>
      <c r="V156" s="413"/>
    </row>
    <row r="157" spans="1:22" s="411" customFormat="1" ht="15.75" thickBot="1" x14ac:dyDescent="0.3">
      <c r="A157" s="1"/>
      <c r="B157" s="5"/>
      <c r="C157" s="283" t="s">
        <v>815</v>
      </c>
      <c r="D157" s="267">
        <f>D148+D150+D151+D153+D154+D156</f>
        <v>0</v>
      </c>
      <c r="E157" s="268"/>
      <c r="F157" s="269"/>
      <c r="G157" s="268"/>
      <c r="H157" s="268"/>
      <c r="I157" s="285"/>
      <c r="J157" s="268"/>
      <c r="K157" s="285"/>
      <c r="L157" s="269"/>
      <c r="M157" s="275">
        <f>SUM(M148:M156)</f>
        <v>0</v>
      </c>
      <c r="N157" s="275">
        <f t="shared" ref="N157:O157" si="9">SUM(N148:N156)</f>
        <v>0</v>
      </c>
      <c r="O157" s="276">
        <f t="shared" si="9"/>
        <v>0</v>
      </c>
      <c r="P157" s="6"/>
      <c r="Q157" s="413"/>
      <c r="R157" s="413"/>
      <c r="S157" s="413"/>
      <c r="T157" s="413"/>
      <c r="U157" s="413"/>
      <c r="V157" s="413"/>
    </row>
    <row r="158" spans="1:22" s="411" customFormat="1" x14ac:dyDescent="0.25">
      <c r="A158" s="1"/>
      <c r="B158" s="5"/>
      <c r="C158" s="146"/>
      <c r="D158" s="146"/>
      <c r="E158" s="146"/>
      <c r="F158" s="146"/>
      <c r="G158" s="146"/>
      <c r="H158" s="146"/>
      <c r="I158" s="146"/>
      <c r="J158" s="146"/>
      <c r="K158" s="146"/>
      <c r="L158" s="146"/>
      <c r="M158" s="146"/>
      <c r="N158" s="146"/>
      <c r="O158" s="146"/>
      <c r="P158" s="6"/>
      <c r="Q158" s="413"/>
      <c r="R158" s="413"/>
      <c r="S158" s="413"/>
      <c r="T158" s="413"/>
      <c r="U158" s="413"/>
      <c r="V158" s="413"/>
    </row>
    <row r="159" spans="1:22" s="411" customFormat="1" x14ac:dyDescent="0.25">
      <c r="A159" s="1"/>
      <c r="B159" s="5"/>
      <c r="C159" s="146"/>
      <c r="D159" s="146"/>
      <c r="E159" s="146"/>
      <c r="F159" s="146"/>
      <c r="G159" s="146"/>
      <c r="H159" s="146"/>
      <c r="I159" s="146"/>
      <c r="J159" s="146"/>
      <c r="K159" s="146"/>
      <c r="L159" s="146"/>
      <c r="M159" s="146"/>
      <c r="N159" s="146"/>
      <c r="O159" s="146"/>
      <c r="P159" s="6"/>
      <c r="Q159" s="413"/>
      <c r="R159" s="413"/>
      <c r="S159" s="413"/>
      <c r="T159" s="413"/>
      <c r="U159" s="413"/>
      <c r="V159" s="413"/>
    </row>
    <row r="160" spans="1:22" s="411" customFormat="1" x14ac:dyDescent="0.25">
      <c r="A160" s="1"/>
      <c r="B160" s="5"/>
      <c r="C160" s="146"/>
      <c r="D160" s="146"/>
      <c r="E160" s="146"/>
      <c r="F160" s="146"/>
      <c r="G160" s="146"/>
      <c r="H160" s="146"/>
      <c r="I160" s="146"/>
      <c r="J160" s="146"/>
      <c r="K160" s="146"/>
      <c r="L160" s="146"/>
      <c r="M160" s="146"/>
      <c r="N160" s="146"/>
      <c r="O160" s="146"/>
      <c r="P160" s="6"/>
      <c r="Q160" s="413"/>
      <c r="R160" s="413"/>
      <c r="S160" s="413"/>
      <c r="T160" s="413"/>
      <c r="U160" s="413"/>
      <c r="V160" s="413"/>
    </row>
    <row r="161" spans="1:22" s="411" customFormat="1" ht="19.5" thickBot="1" x14ac:dyDescent="0.35">
      <c r="A161" s="1"/>
      <c r="B161" s="5"/>
      <c r="C161" s="287" t="s">
        <v>811</v>
      </c>
      <c r="D161" s="146"/>
      <c r="E161" s="146"/>
      <c r="F161" s="146"/>
      <c r="G161" s="146"/>
      <c r="H161" s="146"/>
      <c r="I161" s="146"/>
      <c r="J161" s="146"/>
      <c r="K161" s="146"/>
      <c r="L161" s="146"/>
      <c r="M161" s="146"/>
      <c r="N161" s="146"/>
      <c r="O161" s="146"/>
      <c r="P161" s="6"/>
      <c r="Q161" s="413"/>
      <c r="R161" s="413"/>
      <c r="S161" s="413"/>
      <c r="T161" s="413"/>
      <c r="U161" s="413"/>
      <c r="V161" s="413"/>
    </row>
    <row r="162" spans="1:22" s="411" customFormat="1" x14ac:dyDescent="0.25">
      <c r="A162" s="1"/>
      <c r="B162" s="5"/>
      <c r="C162" s="505" t="s">
        <v>812</v>
      </c>
      <c r="D162" s="507" t="s">
        <v>795</v>
      </c>
      <c r="E162" s="507" t="s">
        <v>796</v>
      </c>
      <c r="F162" s="509" t="s">
        <v>797</v>
      </c>
      <c r="G162" s="511" t="s">
        <v>813</v>
      </c>
      <c r="H162" s="513" t="s">
        <v>834</v>
      </c>
      <c r="I162" s="146"/>
      <c r="J162" s="146"/>
      <c r="K162" s="146"/>
      <c r="L162" s="146"/>
      <c r="M162" s="146"/>
      <c r="N162" s="146"/>
      <c r="O162" s="146"/>
      <c r="P162" s="6"/>
      <c r="Q162" s="413"/>
      <c r="R162" s="413"/>
      <c r="S162" s="413"/>
      <c r="T162" s="413"/>
      <c r="U162" s="413"/>
      <c r="V162" s="413"/>
    </row>
    <row r="163" spans="1:22" s="411" customFormat="1" ht="15.75" thickBot="1" x14ac:dyDescent="0.3">
      <c r="A163" s="1"/>
      <c r="B163" s="5"/>
      <c r="C163" s="506"/>
      <c r="D163" s="508"/>
      <c r="E163" s="508"/>
      <c r="F163" s="510"/>
      <c r="G163" s="512"/>
      <c r="H163" s="514"/>
      <c r="I163" s="146"/>
      <c r="J163" s="146"/>
      <c r="K163" s="146"/>
      <c r="L163" s="146"/>
      <c r="M163" s="146"/>
      <c r="N163" s="146"/>
      <c r="O163" s="146"/>
      <c r="P163" s="6"/>
      <c r="Q163" s="413"/>
      <c r="R163" s="413"/>
      <c r="S163" s="413"/>
      <c r="T163" s="413"/>
      <c r="U163" s="413"/>
      <c r="V163" s="413"/>
    </row>
    <row r="164" spans="1:22" s="411" customFormat="1" x14ac:dyDescent="0.25">
      <c r="A164" s="1"/>
      <c r="B164" s="5"/>
      <c r="C164" s="153" t="s">
        <v>814</v>
      </c>
      <c r="D164" s="393"/>
      <c r="E164" s="388"/>
      <c r="F164" s="389"/>
      <c r="G164" s="334">
        <f t="shared" ref="G164:G167" si="10">IF(E164=0,(D164*1*F164)/1000,IF(E164=" ",(D164*1*F164)/1000,(D164*E164*F164)/1000))</f>
        <v>0</v>
      </c>
      <c r="H164" s="154"/>
      <c r="I164" s="146"/>
      <c r="J164" s="146"/>
      <c r="K164" s="146"/>
      <c r="L164" s="146"/>
      <c r="M164" s="146"/>
      <c r="N164" s="146"/>
      <c r="O164" s="146"/>
      <c r="P164" s="6"/>
      <c r="Q164" s="413"/>
      <c r="R164" s="413"/>
      <c r="S164" s="413"/>
      <c r="T164" s="413"/>
      <c r="U164" s="413"/>
      <c r="V164" s="413"/>
    </row>
    <row r="165" spans="1:22" s="411" customFormat="1" x14ac:dyDescent="0.25">
      <c r="A165" s="1"/>
      <c r="B165" s="5"/>
      <c r="C165" s="11" t="s">
        <v>814</v>
      </c>
      <c r="D165" s="393"/>
      <c r="E165" s="388"/>
      <c r="F165" s="389"/>
      <c r="G165" s="289">
        <f t="shared" si="10"/>
        <v>0</v>
      </c>
      <c r="H165" s="155"/>
      <c r="I165" s="146"/>
      <c r="J165" s="146"/>
      <c r="K165" s="146"/>
      <c r="L165" s="146"/>
      <c r="M165" s="146"/>
      <c r="N165" s="146"/>
      <c r="O165" s="146"/>
      <c r="P165" s="6"/>
      <c r="Q165" s="413"/>
      <c r="R165" s="413"/>
      <c r="S165" s="413"/>
      <c r="T165" s="413"/>
      <c r="U165" s="413"/>
      <c r="V165" s="413"/>
    </row>
    <row r="166" spans="1:22" s="411" customFormat="1" x14ac:dyDescent="0.25">
      <c r="A166" s="1"/>
      <c r="B166" s="5"/>
      <c r="C166" s="11"/>
      <c r="D166" s="393"/>
      <c r="E166" s="388"/>
      <c r="F166" s="389"/>
      <c r="G166" s="289">
        <f t="shared" si="10"/>
        <v>0</v>
      </c>
      <c r="H166" s="155"/>
      <c r="I166" s="146"/>
      <c r="J166" s="146"/>
      <c r="K166" s="146"/>
      <c r="L166" s="146"/>
      <c r="M166" s="146"/>
      <c r="N166" s="146"/>
      <c r="O166" s="146"/>
      <c r="P166" s="6"/>
      <c r="Q166" s="413"/>
      <c r="R166" s="413"/>
      <c r="S166" s="413"/>
      <c r="T166" s="413"/>
      <c r="U166" s="413"/>
      <c r="V166" s="413"/>
    </row>
    <row r="167" spans="1:22" s="411" customFormat="1" x14ac:dyDescent="0.25">
      <c r="A167" s="1"/>
      <c r="B167" s="5"/>
      <c r="C167" s="11"/>
      <c r="D167" s="393"/>
      <c r="E167" s="388"/>
      <c r="F167" s="389"/>
      <c r="G167" s="289">
        <f t="shared" si="10"/>
        <v>0</v>
      </c>
      <c r="H167" s="155"/>
      <c r="I167" s="146"/>
      <c r="J167" s="146"/>
      <c r="K167" s="146"/>
      <c r="L167" s="146"/>
      <c r="M167" s="146"/>
      <c r="N167" s="146"/>
      <c r="O167" s="146"/>
      <c r="P167" s="6"/>
      <c r="Q167" s="413"/>
      <c r="R167" s="413"/>
      <c r="S167" s="413"/>
      <c r="T167" s="413"/>
      <c r="U167" s="413"/>
      <c r="V167" s="413"/>
    </row>
    <row r="168" spans="1:22" s="411" customFormat="1" ht="15.75" thickBot="1" x14ac:dyDescent="0.3">
      <c r="A168" s="1"/>
      <c r="B168" s="5"/>
      <c r="C168" s="290" t="s">
        <v>815</v>
      </c>
      <c r="D168" s="291" t="s">
        <v>814</v>
      </c>
      <c r="E168" s="292"/>
      <c r="F168" s="293"/>
      <c r="G168" s="294">
        <f>SUM(G164:G167)</f>
        <v>0</v>
      </c>
      <c r="H168" s="295">
        <f>SUM(H164:H167)</f>
        <v>0</v>
      </c>
      <c r="I168" s="146"/>
      <c r="J168" s="146"/>
      <c r="K168" s="146"/>
      <c r="L168" s="146"/>
      <c r="M168" s="146"/>
      <c r="N168" s="146"/>
      <c r="O168" s="146"/>
      <c r="P168" s="6"/>
      <c r="Q168" s="413"/>
      <c r="R168" s="413"/>
      <c r="S168" s="413"/>
      <c r="T168" s="413"/>
      <c r="U168" s="413"/>
      <c r="V168" s="413"/>
    </row>
    <row r="169" spans="1:22" s="411" customFormat="1" x14ac:dyDescent="0.25">
      <c r="A169" s="1"/>
      <c r="B169" s="5"/>
      <c r="C169" s="146"/>
      <c r="D169" s="146"/>
      <c r="E169" s="146"/>
      <c r="F169" s="146"/>
      <c r="G169" s="146"/>
      <c r="H169" s="146"/>
      <c r="I169" s="146"/>
      <c r="J169" s="146"/>
      <c r="K169" s="146"/>
      <c r="L169" s="146"/>
      <c r="M169" s="146"/>
      <c r="N169" s="146"/>
      <c r="O169" s="146"/>
      <c r="P169" s="6"/>
      <c r="Q169" s="413"/>
      <c r="R169" s="413"/>
      <c r="S169" s="413"/>
      <c r="T169" s="413"/>
      <c r="U169" s="413"/>
      <c r="V169" s="413"/>
    </row>
    <row r="170" spans="1:22" s="411" customFormat="1" x14ac:dyDescent="0.25">
      <c r="A170" s="1"/>
      <c r="B170" s="5"/>
      <c r="C170" s="146"/>
      <c r="D170" s="146"/>
      <c r="E170" s="146"/>
      <c r="F170" s="146"/>
      <c r="G170" s="146"/>
      <c r="H170" s="146"/>
      <c r="I170" s="146"/>
      <c r="J170" s="146"/>
      <c r="K170" s="146"/>
      <c r="L170" s="146"/>
      <c r="M170" s="146"/>
      <c r="N170" s="146"/>
      <c r="O170" s="146"/>
      <c r="P170" s="6"/>
      <c r="Q170" s="413"/>
      <c r="R170" s="413"/>
      <c r="S170" s="413"/>
      <c r="T170" s="413"/>
      <c r="U170" s="413"/>
      <c r="V170" s="413"/>
    </row>
    <row r="171" spans="1:22" s="411" customFormat="1" x14ac:dyDescent="0.25">
      <c r="A171" s="1"/>
      <c r="B171" s="5"/>
      <c r="C171" s="146"/>
      <c r="D171" s="146"/>
      <c r="E171" s="146"/>
      <c r="F171" s="146"/>
      <c r="G171" s="146"/>
      <c r="H171" s="146"/>
      <c r="I171" s="146"/>
      <c r="J171" s="146"/>
      <c r="K171" s="146"/>
      <c r="L171" s="146"/>
      <c r="M171" s="146"/>
      <c r="N171" s="146"/>
      <c r="O171" s="146"/>
      <c r="P171" s="6"/>
      <c r="Q171" s="413"/>
      <c r="R171" s="413"/>
      <c r="S171" s="413"/>
      <c r="T171" s="413"/>
      <c r="U171" s="413"/>
      <c r="V171" s="413"/>
    </row>
    <row r="172" spans="1:22" s="411" customFormat="1" ht="19.5" thickBot="1" x14ac:dyDescent="0.35">
      <c r="A172" s="1"/>
      <c r="B172" s="5"/>
      <c r="C172" s="243" t="s">
        <v>816</v>
      </c>
      <c r="D172" s="146"/>
      <c r="E172" s="146"/>
      <c r="F172" s="146"/>
      <c r="G172" s="146"/>
      <c r="H172" s="146"/>
      <c r="I172" s="146"/>
      <c r="J172" s="146"/>
      <c r="K172" s="146"/>
      <c r="L172" s="146"/>
      <c r="M172" s="146"/>
      <c r="N172" s="146"/>
      <c r="O172" s="146"/>
      <c r="P172" s="6"/>
      <c r="Q172" s="413"/>
      <c r="R172" s="413"/>
      <c r="S172" s="413"/>
      <c r="T172" s="413"/>
      <c r="U172" s="413"/>
      <c r="V172" s="413"/>
    </row>
    <row r="173" spans="1:22" s="411" customFormat="1" x14ac:dyDescent="0.25">
      <c r="A173" s="1"/>
      <c r="B173" s="5"/>
      <c r="C173" s="491" t="s">
        <v>812</v>
      </c>
      <c r="D173" s="493" t="s">
        <v>817</v>
      </c>
      <c r="E173" s="495" t="s">
        <v>818</v>
      </c>
      <c r="F173" s="497" t="s">
        <v>813</v>
      </c>
      <c r="G173" s="499" t="s">
        <v>833</v>
      </c>
      <c r="H173" s="146"/>
      <c r="I173" s="146"/>
      <c r="J173" s="146"/>
      <c r="K173" s="146"/>
      <c r="L173" s="146"/>
      <c r="M173" s="146"/>
      <c r="N173" s="146"/>
      <c r="O173" s="146"/>
      <c r="P173" s="6"/>
      <c r="Q173" s="413"/>
      <c r="R173" s="413"/>
      <c r="S173" s="413"/>
      <c r="T173" s="413"/>
      <c r="U173" s="413"/>
      <c r="V173" s="413"/>
    </row>
    <row r="174" spans="1:22" s="411" customFormat="1" ht="15.75" thickBot="1" x14ac:dyDescent="0.3">
      <c r="A174" s="1"/>
      <c r="B174" s="5"/>
      <c r="C174" s="492"/>
      <c r="D174" s="494"/>
      <c r="E174" s="496"/>
      <c r="F174" s="498"/>
      <c r="G174" s="500"/>
      <c r="H174" s="146"/>
      <c r="I174" s="146"/>
      <c r="J174" s="146"/>
      <c r="K174" s="146"/>
      <c r="L174" s="146"/>
      <c r="M174" s="146"/>
      <c r="N174" s="146"/>
      <c r="O174" s="146"/>
      <c r="P174" s="6"/>
      <c r="Q174" s="413"/>
      <c r="R174" s="413"/>
      <c r="S174" s="413"/>
      <c r="T174" s="413"/>
      <c r="U174" s="413"/>
      <c r="V174" s="413"/>
    </row>
    <row r="175" spans="1:22" s="411" customFormat="1" x14ac:dyDescent="0.25">
      <c r="A175" s="1"/>
      <c r="B175" s="5"/>
      <c r="C175" s="397" t="s">
        <v>814</v>
      </c>
      <c r="D175" s="12"/>
      <c r="E175" s="391"/>
      <c r="F175" s="296">
        <f>D175*E175</f>
        <v>0</v>
      </c>
      <c r="G175" s="395"/>
      <c r="H175" s="146"/>
      <c r="I175" s="146"/>
      <c r="J175" s="146"/>
      <c r="K175" s="146"/>
      <c r="L175" s="146"/>
      <c r="M175" s="146"/>
      <c r="N175" s="146"/>
      <c r="O175" s="146"/>
      <c r="P175" s="6"/>
      <c r="Q175" s="413"/>
      <c r="R175" s="413"/>
      <c r="S175" s="413"/>
      <c r="T175" s="413"/>
      <c r="U175" s="413"/>
      <c r="V175" s="413"/>
    </row>
    <row r="176" spans="1:22" s="411" customFormat="1" x14ac:dyDescent="0.25">
      <c r="A176" s="1"/>
      <c r="B176" s="5"/>
      <c r="C176" s="398" t="s">
        <v>814</v>
      </c>
      <c r="D176" s="12"/>
      <c r="E176" s="391"/>
      <c r="F176" s="297">
        <f t="shared" ref="F176" si="11">D176*E176</f>
        <v>0</v>
      </c>
      <c r="G176" s="396"/>
      <c r="H176" s="146"/>
      <c r="I176" s="146"/>
      <c r="J176" s="146"/>
      <c r="K176" s="146"/>
      <c r="L176" s="146"/>
      <c r="M176" s="146"/>
      <c r="N176" s="146"/>
      <c r="O176" s="146"/>
      <c r="P176" s="6"/>
      <c r="Q176" s="413"/>
      <c r="R176" s="413"/>
      <c r="S176" s="413"/>
      <c r="T176" s="413"/>
      <c r="U176" s="413"/>
      <c r="V176" s="413"/>
    </row>
    <row r="177" spans="1:22" s="411" customFormat="1" ht="15.75" thickBot="1" x14ac:dyDescent="0.3">
      <c r="A177" s="1"/>
      <c r="B177" s="5"/>
      <c r="C177" s="298" t="s">
        <v>815</v>
      </c>
      <c r="D177" s="291"/>
      <c r="E177" s="285"/>
      <c r="F177" s="299">
        <f>F175+F176</f>
        <v>0</v>
      </c>
      <c r="G177" s="294">
        <f>SUM(G175:G176)</f>
        <v>0</v>
      </c>
      <c r="H177" s="146"/>
      <c r="I177" s="146"/>
      <c r="J177" s="146"/>
      <c r="K177" s="146"/>
      <c r="L177" s="146"/>
      <c r="M177" s="146"/>
      <c r="N177" s="146"/>
      <c r="O177" s="146"/>
      <c r="P177" s="6"/>
      <c r="Q177" s="413"/>
      <c r="R177" s="413"/>
      <c r="S177" s="413"/>
      <c r="T177" s="413"/>
      <c r="U177" s="413"/>
      <c r="V177" s="413"/>
    </row>
    <row r="178" spans="1:22" s="411" customFormat="1" x14ac:dyDescent="0.25">
      <c r="A178" s="1"/>
      <c r="B178" s="5"/>
      <c r="C178" s="146"/>
      <c r="D178" s="146"/>
      <c r="E178" s="146"/>
      <c r="F178" s="146"/>
      <c r="G178" s="146"/>
      <c r="H178" s="146"/>
      <c r="I178" s="146"/>
      <c r="J178" s="146"/>
      <c r="K178" s="146"/>
      <c r="L178" s="146"/>
      <c r="M178" s="146"/>
      <c r="N178" s="146"/>
      <c r="O178" s="146"/>
      <c r="P178" s="6"/>
      <c r="Q178" s="413"/>
      <c r="R178" s="413"/>
      <c r="S178" s="413"/>
      <c r="T178" s="413"/>
      <c r="U178" s="413"/>
      <c r="V178" s="413"/>
    </row>
    <row r="179" spans="1:22" s="411" customFormat="1" x14ac:dyDescent="0.25">
      <c r="A179" s="1"/>
      <c r="B179" s="5"/>
      <c r="C179" s="146"/>
      <c r="D179" s="146"/>
      <c r="E179" s="146"/>
      <c r="F179" s="146"/>
      <c r="G179" s="146"/>
      <c r="H179" s="146"/>
      <c r="I179" s="146"/>
      <c r="J179" s="146"/>
      <c r="K179" s="146"/>
      <c r="L179" s="146"/>
      <c r="M179" s="146"/>
      <c r="N179" s="146"/>
      <c r="O179" s="146"/>
      <c r="P179" s="6"/>
      <c r="Q179" s="413"/>
      <c r="R179" s="413"/>
      <c r="S179" s="413"/>
      <c r="T179" s="413"/>
      <c r="U179" s="413"/>
      <c r="V179" s="413"/>
    </row>
    <row r="180" spans="1:22" s="411" customFormat="1" x14ac:dyDescent="0.25">
      <c r="A180" s="1"/>
      <c r="B180" s="5"/>
      <c r="C180" s="146"/>
      <c r="D180" s="146"/>
      <c r="E180" s="146"/>
      <c r="F180" s="146"/>
      <c r="G180" s="146"/>
      <c r="H180" s="146"/>
      <c r="I180" s="146"/>
      <c r="J180" s="146"/>
      <c r="K180" s="146"/>
      <c r="L180" s="146"/>
      <c r="M180" s="146"/>
      <c r="N180" s="146"/>
      <c r="O180" s="146"/>
      <c r="P180" s="6"/>
      <c r="Q180" s="413"/>
      <c r="R180" s="413"/>
      <c r="S180" s="413"/>
      <c r="T180" s="413"/>
      <c r="U180" s="413"/>
      <c r="V180" s="413"/>
    </row>
    <row r="181" spans="1:22" s="411" customFormat="1" x14ac:dyDescent="0.25">
      <c r="A181" s="1"/>
      <c r="B181" s="5"/>
      <c r="C181" s="146"/>
      <c r="D181" s="146"/>
      <c r="E181" s="146"/>
      <c r="F181" s="300"/>
      <c r="G181" s="301"/>
      <c r="H181" s="301"/>
      <c r="I181" s="301"/>
      <c r="J181" s="302"/>
      <c r="K181" s="146"/>
      <c r="L181" s="146"/>
      <c r="M181" s="146"/>
      <c r="N181" s="146"/>
      <c r="O181" s="146"/>
      <c r="P181" s="6"/>
      <c r="Q181" s="413"/>
      <c r="R181" s="413"/>
      <c r="S181" s="413"/>
      <c r="T181" s="413"/>
      <c r="U181" s="413"/>
      <c r="V181" s="413"/>
    </row>
    <row r="182" spans="1:22" s="411" customFormat="1" x14ac:dyDescent="0.25">
      <c r="A182" s="1"/>
      <c r="B182" s="5"/>
      <c r="C182" s="146"/>
      <c r="D182" s="146"/>
      <c r="E182" s="146"/>
      <c r="F182" s="303"/>
      <c r="G182" s="146" t="s">
        <v>835</v>
      </c>
      <c r="H182" s="146"/>
      <c r="I182" s="262">
        <f>M157+G168+F177</f>
        <v>0</v>
      </c>
      <c r="J182" s="304"/>
      <c r="K182" s="146"/>
      <c r="L182" s="146"/>
      <c r="M182" s="146"/>
      <c r="N182" s="146"/>
      <c r="O182" s="146"/>
      <c r="P182" s="6"/>
      <c r="Q182" s="413"/>
      <c r="R182" s="413"/>
      <c r="S182" s="413"/>
      <c r="T182" s="413"/>
      <c r="U182" s="413"/>
      <c r="V182" s="413"/>
    </row>
    <row r="183" spans="1:22" s="411" customFormat="1" x14ac:dyDescent="0.25">
      <c r="A183" s="1"/>
      <c r="B183" s="5"/>
      <c r="C183" s="146"/>
      <c r="D183" s="146"/>
      <c r="E183" s="146"/>
      <c r="F183" s="303"/>
      <c r="G183" s="146"/>
      <c r="H183" s="146"/>
      <c r="I183" s="262"/>
      <c r="J183" s="304"/>
      <c r="K183" s="146"/>
      <c r="L183" s="146"/>
      <c r="M183" s="146"/>
      <c r="N183" s="146"/>
      <c r="O183" s="146"/>
      <c r="P183" s="6"/>
      <c r="Q183" s="413"/>
      <c r="R183" s="413"/>
      <c r="S183" s="413"/>
      <c r="T183" s="413"/>
      <c r="U183" s="413"/>
      <c r="V183" s="413"/>
    </row>
    <row r="184" spans="1:22" s="411" customFormat="1" x14ac:dyDescent="0.25">
      <c r="A184" s="1"/>
      <c r="B184" s="5"/>
      <c r="C184" s="146"/>
      <c r="D184" s="146"/>
      <c r="E184" s="146"/>
      <c r="F184" s="303"/>
      <c r="G184" s="146" t="s">
        <v>1001</v>
      </c>
      <c r="H184" s="146"/>
      <c r="I184" s="262">
        <f>O157+H168+G177</f>
        <v>0</v>
      </c>
      <c r="J184" s="304"/>
      <c r="K184" s="146"/>
      <c r="L184" s="146"/>
      <c r="M184" s="146"/>
      <c r="N184" s="146"/>
      <c r="O184" s="146"/>
      <c r="P184" s="6"/>
      <c r="Q184" s="413"/>
      <c r="R184" s="413"/>
      <c r="S184" s="413"/>
      <c r="T184" s="413"/>
      <c r="U184" s="413"/>
      <c r="V184" s="413"/>
    </row>
    <row r="185" spans="1:22" s="411" customFormat="1" x14ac:dyDescent="0.25">
      <c r="A185" s="1"/>
      <c r="B185" s="5"/>
      <c r="C185" s="146"/>
      <c r="D185" s="146"/>
      <c r="E185" s="146"/>
      <c r="F185" s="306"/>
      <c r="G185" s="307"/>
      <c r="H185" s="307"/>
      <c r="I185" s="307"/>
      <c r="J185" s="308"/>
      <c r="K185" s="146"/>
      <c r="L185" s="146"/>
      <c r="M185" s="146"/>
      <c r="N185" s="146"/>
      <c r="O185" s="146"/>
      <c r="P185" s="6"/>
      <c r="Q185" s="413"/>
      <c r="R185" s="413"/>
      <c r="S185" s="413"/>
      <c r="T185" s="413"/>
      <c r="U185" s="413"/>
      <c r="V185" s="413"/>
    </row>
    <row r="186" spans="1:22" s="411" customFormat="1" x14ac:dyDescent="0.25">
      <c r="A186" s="1"/>
      <c r="B186" s="5"/>
      <c r="C186" s="146"/>
      <c r="D186" s="146"/>
      <c r="E186" s="146"/>
      <c r="F186" s="146"/>
      <c r="G186" s="146"/>
      <c r="H186" s="146"/>
      <c r="I186" s="146"/>
      <c r="J186" s="146"/>
      <c r="K186" s="146"/>
      <c r="L186" s="146"/>
      <c r="M186" s="146"/>
      <c r="N186" s="146"/>
      <c r="O186" s="146"/>
      <c r="P186" s="6"/>
      <c r="Q186" s="413"/>
      <c r="R186" s="413"/>
      <c r="S186" s="413"/>
      <c r="T186" s="413"/>
      <c r="U186" s="413"/>
      <c r="V186" s="413"/>
    </row>
    <row r="187" spans="1:22" s="411" customFormat="1" x14ac:dyDescent="0.25">
      <c r="A187" s="1"/>
      <c r="B187" s="5"/>
      <c r="C187" s="146"/>
      <c r="D187" s="146"/>
      <c r="E187" s="146"/>
      <c r="F187" s="146"/>
      <c r="G187" s="146"/>
      <c r="H187" s="146"/>
      <c r="I187" s="146"/>
      <c r="J187" s="146"/>
      <c r="K187" s="146"/>
      <c r="L187" s="146"/>
      <c r="M187" s="146"/>
      <c r="N187" s="146"/>
      <c r="O187" s="146"/>
      <c r="P187" s="6"/>
      <c r="Q187" s="413"/>
      <c r="R187" s="413"/>
      <c r="S187" s="413"/>
      <c r="T187" s="413"/>
      <c r="U187" s="413"/>
      <c r="V187" s="413"/>
    </row>
    <row r="188" spans="1:22" s="411" customFormat="1" x14ac:dyDescent="0.25">
      <c r="A188" s="1"/>
      <c r="B188" s="5"/>
      <c r="C188" s="146"/>
      <c r="D188" s="146"/>
      <c r="E188" s="146"/>
      <c r="F188" s="146"/>
      <c r="G188" s="146"/>
      <c r="H188" s="146"/>
      <c r="I188" s="146"/>
      <c r="J188" s="146"/>
      <c r="K188" s="146"/>
      <c r="L188" s="146"/>
      <c r="M188" s="146"/>
      <c r="N188" s="146"/>
      <c r="O188" s="146"/>
      <c r="P188" s="6"/>
      <c r="Q188" s="413"/>
      <c r="R188" s="413"/>
      <c r="S188" s="413"/>
      <c r="T188" s="413"/>
      <c r="U188" s="413"/>
      <c r="V188" s="413"/>
    </row>
    <row r="189" spans="1:22" s="411" customFormat="1" ht="15.75" thickBot="1" x14ac:dyDescent="0.3">
      <c r="A189" s="1"/>
      <c r="B189" s="5"/>
      <c r="C189" s="146"/>
      <c r="D189" s="146"/>
      <c r="E189" s="146"/>
      <c r="F189" s="146"/>
      <c r="G189" s="146"/>
      <c r="H189" s="146"/>
      <c r="I189" s="146"/>
      <c r="J189" s="146"/>
      <c r="K189" s="146"/>
      <c r="L189" s="146"/>
      <c r="M189" s="146"/>
      <c r="N189" s="146"/>
      <c r="O189" s="146"/>
      <c r="P189" s="6"/>
      <c r="Q189" s="413"/>
      <c r="R189" s="413"/>
      <c r="S189" s="413"/>
      <c r="T189" s="413"/>
      <c r="U189" s="413"/>
      <c r="V189" s="413"/>
    </row>
    <row r="190" spans="1:22" s="411" customFormat="1" ht="19.5" thickBot="1" x14ac:dyDescent="0.35">
      <c r="A190" s="1"/>
      <c r="B190" s="5"/>
      <c r="C190" s="243" t="str">
        <f>IF(VLOOKUP(Municipality!F12, 'Muni names - will be hidden tab'!A:O, 5, FALSE)="", "", VLOOKUP(Municipality!F12, 'Muni names - will be hidden tab'!A:O, 5, FALSE))</f>
        <v>OH2</v>
      </c>
      <c r="D190" s="146"/>
      <c r="E190" s="146"/>
      <c r="F190" s="146"/>
      <c r="G190" s="517" t="s">
        <v>791</v>
      </c>
      <c r="H190" s="518"/>
      <c r="I190" s="518"/>
      <c r="J190" s="518"/>
      <c r="K190" s="518"/>
      <c r="L190" s="519"/>
      <c r="M190" s="146"/>
      <c r="N190" s="146"/>
      <c r="O190" s="146"/>
      <c r="P190" s="6"/>
      <c r="Q190" s="413"/>
      <c r="R190" s="413"/>
      <c r="S190" s="413"/>
      <c r="T190" s="413"/>
      <c r="U190" s="413"/>
      <c r="V190" s="413"/>
    </row>
    <row r="191" spans="1:22" s="411" customFormat="1" ht="15.75" thickBot="1" x14ac:dyDescent="0.3">
      <c r="A191" s="1"/>
      <c r="B191" s="5"/>
      <c r="C191" s="146"/>
      <c r="D191" s="146"/>
      <c r="E191" s="146"/>
      <c r="F191" s="146"/>
      <c r="G191" s="520" t="s">
        <v>792</v>
      </c>
      <c r="H191" s="521"/>
      <c r="I191" s="522" t="s">
        <v>793</v>
      </c>
      <c r="J191" s="522"/>
      <c r="K191" s="523" t="s">
        <v>1379</v>
      </c>
      <c r="L191" s="524"/>
      <c r="M191" s="515" t="s">
        <v>800</v>
      </c>
      <c r="N191" s="501" t="s">
        <v>801</v>
      </c>
      <c r="O191" s="503" t="s">
        <v>833</v>
      </c>
      <c r="P191" s="6"/>
      <c r="Q191" s="413"/>
      <c r="R191" s="413"/>
      <c r="S191" s="413"/>
      <c r="T191" s="413"/>
      <c r="U191" s="413"/>
      <c r="V191" s="413"/>
    </row>
    <row r="192" spans="1:22" s="411" customFormat="1" ht="15.75" thickBot="1" x14ac:dyDescent="0.3">
      <c r="A192" s="1"/>
      <c r="B192" s="5"/>
      <c r="C192" s="244" t="s">
        <v>794</v>
      </c>
      <c r="D192" s="323" t="s">
        <v>795</v>
      </c>
      <c r="E192" s="324" t="s">
        <v>796</v>
      </c>
      <c r="F192" s="325" t="s">
        <v>797</v>
      </c>
      <c r="G192" s="248" t="s">
        <v>798</v>
      </c>
      <c r="H192" s="249" t="s">
        <v>799</v>
      </c>
      <c r="I192" s="250" t="s">
        <v>798</v>
      </c>
      <c r="J192" s="250" t="s">
        <v>799</v>
      </c>
      <c r="K192" s="251" t="s">
        <v>798</v>
      </c>
      <c r="L192" s="252" t="s">
        <v>799</v>
      </c>
      <c r="M192" s="516"/>
      <c r="N192" s="502"/>
      <c r="O192" s="504"/>
      <c r="P192" s="6"/>
      <c r="Q192" s="413"/>
      <c r="R192" s="413"/>
      <c r="S192" s="413"/>
      <c r="T192" s="413"/>
      <c r="U192" s="413"/>
      <c r="V192" s="413"/>
    </row>
    <row r="193" spans="1:22" s="411" customFormat="1" x14ac:dyDescent="0.25">
      <c r="A193" s="1"/>
      <c r="B193" s="5"/>
      <c r="C193" s="5" t="s">
        <v>802</v>
      </c>
      <c r="D193" s="390"/>
      <c r="E193" s="405"/>
      <c r="F193" s="406"/>
      <c r="G193" s="326"/>
      <c r="H193" s="326"/>
      <c r="I193" s="327"/>
      <c r="J193" s="328"/>
      <c r="K193" s="326"/>
      <c r="L193" s="329"/>
      <c r="M193" s="330">
        <f>IF(E193=0,(D193*1*F193)/1000,IF(E193= " ", (D193*1*F193)/1000, (D193*E193*F193)/1000))</f>
        <v>0</v>
      </c>
      <c r="N193" s="393"/>
      <c r="O193" s="394"/>
      <c r="P193" s="6"/>
      <c r="Q193" s="413"/>
      <c r="R193" s="413"/>
      <c r="S193" s="413"/>
      <c r="T193" s="413"/>
      <c r="U193" s="413"/>
      <c r="V193" s="413"/>
    </row>
    <row r="194" spans="1:22" s="411" customFormat="1" x14ac:dyDescent="0.25">
      <c r="A194" s="1"/>
      <c r="B194" s="5"/>
      <c r="C194" s="5" t="s">
        <v>804</v>
      </c>
      <c r="D194" s="280"/>
      <c r="E194" s="331"/>
      <c r="F194" s="332"/>
      <c r="G194" s="407"/>
      <c r="H194" s="12"/>
      <c r="I194" s="12"/>
      <c r="J194" s="12"/>
      <c r="K194" s="12"/>
      <c r="L194" s="391"/>
      <c r="M194" s="333">
        <f>IF((G194*H194)+(I194*J194)+(K194*L194) =0,0,(G194*H194)+(I194*J194)+(K194*L194))</f>
        <v>0</v>
      </c>
      <c r="N194" s="265"/>
      <c r="O194" s="391"/>
      <c r="P194" s="6"/>
      <c r="Q194" s="413"/>
      <c r="R194" s="413"/>
      <c r="S194" s="413"/>
      <c r="T194" s="413"/>
      <c r="U194" s="413"/>
      <c r="V194" s="413"/>
    </row>
    <row r="195" spans="1:22" s="411" customFormat="1" x14ac:dyDescent="0.25">
      <c r="A195" s="1"/>
      <c r="B195" s="5"/>
      <c r="C195" s="5" t="s">
        <v>805</v>
      </c>
      <c r="D195" s="390"/>
      <c r="E195" s="331"/>
      <c r="F195" s="332"/>
      <c r="G195" s="407"/>
      <c r="H195" s="12"/>
      <c r="I195" s="12"/>
      <c r="J195" s="12"/>
      <c r="K195" s="12"/>
      <c r="L195" s="391"/>
      <c r="M195" s="333">
        <f>IF((G195*H195)+(I195*J195)+(K195*L195) =0,0,(G195*H195)+(I195*J195)+(K195*L195))</f>
        <v>0</v>
      </c>
      <c r="N195" s="12"/>
      <c r="O195" s="391"/>
      <c r="P195" s="6"/>
      <c r="Q195" s="413"/>
      <c r="R195" s="413"/>
      <c r="S195" s="413"/>
      <c r="T195" s="413"/>
      <c r="U195" s="413"/>
      <c r="V195" s="413"/>
    </row>
    <row r="196" spans="1:22" s="411" customFormat="1" x14ac:dyDescent="0.25">
      <c r="A196" s="1"/>
      <c r="B196" s="5"/>
      <c r="C196" s="5" t="s">
        <v>806</v>
      </c>
      <c r="D196" s="390"/>
      <c r="E196" s="405"/>
      <c r="F196" s="406"/>
      <c r="G196" s="262"/>
      <c r="H196" s="262"/>
      <c r="I196" s="281"/>
      <c r="J196" s="282"/>
      <c r="K196" s="262"/>
      <c r="L196" s="263"/>
      <c r="M196" s="333">
        <f>IF(E196=0,(D196*1*F196)/1000,IF(E196= " ", (D196*1*F196)/1000, (D196*E196*F196)/1000))</f>
        <v>0</v>
      </c>
      <c r="N196" s="12"/>
      <c r="O196" s="391"/>
      <c r="P196" s="6"/>
      <c r="Q196" s="413"/>
      <c r="R196" s="413"/>
      <c r="S196" s="413"/>
      <c r="T196" s="413"/>
      <c r="U196" s="413"/>
      <c r="V196" s="413"/>
    </row>
    <row r="197" spans="1:22" s="411" customFormat="1" x14ac:dyDescent="0.25">
      <c r="A197" s="1"/>
      <c r="B197" s="5"/>
      <c r="C197" s="5" t="s">
        <v>804</v>
      </c>
      <c r="D197" s="280"/>
      <c r="E197" s="331"/>
      <c r="F197" s="332"/>
      <c r="G197" s="407"/>
      <c r="H197" s="12"/>
      <c r="I197" s="12"/>
      <c r="J197" s="12"/>
      <c r="K197" s="12"/>
      <c r="L197" s="391"/>
      <c r="M197" s="333">
        <f>IF((G197*H197)+(I197*J197)+(K197*L197) =0,0,(G197*H197)+(I197*J197)+(K197*L197))</f>
        <v>0</v>
      </c>
      <c r="N197" s="265"/>
      <c r="O197" s="391"/>
      <c r="P197" s="6"/>
      <c r="Q197" s="413"/>
      <c r="R197" s="413"/>
      <c r="S197" s="413"/>
      <c r="T197" s="413"/>
      <c r="U197" s="413"/>
      <c r="V197" s="413"/>
    </row>
    <row r="198" spans="1:22" s="411" customFormat="1" x14ac:dyDescent="0.25">
      <c r="A198" s="1"/>
      <c r="B198" s="5"/>
      <c r="C198" s="5" t="s">
        <v>805</v>
      </c>
      <c r="D198" s="390"/>
      <c r="E198" s="331"/>
      <c r="F198" s="332"/>
      <c r="G198" s="407"/>
      <c r="H198" s="12"/>
      <c r="I198" s="12"/>
      <c r="J198" s="12"/>
      <c r="K198" s="12"/>
      <c r="L198" s="391"/>
      <c r="M198" s="333">
        <f>IF((G198*H198)+(I198*J198)+(K198*L198) =0,0,(G198*H198)+(I198*J198)+(K198*L198))</f>
        <v>0</v>
      </c>
      <c r="N198" s="12"/>
      <c r="O198" s="391"/>
      <c r="P198" s="6"/>
      <c r="Q198" s="413"/>
      <c r="R198" s="413"/>
      <c r="S198" s="413"/>
      <c r="T198" s="413"/>
      <c r="U198" s="413"/>
      <c r="V198" s="413"/>
    </row>
    <row r="199" spans="1:22" s="411" customFormat="1" x14ac:dyDescent="0.25">
      <c r="A199" s="1"/>
      <c r="B199" s="5"/>
      <c r="C199" s="5" t="s">
        <v>808</v>
      </c>
      <c r="D199" s="390"/>
      <c r="E199" s="405"/>
      <c r="F199" s="406"/>
      <c r="G199" s="262"/>
      <c r="H199" s="262"/>
      <c r="I199" s="281"/>
      <c r="J199" s="282"/>
      <c r="K199" s="262"/>
      <c r="L199" s="263"/>
      <c r="M199" s="333">
        <f>IF(E199=0,(D199*1*F199)/1000,IF(E199= " ", (D199*1*F199)/1000, (D199*E199*F199)/1000))</f>
        <v>0</v>
      </c>
      <c r="N199" s="12"/>
      <c r="O199" s="391"/>
      <c r="P199" s="6"/>
      <c r="Q199" s="413"/>
      <c r="R199" s="413"/>
      <c r="S199" s="413"/>
      <c r="T199" s="413"/>
      <c r="U199" s="413"/>
      <c r="V199" s="413"/>
    </row>
    <row r="200" spans="1:22" s="411" customFormat="1" x14ac:dyDescent="0.25">
      <c r="A200" s="1"/>
      <c r="B200" s="5"/>
      <c r="C200" s="5" t="s">
        <v>804</v>
      </c>
      <c r="D200" s="280"/>
      <c r="E200" s="262"/>
      <c r="F200" s="263"/>
      <c r="G200" s="407"/>
      <c r="H200" s="12"/>
      <c r="I200" s="12"/>
      <c r="J200" s="12"/>
      <c r="K200" s="12"/>
      <c r="L200" s="391"/>
      <c r="M200" s="333">
        <f>IF((G200*H200)+(I200*J200)+(K200*L200) =0,0,(G200*H200)+(I200*J200)+(K200*L200))</f>
        <v>0</v>
      </c>
      <c r="N200" s="265"/>
      <c r="O200" s="391"/>
      <c r="P200" s="6"/>
      <c r="Q200" s="413"/>
      <c r="R200" s="413"/>
      <c r="S200" s="413"/>
      <c r="T200" s="413"/>
      <c r="U200" s="413"/>
      <c r="V200" s="413"/>
    </row>
    <row r="201" spans="1:22" s="411" customFormat="1" x14ac:dyDescent="0.25">
      <c r="A201" s="1"/>
      <c r="B201" s="5"/>
      <c r="C201" s="5" t="s">
        <v>805</v>
      </c>
      <c r="D201" s="390"/>
      <c r="E201" s="262"/>
      <c r="F201" s="263"/>
      <c r="G201" s="407"/>
      <c r="H201" s="12"/>
      <c r="I201" s="12"/>
      <c r="J201" s="12"/>
      <c r="K201" s="12"/>
      <c r="L201" s="391"/>
      <c r="M201" s="333">
        <f>IF((G201*H201)+(I201*J201)+(K201*L201) =0,0,(G201*H201)+(I201*J201)+(K201*L201))</f>
        <v>0</v>
      </c>
      <c r="N201" s="12"/>
      <c r="O201" s="391"/>
      <c r="P201" s="6"/>
      <c r="Q201" s="413"/>
      <c r="R201" s="413"/>
      <c r="S201" s="413"/>
      <c r="T201" s="413"/>
      <c r="U201" s="413"/>
      <c r="V201" s="413"/>
    </row>
    <row r="202" spans="1:22" s="411" customFormat="1" ht="15.75" thickBot="1" x14ac:dyDescent="0.3">
      <c r="A202" s="1"/>
      <c r="B202" s="5"/>
      <c r="C202" s="283" t="s">
        <v>815</v>
      </c>
      <c r="D202" s="267">
        <f>D193+D195+D196+D198+D199+D201</f>
        <v>0</v>
      </c>
      <c r="E202" s="268"/>
      <c r="F202" s="269"/>
      <c r="G202" s="268"/>
      <c r="H202" s="268"/>
      <c r="I202" s="285"/>
      <c r="J202" s="268"/>
      <c r="K202" s="285"/>
      <c r="L202" s="269"/>
      <c r="M202" s="275">
        <f>SUM(M193:M201)</f>
        <v>0</v>
      </c>
      <c r="N202" s="275">
        <f t="shared" ref="N202:O202" si="12">SUM(N193:N201)</f>
        <v>0</v>
      </c>
      <c r="O202" s="276">
        <f t="shared" si="12"/>
        <v>0</v>
      </c>
      <c r="P202" s="6"/>
      <c r="Q202" s="413"/>
      <c r="R202" s="413"/>
      <c r="S202" s="413"/>
      <c r="T202" s="413"/>
      <c r="U202" s="413"/>
      <c r="V202" s="413"/>
    </row>
    <row r="203" spans="1:22" s="411" customFormat="1" x14ac:dyDescent="0.25">
      <c r="A203" s="1"/>
      <c r="B203" s="5"/>
      <c r="C203" s="146"/>
      <c r="D203" s="146"/>
      <c r="E203" s="146"/>
      <c r="F203" s="146"/>
      <c r="G203" s="146"/>
      <c r="H203" s="146"/>
      <c r="I203" s="146"/>
      <c r="J203" s="146"/>
      <c r="K203" s="146"/>
      <c r="L203" s="146"/>
      <c r="M203" s="146"/>
      <c r="N203" s="146"/>
      <c r="O203" s="146"/>
      <c r="P203" s="6"/>
      <c r="Q203" s="413"/>
      <c r="R203" s="413"/>
      <c r="S203" s="413"/>
      <c r="T203" s="413"/>
      <c r="U203" s="413"/>
      <c r="V203" s="413"/>
    </row>
    <row r="204" spans="1:22" s="411" customFormat="1" x14ac:dyDescent="0.25">
      <c r="A204" s="1"/>
      <c r="B204" s="5"/>
      <c r="C204" s="146"/>
      <c r="D204" s="146"/>
      <c r="E204" s="146"/>
      <c r="F204" s="146"/>
      <c r="G204" s="146"/>
      <c r="H204" s="146"/>
      <c r="I204" s="146"/>
      <c r="J204" s="146"/>
      <c r="K204" s="146"/>
      <c r="L204" s="146"/>
      <c r="M204" s="146"/>
      <c r="N204" s="146"/>
      <c r="O204" s="146"/>
      <c r="P204" s="6"/>
      <c r="Q204" s="413"/>
      <c r="R204" s="413"/>
      <c r="S204" s="413"/>
      <c r="T204" s="413"/>
      <c r="U204" s="413"/>
      <c r="V204" s="413"/>
    </row>
    <row r="205" spans="1:22" s="411" customFormat="1" x14ac:dyDescent="0.25">
      <c r="A205" s="1"/>
      <c r="B205" s="5"/>
      <c r="C205" s="146"/>
      <c r="D205" s="146"/>
      <c r="E205" s="146"/>
      <c r="F205" s="146"/>
      <c r="G205" s="146"/>
      <c r="H205" s="146"/>
      <c r="I205" s="146"/>
      <c r="J205" s="146"/>
      <c r="K205" s="146"/>
      <c r="L205" s="146"/>
      <c r="M205" s="146"/>
      <c r="N205" s="146"/>
      <c r="O205" s="146"/>
      <c r="P205" s="6"/>
      <c r="Q205" s="413"/>
      <c r="R205" s="413"/>
      <c r="S205" s="413"/>
      <c r="T205" s="413"/>
      <c r="U205" s="413"/>
      <c r="V205" s="413"/>
    </row>
    <row r="206" spans="1:22" s="411" customFormat="1" ht="19.5" thickBot="1" x14ac:dyDescent="0.35">
      <c r="A206" s="1"/>
      <c r="B206" s="5"/>
      <c r="C206" s="287" t="s">
        <v>811</v>
      </c>
      <c r="D206" s="146"/>
      <c r="E206" s="146"/>
      <c r="F206" s="146"/>
      <c r="G206" s="146"/>
      <c r="H206" s="146"/>
      <c r="I206" s="146"/>
      <c r="J206" s="146"/>
      <c r="K206" s="146"/>
      <c r="L206" s="146"/>
      <c r="M206" s="146"/>
      <c r="N206" s="146"/>
      <c r="O206" s="146"/>
      <c r="P206" s="6"/>
      <c r="Q206" s="413"/>
      <c r="R206" s="413"/>
      <c r="S206" s="413"/>
      <c r="T206" s="413"/>
      <c r="U206" s="413"/>
      <c r="V206" s="413"/>
    </row>
    <row r="207" spans="1:22" s="411" customFormat="1" x14ac:dyDescent="0.25">
      <c r="A207" s="1"/>
      <c r="B207" s="5"/>
      <c r="C207" s="505" t="s">
        <v>812</v>
      </c>
      <c r="D207" s="507" t="s">
        <v>795</v>
      </c>
      <c r="E207" s="507" t="s">
        <v>796</v>
      </c>
      <c r="F207" s="509" t="s">
        <v>797</v>
      </c>
      <c r="G207" s="511" t="s">
        <v>813</v>
      </c>
      <c r="H207" s="513" t="s">
        <v>834</v>
      </c>
      <c r="I207" s="146"/>
      <c r="J207" s="146"/>
      <c r="K207" s="146"/>
      <c r="L207" s="146"/>
      <c r="M207" s="146"/>
      <c r="N207" s="146"/>
      <c r="O207" s="146"/>
      <c r="P207" s="6"/>
      <c r="Q207" s="413"/>
      <c r="R207" s="413"/>
      <c r="S207" s="413"/>
      <c r="T207" s="413"/>
      <c r="U207" s="413"/>
      <c r="V207" s="413"/>
    </row>
    <row r="208" spans="1:22" s="411" customFormat="1" ht="15.75" thickBot="1" x14ac:dyDescent="0.3">
      <c r="A208" s="1"/>
      <c r="B208" s="5"/>
      <c r="C208" s="506"/>
      <c r="D208" s="508"/>
      <c r="E208" s="508"/>
      <c r="F208" s="510"/>
      <c r="G208" s="512"/>
      <c r="H208" s="514"/>
      <c r="I208" s="146"/>
      <c r="J208" s="146"/>
      <c r="K208" s="146"/>
      <c r="L208" s="146"/>
      <c r="M208" s="146"/>
      <c r="N208" s="146"/>
      <c r="O208" s="146"/>
      <c r="P208" s="6"/>
      <c r="Q208" s="413"/>
      <c r="R208" s="413"/>
      <c r="S208" s="413"/>
      <c r="T208" s="413"/>
      <c r="U208" s="413"/>
      <c r="V208" s="413"/>
    </row>
    <row r="209" spans="1:22" s="411" customFormat="1" x14ac:dyDescent="0.25">
      <c r="A209" s="1"/>
      <c r="B209" s="5"/>
      <c r="C209" s="10" t="s">
        <v>814</v>
      </c>
      <c r="D209" s="393"/>
      <c r="E209" s="388"/>
      <c r="F209" s="389"/>
      <c r="G209" s="334">
        <f t="shared" ref="G209:G212" si="13">IF(E209=0,(D209*1*F209)/1000,IF(E209=" ",(D209*1*F209)/1000,(D209*E209*F209)/1000))</f>
        <v>0</v>
      </c>
      <c r="H209" s="154"/>
      <c r="I209" s="146"/>
      <c r="J209" s="146"/>
      <c r="K209" s="146"/>
      <c r="L209" s="146"/>
      <c r="M209" s="146"/>
      <c r="N209" s="146"/>
      <c r="O209" s="146"/>
      <c r="P209" s="6"/>
      <c r="Q209" s="413"/>
      <c r="R209" s="413"/>
      <c r="S209" s="413"/>
      <c r="T209" s="413"/>
      <c r="U209" s="413"/>
      <c r="V209" s="413"/>
    </row>
    <row r="210" spans="1:22" s="411" customFormat="1" x14ac:dyDescent="0.25">
      <c r="A210" s="1"/>
      <c r="B210" s="5"/>
      <c r="C210" s="11" t="s">
        <v>814</v>
      </c>
      <c r="D210" s="393"/>
      <c r="E210" s="388"/>
      <c r="F210" s="389"/>
      <c r="G210" s="289">
        <f t="shared" si="13"/>
        <v>0</v>
      </c>
      <c r="H210" s="155"/>
      <c r="I210" s="146"/>
      <c r="J210" s="146"/>
      <c r="K210" s="146"/>
      <c r="L210" s="146"/>
      <c r="M210" s="146"/>
      <c r="N210" s="146"/>
      <c r="O210" s="146"/>
      <c r="P210" s="6"/>
      <c r="Q210" s="413"/>
      <c r="R210" s="413"/>
      <c r="S210" s="413"/>
      <c r="T210" s="413"/>
      <c r="U210" s="413"/>
      <c r="V210" s="413"/>
    </row>
    <row r="211" spans="1:22" s="411" customFormat="1" x14ac:dyDescent="0.25">
      <c r="A211" s="1"/>
      <c r="B211" s="5"/>
      <c r="C211" s="11"/>
      <c r="D211" s="393"/>
      <c r="E211" s="388"/>
      <c r="F211" s="389"/>
      <c r="G211" s="289">
        <f t="shared" si="13"/>
        <v>0</v>
      </c>
      <c r="H211" s="155"/>
      <c r="I211" s="146"/>
      <c r="J211" s="146"/>
      <c r="K211" s="146"/>
      <c r="L211" s="146"/>
      <c r="M211" s="146"/>
      <c r="N211" s="146"/>
      <c r="O211" s="146"/>
      <c r="P211" s="6"/>
      <c r="Q211" s="413"/>
      <c r="R211" s="413"/>
      <c r="S211" s="413"/>
      <c r="T211" s="413"/>
      <c r="U211" s="413"/>
      <c r="V211" s="413"/>
    </row>
    <row r="212" spans="1:22" s="411" customFormat="1" x14ac:dyDescent="0.25">
      <c r="A212" s="1"/>
      <c r="B212" s="5"/>
      <c r="C212" s="11"/>
      <c r="D212" s="393"/>
      <c r="E212" s="388"/>
      <c r="F212" s="389"/>
      <c r="G212" s="289">
        <f t="shared" si="13"/>
        <v>0</v>
      </c>
      <c r="H212" s="155"/>
      <c r="I212" s="146"/>
      <c r="J212" s="146"/>
      <c r="K212" s="146"/>
      <c r="L212" s="146"/>
      <c r="M212" s="146"/>
      <c r="N212" s="146"/>
      <c r="O212" s="146"/>
      <c r="P212" s="6"/>
      <c r="Q212" s="413"/>
      <c r="R212" s="413"/>
      <c r="S212" s="413"/>
      <c r="T212" s="413"/>
      <c r="U212" s="413"/>
      <c r="V212" s="413"/>
    </row>
    <row r="213" spans="1:22" s="411" customFormat="1" ht="15.75" thickBot="1" x14ac:dyDescent="0.3">
      <c r="A213" s="1"/>
      <c r="B213" s="5"/>
      <c r="C213" s="290" t="s">
        <v>815</v>
      </c>
      <c r="D213" s="291" t="s">
        <v>814</v>
      </c>
      <c r="E213" s="292"/>
      <c r="F213" s="293"/>
      <c r="G213" s="294">
        <f>SUM(G209:G212)</f>
        <v>0</v>
      </c>
      <c r="H213" s="295">
        <f>SUM(H209:H212)</f>
        <v>0</v>
      </c>
      <c r="I213" s="146"/>
      <c r="J213" s="146"/>
      <c r="K213" s="146"/>
      <c r="L213" s="146"/>
      <c r="M213" s="146"/>
      <c r="N213" s="146"/>
      <c r="O213" s="146"/>
      <c r="P213" s="6"/>
      <c r="Q213" s="413"/>
      <c r="R213" s="413"/>
      <c r="S213" s="413"/>
      <c r="T213" s="413"/>
      <c r="U213" s="413"/>
      <c r="V213" s="413"/>
    </row>
    <row r="214" spans="1:22" s="411" customFormat="1" x14ac:dyDescent="0.25">
      <c r="A214" s="1"/>
      <c r="B214" s="5"/>
      <c r="C214" s="146"/>
      <c r="D214" s="146"/>
      <c r="E214" s="146"/>
      <c r="F214" s="146"/>
      <c r="G214" s="146"/>
      <c r="H214" s="146"/>
      <c r="I214" s="146"/>
      <c r="J214" s="146"/>
      <c r="K214" s="146"/>
      <c r="L214" s="146"/>
      <c r="M214" s="146"/>
      <c r="N214" s="146"/>
      <c r="O214" s="146"/>
      <c r="P214" s="6"/>
      <c r="Q214" s="413"/>
      <c r="R214" s="413"/>
      <c r="S214" s="413"/>
      <c r="T214" s="413"/>
      <c r="U214" s="413"/>
      <c r="V214" s="413"/>
    </row>
    <row r="215" spans="1:22" s="411" customFormat="1" x14ac:dyDescent="0.25">
      <c r="A215" s="1"/>
      <c r="B215" s="5"/>
      <c r="C215" s="146"/>
      <c r="D215" s="146"/>
      <c r="E215" s="146"/>
      <c r="F215" s="146"/>
      <c r="G215" s="146"/>
      <c r="H215" s="146"/>
      <c r="I215" s="146"/>
      <c r="J215" s="146"/>
      <c r="K215" s="146"/>
      <c r="L215" s="146"/>
      <c r="M215" s="146"/>
      <c r="N215" s="146"/>
      <c r="O215" s="146"/>
      <c r="P215" s="6"/>
      <c r="Q215" s="413"/>
      <c r="R215" s="413"/>
      <c r="S215" s="413"/>
      <c r="T215" s="413"/>
      <c r="U215" s="413"/>
      <c r="V215" s="413"/>
    </row>
    <row r="216" spans="1:22" s="411" customFormat="1" x14ac:dyDescent="0.25">
      <c r="A216" s="1"/>
      <c r="B216" s="5"/>
      <c r="C216" s="146"/>
      <c r="D216" s="146"/>
      <c r="E216" s="146"/>
      <c r="F216" s="146"/>
      <c r="G216" s="146"/>
      <c r="H216" s="146"/>
      <c r="I216" s="146"/>
      <c r="J216" s="146"/>
      <c r="K216" s="146"/>
      <c r="L216" s="146"/>
      <c r="M216" s="146"/>
      <c r="N216" s="146"/>
      <c r="O216" s="146"/>
      <c r="P216" s="6"/>
      <c r="Q216" s="413"/>
      <c r="R216" s="413"/>
      <c r="S216" s="413"/>
      <c r="T216" s="413"/>
      <c r="U216" s="413"/>
      <c r="V216" s="413"/>
    </row>
    <row r="217" spans="1:22" s="411" customFormat="1" ht="19.5" thickBot="1" x14ac:dyDescent="0.35">
      <c r="A217" s="1"/>
      <c r="B217" s="5"/>
      <c r="C217" s="243" t="s">
        <v>816</v>
      </c>
      <c r="D217" s="146"/>
      <c r="E217" s="146"/>
      <c r="F217" s="146"/>
      <c r="G217" s="146"/>
      <c r="H217" s="146"/>
      <c r="I217" s="146"/>
      <c r="J217" s="146"/>
      <c r="K217" s="146"/>
      <c r="L217" s="146"/>
      <c r="M217" s="146"/>
      <c r="N217" s="146"/>
      <c r="O217" s="146"/>
      <c r="P217" s="6"/>
      <c r="Q217" s="413"/>
      <c r="R217" s="413"/>
      <c r="S217" s="413"/>
      <c r="T217" s="413"/>
      <c r="U217" s="413"/>
      <c r="V217" s="413"/>
    </row>
    <row r="218" spans="1:22" s="411" customFormat="1" x14ac:dyDescent="0.25">
      <c r="A218" s="1"/>
      <c r="B218" s="5"/>
      <c r="C218" s="491" t="s">
        <v>812</v>
      </c>
      <c r="D218" s="493" t="s">
        <v>817</v>
      </c>
      <c r="E218" s="495" t="s">
        <v>818</v>
      </c>
      <c r="F218" s="497" t="s">
        <v>813</v>
      </c>
      <c r="G218" s="499" t="s">
        <v>833</v>
      </c>
      <c r="H218" s="146"/>
      <c r="I218" s="146"/>
      <c r="J218" s="146"/>
      <c r="K218" s="146"/>
      <c r="L218" s="146"/>
      <c r="M218" s="146"/>
      <c r="N218" s="146"/>
      <c r="O218" s="146"/>
      <c r="P218" s="6"/>
      <c r="Q218" s="413"/>
      <c r="R218" s="413"/>
      <c r="S218" s="413"/>
      <c r="T218" s="413"/>
      <c r="U218" s="413"/>
      <c r="V218" s="413"/>
    </row>
    <row r="219" spans="1:22" s="411" customFormat="1" ht="15.75" thickBot="1" x14ac:dyDescent="0.3">
      <c r="A219" s="1"/>
      <c r="B219" s="5"/>
      <c r="C219" s="492"/>
      <c r="D219" s="494"/>
      <c r="E219" s="496"/>
      <c r="F219" s="498"/>
      <c r="G219" s="500"/>
      <c r="H219" s="146"/>
      <c r="I219" s="146"/>
      <c r="J219" s="146"/>
      <c r="K219" s="146"/>
      <c r="L219" s="146"/>
      <c r="M219" s="146"/>
      <c r="N219" s="146"/>
      <c r="O219" s="146"/>
      <c r="P219" s="6"/>
      <c r="Q219" s="413"/>
      <c r="R219" s="413"/>
      <c r="S219" s="413"/>
      <c r="T219" s="413"/>
      <c r="U219" s="413"/>
      <c r="V219" s="413"/>
    </row>
    <row r="220" spans="1:22" s="411" customFormat="1" x14ac:dyDescent="0.25">
      <c r="A220" s="1"/>
      <c r="B220" s="5"/>
      <c r="C220" s="397" t="s">
        <v>814</v>
      </c>
      <c r="D220" s="12"/>
      <c r="E220" s="391"/>
      <c r="F220" s="296">
        <f>D220*E220</f>
        <v>0</v>
      </c>
      <c r="G220" s="395"/>
      <c r="H220" s="146"/>
      <c r="I220" s="146"/>
      <c r="J220" s="146"/>
      <c r="K220" s="146"/>
      <c r="L220" s="146"/>
      <c r="M220" s="146"/>
      <c r="N220" s="146"/>
      <c r="O220" s="146"/>
      <c r="P220" s="6"/>
      <c r="Q220" s="413"/>
      <c r="R220" s="413"/>
      <c r="S220" s="413"/>
      <c r="T220" s="413"/>
      <c r="U220" s="413"/>
      <c r="V220" s="413"/>
    </row>
    <row r="221" spans="1:22" s="411" customFormat="1" x14ac:dyDescent="0.25">
      <c r="A221" s="1"/>
      <c r="B221" s="5"/>
      <c r="C221" s="398" t="s">
        <v>814</v>
      </c>
      <c r="D221" s="12"/>
      <c r="E221" s="391"/>
      <c r="F221" s="297">
        <f t="shared" ref="F221" si="14">D221*E221</f>
        <v>0</v>
      </c>
      <c r="G221" s="396"/>
      <c r="H221" s="146"/>
      <c r="I221" s="146"/>
      <c r="J221" s="146"/>
      <c r="K221" s="146"/>
      <c r="L221" s="146"/>
      <c r="M221" s="146"/>
      <c r="N221" s="146"/>
      <c r="O221" s="146"/>
      <c r="P221" s="6"/>
      <c r="Q221" s="413"/>
      <c r="R221" s="413"/>
      <c r="S221" s="413"/>
      <c r="T221" s="413"/>
      <c r="U221" s="413"/>
      <c r="V221" s="413"/>
    </row>
    <row r="222" spans="1:22" s="411" customFormat="1" ht="15.75" thickBot="1" x14ac:dyDescent="0.3">
      <c r="A222" s="1"/>
      <c r="B222" s="5"/>
      <c r="C222" s="298" t="s">
        <v>815</v>
      </c>
      <c r="D222" s="291"/>
      <c r="E222" s="285"/>
      <c r="F222" s="299">
        <f>F220+F221</f>
        <v>0</v>
      </c>
      <c r="G222" s="294">
        <f>SUM(G220:G221)</f>
        <v>0</v>
      </c>
      <c r="H222" s="146"/>
      <c r="I222" s="146"/>
      <c r="J222" s="146"/>
      <c r="K222" s="146"/>
      <c r="L222" s="146"/>
      <c r="M222" s="146"/>
      <c r="N222" s="146"/>
      <c r="O222" s="146"/>
      <c r="P222" s="6"/>
      <c r="Q222" s="413"/>
      <c r="R222" s="413"/>
      <c r="S222" s="413"/>
      <c r="T222" s="413"/>
      <c r="U222" s="413"/>
      <c r="V222" s="413"/>
    </row>
    <row r="223" spans="1:22" s="411" customFormat="1" x14ac:dyDescent="0.25">
      <c r="A223" s="1"/>
      <c r="B223" s="5"/>
      <c r="C223" s="146"/>
      <c r="D223" s="146"/>
      <c r="E223" s="146"/>
      <c r="F223" s="146"/>
      <c r="G223" s="146"/>
      <c r="H223" s="146"/>
      <c r="I223" s="146"/>
      <c r="J223" s="146"/>
      <c r="K223" s="146"/>
      <c r="L223" s="146"/>
      <c r="M223" s="146"/>
      <c r="N223" s="146"/>
      <c r="O223" s="146"/>
      <c r="P223" s="6"/>
      <c r="Q223" s="413"/>
      <c r="R223" s="413"/>
      <c r="S223" s="413"/>
      <c r="T223" s="413"/>
      <c r="U223" s="413"/>
      <c r="V223" s="413"/>
    </row>
    <row r="224" spans="1:22" s="411" customFormat="1" x14ac:dyDescent="0.25">
      <c r="A224" s="1"/>
      <c r="B224" s="5"/>
      <c r="C224" s="146"/>
      <c r="D224" s="146"/>
      <c r="E224" s="146"/>
      <c r="F224" s="146"/>
      <c r="G224" s="146"/>
      <c r="H224" s="146"/>
      <c r="I224" s="146"/>
      <c r="J224" s="146"/>
      <c r="K224" s="146"/>
      <c r="L224" s="146"/>
      <c r="M224" s="146"/>
      <c r="N224" s="146"/>
      <c r="O224" s="146"/>
      <c r="P224" s="6"/>
      <c r="Q224" s="413"/>
      <c r="R224" s="413"/>
      <c r="S224" s="413"/>
      <c r="T224" s="413"/>
      <c r="U224" s="413"/>
      <c r="V224" s="413"/>
    </row>
    <row r="225" spans="1:22" s="411" customFormat="1" x14ac:dyDescent="0.25">
      <c r="A225" s="1"/>
      <c r="B225" s="5"/>
      <c r="C225" s="146"/>
      <c r="D225" s="146"/>
      <c r="E225" s="146"/>
      <c r="F225" s="146"/>
      <c r="G225" s="146"/>
      <c r="H225" s="146"/>
      <c r="I225" s="146"/>
      <c r="J225" s="146"/>
      <c r="K225" s="146"/>
      <c r="L225" s="146"/>
      <c r="M225" s="146"/>
      <c r="N225" s="146"/>
      <c r="O225" s="146"/>
      <c r="P225" s="6"/>
      <c r="Q225" s="413"/>
      <c r="R225" s="413"/>
      <c r="S225" s="413"/>
      <c r="T225" s="413"/>
      <c r="U225" s="413"/>
      <c r="V225" s="413"/>
    </row>
    <row r="226" spans="1:22" s="411" customFormat="1" x14ac:dyDescent="0.25">
      <c r="A226" s="1"/>
      <c r="B226" s="5"/>
      <c r="C226" s="146"/>
      <c r="D226" s="146"/>
      <c r="E226" s="146"/>
      <c r="F226" s="300"/>
      <c r="G226" s="301"/>
      <c r="H226" s="301"/>
      <c r="I226" s="301"/>
      <c r="J226" s="302"/>
      <c r="K226" s="146"/>
      <c r="L226" s="146"/>
      <c r="M226" s="146"/>
      <c r="N226" s="146"/>
      <c r="O226" s="146"/>
      <c r="P226" s="6"/>
      <c r="Q226" s="413"/>
      <c r="R226" s="413"/>
      <c r="S226" s="413"/>
      <c r="T226" s="413"/>
      <c r="U226" s="413"/>
      <c r="V226" s="413"/>
    </row>
    <row r="227" spans="1:22" s="411" customFormat="1" x14ac:dyDescent="0.25">
      <c r="A227" s="1"/>
      <c r="B227" s="5"/>
      <c r="C227" s="146"/>
      <c r="D227" s="146"/>
      <c r="E227" s="146"/>
      <c r="F227" s="303"/>
      <c r="G227" s="146" t="s">
        <v>835</v>
      </c>
      <c r="H227" s="146"/>
      <c r="I227" s="262">
        <f>M202+G213+F222</f>
        <v>0</v>
      </c>
      <c r="J227" s="304"/>
      <c r="K227" s="146"/>
      <c r="L227" s="146"/>
      <c r="M227" s="146"/>
      <c r="N227" s="146"/>
      <c r="O227" s="146"/>
      <c r="P227" s="6"/>
      <c r="Q227" s="413"/>
      <c r="R227" s="413"/>
      <c r="S227" s="413"/>
      <c r="T227" s="413"/>
      <c r="U227" s="413"/>
      <c r="V227" s="413"/>
    </row>
    <row r="228" spans="1:22" s="411" customFormat="1" x14ac:dyDescent="0.25">
      <c r="A228" s="1"/>
      <c r="B228" s="5"/>
      <c r="C228" s="146"/>
      <c r="D228" s="146"/>
      <c r="E228" s="146"/>
      <c r="F228" s="303"/>
      <c r="G228" s="146"/>
      <c r="H228" s="146"/>
      <c r="I228" s="262"/>
      <c r="J228" s="304"/>
      <c r="K228" s="146"/>
      <c r="L228" s="146"/>
      <c r="M228" s="146"/>
      <c r="N228" s="146"/>
      <c r="O228" s="146"/>
      <c r="P228" s="6"/>
      <c r="Q228" s="413"/>
      <c r="R228" s="413"/>
      <c r="S228" s="413"/>
      <c r="T228" s="413"/>
      <c r="U228" s="413"/>
      <c r="V228" s="413"/>
    </row>
    <row r="229" spans="1:22" s="411" customFormat="1" x14ac:dyDescent="0.25">
      <c r="A229" s="1"/>
      <c r="B229" s="5"/>
      <c r="C229" s="146"/>
      <c r="D229" s="146"/>
      <c r="E229" s="146"/>
      <c r="F229" s="303"/>
      <c r="G229" s="146" t="s">
        <v>1001</v>
      </c>
      <c r="H229" s="146"/>
      <c r="I229" s="262">
        <f>O202+H213+G222</f>
        <v>0</v>
      </c>
      <c r="J229" s="304"/>
      <c r="K229" s="146"/>
      <c r="L229" s="146"/>
      <c r="M229" s="146"/>
      <c r="N229" s="146"/>
      <c r="O229" s="146"/>
      <c r="P229" s="6"/>
      <c r="Q229" s="413"/>
      <c r="R229" s="413"/>
      <c r="S229" s="413"/>
      <c r="T229" s="413"/>
      <c r="U229" s="413"/>
      <c r="V229" s="413"/>
    </row>
    <row r="230" spans="1:22" s="411" customFormat="1" x14ac:dyDescent="0.25">
      <c r="A230" s="1"/>
      <c r="B230" s="5"/>
      <c r="C230" s="146"/>
      <c r="D230" s="146"/>
      <c r="E230" s="146"/>
      <c r="F230" s="306"/>
      <c r="G230" s="307"/>
      <c r="H230" s="307"/>
      <c r="I230" s="307"/>
      <c r="J230" s="308"/>
      <c r="K230" s="146"/>
      <c r="L230" s="146"/>
      <c r="M230" s="146"/>
      <c r="N230" s="146"/>
      <c r="O230" s="146"/>
      <c r="P230" s="6"/>
      <c r="Q230" s="413"/>
      <c r="R230" s="413"/>
      <c r="S230" s="413"/>
      <c r="T230" s="413"/>
      <c r="U230" s="413"/>
      <c r="V230" s="413"/>
    </row>
    <row r="231" spans="1:22" s="411" customFormat="1" x14ac:dyDescent="0.25">
      <c r="A231" s="1"/>
      <c r="B231" s="5"/>
      <c r="C231" s="146"/>
      <c r="D231" s="146"/>
      <c r="E231" s="146"/>
      <c r="F231" s="146"/>
      <c r="G231" s="146"/>
      <c r="H231" s="146"/>
      <c r="I231" s="146"/>
      <c r="J231" s="146"/>
      <c r="K231" s="146"/>
      <c r="L231" s="146"/>
      <c r="M231" s="146"/>
      <c r="N231" s="146"/>
      <c r="O231" s="146"/>
      <c r="P231" s="6"/>
      <c r="Q231" s="413"/>
      <c r="R231" s="413"/>
      <c r="S231" s="413"/>
      <c r="T231" s="413"/>
      <c r="U231" s="413"/>
      <c r="V231" s="413"/>
    </row>
    <row r="232" spans="1:22" s="411" customFormat="1" x14ac:dyDescent="0.25">
      <c r="A232" s="1"/>
      <c r="B232" s="5"/>
      <c r="C232" s="146"/>
      <c r="D232" s="146"/>
      <c r="E232" s="146"/>
      <c r="F232" s="146"/>
      <c r="G232" s="146"/>
      <c r="H232" s="146"/>
      <c r="I232" s="146"/>
      <c r="J232" s="146"/>
      <c r="K232" s="146"/>
      <c r="L232" s="146"/>
      <c r="M232" s="146"/>
      <c r="N232" s="146"/>
      <c r="O232" s="146"/>
      <c r="P232" s="6"/>
      <c r="Q232" s="413"/>
      <c r="R232" s="413"/>
      <c r="S232" s="413"/>
      <c r="T232" s="413"/>
      <c r="U232" s="413"/>
      <c r="V232" s="413"/>
    </row>
    <row r="233" spans="1:22" s="411" customFormat="1" x14ac:dyDescent="0.25">
      <c r="A233" s="1"/>
      <c r="B233" s="5"/>
      <c r="C233" s="146"/>
      <c r="D233" s="146"/>
      <c r="E233" s="146"/>
      <c r="F233" s="146"/>
      <c r="G233" s="146"/>
      <c r="H233" s="146"/>
      <c r="I233" s="146"/>
      <c r="J233" s="146"/>
      <c r="K233" s="146"/>
      <c r="L233" s="146"/>
      <c r="M233" s="146"/>
      <c r="N233" s="146"/>
      <c r="O233" s="146"/>
      <c r="P233" s="6"/>
      <c r="Q233" s="413"/>
      <c r="R233" s="413"/>
      <c r="S233" s="413"/>
      <c r="T233" s="413"/>
      <c r="U233" s="413"/>
      <c r="V233" s="413"/>
    </row>
    <row r="234" spans="1:22" s="411" customFormat="1" ht="15.75" thickBot="1" x14ac:dyDescent="0.3">
      <c r="A234" s="1"/>
      <c r="B234" s="5"/>
      <c r="C234" s="146"/>
      <c r="D234" s="146"/>
      <c r="E234" s="146"/>
      <c r="F234" s="146"/>
      <c r="G234" s="146"/>
      <c r="H234" s="146"/>
      <c r="I234" s="146"/>
      <c r="J234" s="146"/>
      <c r="K234" s="146"/>
      <c r="L234" s="146"/>
      <c r="M234" s="146"/>
      <c r="N234" s="146"/>
      <c r="O234" s="146"/>
      <c r="P234" s="6"/>
      <c r="Q234" s="413"/>
      <c r="R234" s="413"/>
      <c r="S234" s="413"/>
      <c r="T234" s="413"/>
      <c r="U234" s="413"/>
      <c r="V234" s="413"/>
    </row>
    <row r="235" spans="1:22" s="411" customFormat="1" ht="19.5" thickBot="1" x14ac:dyDescent="0.35">
      <c r="A235" s="1"/>
      <c r="B235" s="5"/>
      <c r="C235" s="243" t="str">
        <f>IF(VLOOKUP(Municipality!F12, 'Muni names - will be hidden tab'!A:O, 6, FALSE)="", "", VLOOKUP(Municipality!F12, 'Muni names - will be hidden tab'!A:O, 6, FALSE))</f>
        <v>OH3</v>
      </c>
      <c r="D235" s="146"/>
      <c r="E235" s="146"/>
      <c r="F235" s="146"/>
      <c r="G235" s="517" t="s">
        <v>791</v>
      </c>
      <c r="H235" s="518"/>
      <c r="I235" s="518"/>
      <c r="J235" s="518"/>
      <c r="K235" s="518"/>
      <c r="L235" s="519"/>
      <c r="M235" s="146"/>
      <c r="N235" s="146"/>
      <c r="O235" s="146"/>
      <c r="P235" s="6"/>
      <c r="Q235" s="413"/>
      <c r="R235" s="413"/>
      <c r="S235" s="413"/>
      <c r="T235" s="413"/>
      <c r="U235" s="413"/>
      <c r="V235" s="413"/>
    </row>
    <row r="236" spans="1:22" s="411" customFormat="1" ht="15.75" thickBot="1" x14ac:dyDescent="0.3">
      <c r="A236" s="1"/>
      <c r="B236" s="5"/>
      <c r="C236" s="146"/>
      <c r="D236" s="146"/>
      <c r="E236" s="146"/>
      <c r="F236" s="146"/>
      <c r="G236" s="520" t="s">
        <v>792</v>
      </c>
      <c r="H236" s="521"/>
      <c r="I236" s="522" t="s">
        <v>793</v>
      </c>
      <c r="J236" s="522"/>
      <c r="K236" s="523" t="s">
        <v>1379</v>
      </c>
      <c r="L236" s="524"/>
      <c r="M236" s="515" t="s">
        <v>800</v>
      </c>
      <c r="N236" s="501" t="s">
        <v>801</v>
      </c>
      <c r="O236" s="503" t="s">
        <v>833</v>
      </c>
      <c r="P236" s="6"/>
      <c r="Q236" s="413"/>
      <c r="R236" s="413"/>
      <c r="S236" s="413"/>
      <c r="T236" s="413"/>
      <c r="U236" s="413"/>
      <c r="V236" s="413"/>
    </row>
    <row r="237" spans="1:22" s="411" customFormat="1" ht="15.75" thickBot="1" x14ac:dyDescent="0.3">
      <c r="A237" s="1"/>
      <c r="B237" s="5"/>
      <c r="C237" s="244" t="s">
        <v>794</v>
      </c>
      <c r="D237" s="323" t="s">
        <v>795</v>
      </c>
      <c r="E237" s="324" t="s">
        <v>796</v>
      </c>
      <c r="F237" s="325" t="s">
        <v>797</v>
      </c>
      <c r="G237" s="248" t="s">
        <v>798</v>
      </c>
      <c r="H237" s="249" t="s">
        <v>799</v>
      </c>
      <c r="I237" s="250" t="s">
        <v>798</v>
      </c>
      <c r="J237" s="250" t="s">
        <v>799</v>
      </c>
      <c r="K237" s="251" t="s">
        <v>798</v>
      </c>
      <c r="L237" s="252" t="s">
        <v>799</v>
      </c>
      <c r="M237" s="516"/>
      <c r="N237" s="502"/>
      <c r="O237" s="504"/>
      <c r="P237" s="6"/>
      <c r="Q237" s="413"/>
      <c r="R237" s="413"/>
      <c r="S237" s="413"/>
      <c r="T237" s="413"/>
      <c r="U237" s="413"/>
      <c r="V237" s="413"/>
    </row>
    <row r="238" spans="1:22" s="411" customFormat="1" x14ac:dyDescent="0.25">
      <c r="A238" s="1"/>
      <c r="B238" s="5"/>
      <c r="C238" s="5" t="s">
        <v>802</v>
      </c>
      <c r="D238" s="390"/>
      <c r="E238" s="405"/>
      <c r="F238" s="406"/>
      <c r="G238" s="326"/>
      <c r="H238" s="326"/>
      <c r="I238" s="327"/>
      <c r="J238" s="328"/>
      <c r="K238" s="326"/>
      <c r="L238" s="329"/>
      <c r="M238" s="330">
        <f>IF(E238=0,(D238*1*F238)/1000,IF(E238= " ", (D238*1*F238)/1000, (D238*E238*F238)/1000))</f>
        <v>0</v>
      </c>
      <c r="N238" s="393"/>
      <c r="O238" s="394"/>
      <c r="P238" s="6"/>
      <c r="Q238" s="413"/>
      <c r="R238" s="413"/>
      <c r="S238" s="413"/>
      <c r="T238" s="413"/>
      <c r="U238" s="413"/>
      <c r="V238" s="413"/>
    </row>
    <row r="239" spans="1:22" s="411" customFormat="1" x14ac:dyDescent="0.25">
      <c r="A239" s="1"/>
      <c r="B239" s="5"/>
      <c r="C239" s="5" t="s">
        <v>804</v>
      </c>
      <c r="D239" s="280"/>
      <c r="E239" s="331"/>
      <c r="F239" s="332"/>
      <c r="G239" s="407"/>
      <c r="H239" s="12"/>
      <c r="I239" s="12"/>
      <c r="J239" s="12"/>
      <c r="K239" s="12"/>
      <c r="L239" s="391"/>
      <c r="M239" s="333">
        <f>IF((G239*H239)+(I239*J239)+(K239*L239) =0,0,(G239*H239)+(I239*J239)+(K239*L239))</f>
        <v>0</v>
      </c>
      <c r="N239" s="265"/>
      <c r="O239" s="391"/>
      <c r="P239" s="6"/>
      <c r="Q239" s="413"/>
      <c r="R239" s="413"/>
      <c r="S239" s="413"/>
      <c r="T239" s="413"/>
      <c r="U239" s="413"/>
      <c r="V239" s="413"/>
    </row>
    <row r="240" spans="1:22" s="411" customFormat="1" x14ac:dyDescent="0.25">
      <c r="A240" s="1"/>
      <c r="B240" s="5"/>
      <c r="C240" s="5" t="s">
        <v>805</v>
      </c>
      <c r="D240" s="390"/>
      <c r="E240" s="331"/>
      <c r="F240" s="332"/>
      <c r="G240" s="407"/>
      <c r="H240" s="12"/>
      <c r="I240" s="12"/>
      <c r="J240" s="12"/>
      <c r="K240" s="12"/>
      <c r="L240" s="391"/>
      <c r="M240" s="333">
        <f>IF((G240*H240)+(I240*J240)+(K240*L240) =0,0,(G240*H240)+(I240*J240)+(K240*L240))</f>
        <v>0</v>
      </c>
      <c r="N240" s="12"/>
      <c r="O240" s="391"/>
      <c r="P240" s="6"/>
      <c r="Q240" s="413"/>
      <c r="R240" s="413"/>
      <c r="S240" s="413"/>
      <c r="T240" s="413"/>
      <c r="U240" s="413"/>
      <c r="V240" s="413"/>
    </row>
    <row r="241" spans="1:22" s="411" customFormat="1" x14ac:dyDescent="0.25">
      <c r="A241" s="1"/>
      <c r="B241" s="5"/>
      <c r="C241" s="5" t="s">
        <v>806</v>
      </c>
      <c r="D241" s="390"/>
      <c r="E241" s="405"/>
      <c r="F241" s="406"/>
      <c r="G241" s="262"/>
      <c r="H241" s="262"/>
      <c r="I241" s="281"/>
      <c r="J241" s="282"/>
      <c r="K241" s="262"/>
      <c r="L241" s="263"/>
      <c r="M241" s="333">
        <f>IF(E241=0,(D241*1*F241)/1000,IF(E241= " ", (D241*1*F241)/1000, (D241*E241*F241)/1000))</f>
        <v>0</v>
      </c>
      <c r="N241" s="12"/>
      <c r="O241" s="391"/>
      <c r="P241" s="6"/>
      <c r="Q241" s="413"/>
      <c r="R241" s="413"/>
      <c r="S241" s="413"/>
      <c r="T241" s="413"/>
      <c r="U241" s="413"/>
      <c r="V241" s="413"/>
    </row>
    <row r="242" spans="1:22" s="411" customFormat="1" x14ac:dyDescent="0.25">
      <c r="A242" s="1"/>
      <c r="B242" s="5"/>
      <c r="C242" s="5" t="s">
        <v>804</v>
      </c>
      <c r="D242" s="280"/>
      <c r="E242" s="331"/>
      <c r="F242" s="332"/>
      <c r="G242" s="407"/>
      <c r="H242" s="12"/>
      <c r="I242" s="12"/>
      <c r="J242" s="12"/>
      <c r="K242" s="12"/>
      <c r="L242" s="391"/>
      <c r="M242" s="333">
        <f>IF((G242*H242)+(I242*J242)+(K242*L242) =0,0,(G242*H242)+(I242*J242)+(K242*L242))</f>
        <v>0</v>
      </c>
      <c r="N242" s="265"/>
      <c r="O242" s="391"/>
      <c r="P242" s="6"/>
      <c r="Q242" s="413"/>
      <c r="R242" s="413"/>
      <c r="S242" s="413"/>
      <c r="T242" s="413"/>
      <c r="U242" s="413"/>
      <c r="V242" s="413"/>
    </row>
    <row r="243" spans="1:22" s="411" customFormat="1" x14ac:dyDescent="0.25">
      <c r="A243" s="1"/>
      <c r="B243" s="5"/>
      <c r="C243" s="5" t="s">
        <v>805</v>
      </c>
      <c r="D243" s="390"/>
      <c r="E243" s="331"/>
      <c r="F243" s="332"/>
      <c r="G243" s="407"/>
      <c r="H243" s="12"/>
      <c r="I243" s="12"/>
      <c r="J243" s="12"/>
      <c r="K243" s="12"/>
      <c r="L243" s="391"/>
      <c r="M243" s="333">
        <f>IF((G243*H243)+(I243*J243)+(K243*L243) =0,0,(G243*H243)+(I243*J243)+(K243*L243))</f>
        <v>0</v>
      </c>
      <c r="N243" s="12"/>
      <c r="O243" s="391"/>
      <c r="P243" s="6"/>
      <c r="Q243" s="413"/>
      <c r="R243" s="413"/>
      <c r="S243" s="413"/>
      <c r="T243" s="413"/>
      <c r="U243" s="413"/>
      <c r="V243" s="413"/>
    </row>
    <row r="244" spans="1:22" s="411" customFormat="1" x14ac:dyDescent="0.25">
      <c r="A244" s="1"/>
      <c r="B244" s="5"/>
      <c r="C244" s="5" t="s">
        <v>808</v>
      </c>
      <c r="D244" s="390"/>
      <c r="E244" s="405"/>
      <c r="F244" s="406"/>
      <c r="G244" s="262"/>
      <c r="H244" s="262"/>
      <c r="I244" s="281"/>
      <c r="J244" s="282"/>
      <c r="K244" s="262"/>
      <c r="L244" s="263"/>
      <c r="M244" s="333">
        <f>IF(E244=0,(D244*1*F244)/1000,IF(E244= " ", (D244*1*F244)/1000, (D244*E244*F244)/1000))</f>
        <v>0</v>
      </c>
      <c r="N244" s="12"/>
      <c r="O244" s="391"/>
      <c r="P244" s="6"/>
      <c r="Q244" s="413"/>
      <c r="R244" s="413"/>
      <c r="S244" s="413"/>
      <c r="T244" s="413"/>
      <c r="U244" s="413"/>
      <c r="V244" s="413"/>
    </row>
    <row r="245" spans="1:22" s="411" customFormat="1" x14ac:dyDescent="0.25">
      <c r="A245" s="1"/>
      <c r="B245" s="5"/>
      <c r="C245" s="5" t="s">
        <v>804</v>
      </c>
      <c r="D245" s="280"/>
      <c r="E245" s="262"/>
      <c r="F245" s="263"/>
      <c r="G245" s="407"/>
      <c r="H245" s="12"/>
      <c r="I245" s="12"/>
      <c r="J245" s="12"/>
      <c r="K245" s="12"/>
      <c r="L245" s="391"/>
      <c r="M245" s="333">
        <f>IF((G245*H245)+(I245*J245)+(K245*L245) =0,0,(G245*H245)+(I245*J245)+(K245*L245))</f>
        <v>0</v>
      </c>
      <c r="N245" s="265"/>
      <c r="O245" s="391"/>
      <c r="P245" s="6"/>
      <c r="Q245" s="413"/>
      <c r="R245" s="413"/>
      <c r="S245" s="413"/>
      <c r="T245" s="413"/>
      <c r="U245" s="413"/>
      <c r="V245" s="413"/>
    </row>
    <row r="246" spans="1:22" s="411" customFormat="1" x14ac:dyDescent="0.25">
      <c r="A246" s="1"/>
      <c r="B246" s="5"/>
      <c r="C246" s="5" t="s">
        <v>805</v>
      </c>
      <c r="D246" s="390"/>
      <c r="E246" s="262"/>
      <c r="F246" s="263"/>
      <c r="G246" s="407"/>
      <c r="H246" s="12"/>
      <c r="I246" s="12"/>
      <c r="J246" s="12"/>
      <c r="K246" s="12"/>
      <c r="L246" s="391"/>
      <c r="M246" s="333">
        <f>IF((G246*H246)+(I246*J246)+(K246*L246) =0,0,(G246*H246)+(I246*J246)+(K246*L246))</f>
        <v>0</v>
      </c>
      <c r="N246" s="12"/>
      <c r="O246" s="391"/>
      <c r="P246" s="6"/>
      <c r="Q246" s="413"/>
      <c r="R246" s="413"/>
      <c r="S246" s="413"/>
      <c r="T246" s="413"/>
      <c r="U246" s="413"/>
      <c r="V246" s="413"/>
    </row>
    <row r="247" spans="1:22" s="411" customFormat="1" ht="15.75" thickBot="1" x14ac:dyDescent="0.3">
      <c r="A247" s="1"/>
      <c r="B247" s="5"/>
      <c r="C247" s="283" t="s">
        <v>815</v>
      </c>
      <c r="D247" s="267">
        <f>D238+D240+D241+D243+D244+D246</f>
        <v>0</v>
      </c>
      <c r="E247" s="268"/>
      <c r="F247" s="269"/>
      <c r="G247" s="268"/>
      <c r="H247" s="268"/>
      <c r="I247" s="285"/>
      <c r="J247" s="268"/>
      <c r="K247" s="285"/>
      <c r="L247" s="269"/>
      <c r="M247" s="275">
        <f>SUM(M238:M246)</f>
        <v>0</v>
      </c>
      <c r="N247" s="275">
        <f t="shared" ref="N247:O247" si="15">SUM(N238:N246)</f>
        <v>0</v>
      </c>
      <c r="O247" s="276">
        <f t="shared" si="15"/>
        <v>0</v>
      </c>
      <c r="P247" s="6"/>
      <c r="Q247" s="413"/>
      <c r="R247" s="413"/>
      <c r="S247" s="413"/>
      <c r="T247" s="413"/>
      <c r="U247" s="413"/>
      <c r="V247" s="413"/>
    </row>
    <row r="248" spans="1:22" s="411" customFormat="1" x14ac:dyDescent="0.25">
      <c r="A248" s="1"/>
      <c r="B248" s="5"/>
      <c r="C248" s="146"/>
      <c r="D248" s="146"/>
      <c r="E248" s="146"/>
      <c r="F248" s="146"/>
      <c r="G248" s="146"/>
      <c r="H248" s="146"/>
      <c r="I248" s="146"/>
      <c r="J248" s="146"/>
      <c r="K248" s="146"/>
      <c r="L248" s="146"/>
      <c r="M248" s="146"/>
      <c r="N248" s="146"/>
      <c r="O248" s="146"/>
      <c r="P248" s="6"/>
      <c r="Q248" s="413"/>
      <c r="R248" s="413"/>
      <c r="S248" s="413"/>
      <c r="T248" s="413"/>
      <c r="U248" s="413"/>
      <c r="V248" s="413"/>
    </row>
    <row r="249" spans="1:22" s="411" customFormat="1" x14ac:dyDescent="0.25">
      <c r="A249" s="1"/>
      <c r="B249" s="5"/>
      <c r="C249" s="146"/>
      <c r="D249" s="146"/>
      <c r="E249" s="146"/>
      <c r="F249" s="146"/>
      <c r="G249" s="146"/>
      <c r="H249" s="146"/>
      <c r="I249" s="146"/>
      <c r="J249" s="146"/>
      <c r="K249" s="146"/>
      <c r="L249" s="146"/>
      <c r="M249" s="146"/>
      <c r="N249" s="146"/>
      <c r="O249" s="146"/>
      <c r="P249" s="6"/>
      <c r="Q249" s="413"/>
      <c r="R249" s="413"/>
      <c r="S249" s="413"/>
      <c r="T249" s="413"/>
      <c r="U249" s="413"/>
      <c r="V249" s="413"/>
    </row>
    <row r="250" spans="1:22" s="411" customFormat="1" x14ac:dyDescent="0.25">
      <c r="A250" s="1"/>
      <c r="B250" s="5"/>
      <c r="C250" s="146"/>
      <c r="D250" s="146"/>
      <c r="E250" s="146"/>
      <c r="F250" s="146"/>
      <c r="G250" s="146"/>
      <c r="H250" s="146"/>
      <c r="I250" s="146"/>
      <c r="J250" s="146"/>
      <c r="K250" s="146"/>
      <c r="L250" s="146"/>
      <c r="M250" s="146"/>
      <c r="N250" s="146"/>
      <c r="O250" s="146"/>
      <c r="P250" s="6"/>
      <c r="Q250" s="413"/>
      <c r="R250" s="413"/>
      <c r="S250" s="413"/>
      <c r="T250" s="413"/>
      <c r="U250" s="413"/>
      <c r="V250" s="413"/>
    </row>
    <row r="251" spans="1:22" s="411" customFormat="1" ht="19.5" thickBot="1" x14ac:dyDescent="0.35">
      <c r="A251" s="1"/>
      <c r="B251" s="5"/>
      <c r="C251" s="287" t="s">
        <v>811</v>
      </c>
      <c r="D251" s="146"/>
      <c r="E251" s="146"/>
      <c r="F251" s="146"/>
      <c r="G251" s="146"/>
      <c r="H251" s="146"/>
      <c r="I251" s="146"/>
      <c r="J251" s="146"/>
      <c r="K251" s="146"/>
      <c r="L251" s="146"/>
      <c r="M251" s="146"/>
      <c r="N251" s="146"/>
      <c r="O251" s="146"/>
      <c r="P251" s="6"/>
      <c r="Q251" s="413"/>
      <c r="R251" s="413"/>
      <c r="S251" s="413"/>
      <c r="T251" s="413"/>
      <c r="U251" s="413"/>
      <c r="V251" s="413"/>
    </row>
    <row r="252" spans="1:22" s="411" customFormat="1" x14ac:dyDescent="0.25">
      <c r="A252" s="1"/>
      <c r="B252" s="5"/>
      <c r="C252" s="505" t="s">
        <v>812</v>
      </c>
      <c r="D252" s="507" t="s">
        <v>795</v>
      </c>
      <c r="E252" s="507" t="s">
        <v>796</v>
      </c>
      <c r="F252" s="509" t="s">
        <v>797</v>
      </c>
      <c r="G252" s="511" t="s">
        <v>813</v>
      </c>
      <c r="H252" s="513" t="s">
        <v>834</v>
      </c>
      <c r="I252" s="146"/>
      <c r="J252" s="146"/>
      <c r="K252" s="146"/>
      <c r="L252" s="146"/>
      <c r="M252" s="146"/>
      <c r="N252" s="146"/>
      <c r="O252" s="146"/>
      <c r="P252" s="6"/>
      <c r="Q252" s="413"/>
      <c r="R252" s="413"/>
      <c r="S252" s="413"/>
      <c r="T252" s="413"/>
      <c r="U252" s="413"/>
      <c r="V252" s="413"/>
    </row>
    <row r="253" spans="1:22" s="411" customFormat="1" ht="15.75" thickBot="1" x14ac:dyDescent="0.3">
      <c r="A253" s="1"/>
      <c r="B253" s="5"/>
      <c r="C253" s="506"/>
      <c r="D253" s="508"/>
      <c r="E253" s="508"/>
      <c r="F253" s="510"/>
      <c r="G253" s="512"/>
      <c r="H253" s="514"/>
      <c r="I253" s="146"/>
      <c r="J253" s="146"/>
      <c r="K253" s="146"/>
      <c r="L253" s="146"/>
      <c r="M253" s="146"/>
      <c r="N253" s="146"/>
      <c r="O253" s="146"/>
      <c r="P253" s="6"/>
      <c r="Q253" s="413"/>
      <c r="R253" s="413"/>
      <c r="S253" s="413"/>
      <c r="T253" s="413"/>
      <c r="U253" s="413"/>
      <c r="V253" s="413"/>
    </row>
    <row r="254" spans="1:22" s="411" customFormat="1" x14ac:dyDescent="0.25">
      <c r="A254" s="1"/>
      <c r="B254" s="5"/>
      <c r="C254" s="10" t="s">
        <v>814</v>
      </c>
      <c r="D254" s="393"/>
      <c r="E254" s="388"/>
      <c r="F254" s="389"/>
      <c r="G254" s="334">
        <f t="shared" ref="G254:G257" si="16">IF(E254=0,(D254*1*F254)/1000,IF(E254=" ",(D254*1*F254)/1000,(D254*E254*F254)/1000))</f>
        <v>0</v>
      </c>
      <c r="H254" s="154"/>
      <c r="I254" s="146"/>
      <c r="J254" s="146"/>
      <c r="K254" s="146"/>
      <c r="L254" s="146"/>
      <c r="M254" s="146"/>
      <c r="N254" s="146"/>
      <c r="O254" s="146"/>
      <c r="P254" s="6"/>
      <c r="Q254" s="413"/>
      <c r="R254" s="413"/>
      <c r="S254" s="413"/>
      <c r="T254" s="413"/>
      <c r="U254" s="413"/>
      <c r="V254" s="413"/>
    </row>
    <row r="255" spans="1:22" s="411" customFormat="1" x14ac:dyDescent="0.25">
      <c r="A255" s="1"/>
      <c r="B255" s="5"/>
      <c r="C255" s="11" t="s">
        <v>814</v>
      </c>
      <c r="D255" s="393"/>
      <c r="E255" s="388"/>
      <c r="F255" s="389"/>
      <c r="G255" s="289">
        <f t="shared" si="16"/>
        <v>0</v>
      </c>
      <c r="H255" s="155"/>
      <c r="I255" s="146"/>
      <c r="J255" s="146"/>
      <c r="K255" s="146"/>
      <c r="L255" s="146"/>
      <c r="M255" s="146"/>
      <c r="N255" s="146"/>
      <c r="O255" s="146"/>
      <c r="P255" s="6"/>
      <c r="Q255" s="413"/>
      <c r="R255" s="413"/>
      <c r="S255" s="413"/>
      <c r="T255" s="413"/>
      <c r="U255" s="413"/>
      <c r="V255" s="413"/>
    </row>
    <row r="256" spans="1:22" s="411" customFormat="1" x14ac:dyDescent="0.25">
      <c r="A256" s="1"/>
      <c r="B256" s="5"/>
      <c r="C256" s="11"/>
      <c r="D256" s="393"/>
      <c r="E256" s="388"/>
      <c r="F256" s="389"/>
      <c r="G256" s="289">
        <f t="shared" si="16"/>
        <v>0</v>
      </c>
      <c r="H256" s="155"/>
      <c r="I256" s="146"/>
      <c r="J256" s="146"/>
      <c r="K256" s="146"/>
      <c r="L256" s="146"/>
      <c r="M256" s="146"/>
      <c r="N256" s="146"/>
      <c r="O256" s="146"/>
      <c r="P256" s="6"/>
      <c r="Q256" s="413"/>
      <c r="R256" s="413"/>
      <c r="S256" s="413"/>
      <c r="T256" s="413"/>
      <c r="U256" s="413"/>
      <c r="V256" s="413"/>
    </row>
    <row r="257" spans="1:22" s="411" customFormat="1" x14ac:dyDescent="0.25">
      <c r="A257" s="1"/>
      <c r="B257" s="5"/>
      <c r="C257" s="11"/>
      <c r="D257" s="393"/>
      <c r="E257" s="388"/>
      <c r="F257" s="389"/>
      <c r="G257" s="289">
        <f t="shared" si="16"/>
        <v>0</v>
      </c>
      <c r="H257" s="155"/>
      <c r="I257" s="146"/>
      <c r="J257" s="146"/>
      <c r="K257" s="146"/>
      <c r="L257" s="146"/>
      <c r="M257" s="146"/>
      <c r="N257" s="146"/>
      <c r="O257" s="146"/>
      <c r="P257" s="6"/>
      <c r="Q257" s="413"/>
      <c r="R257" s="413"/>
      <c r="S257" s="413"/>
      <c r="T257" s="413"/>
      <c r="U257" s="413"/>
      <c r="V257" s="413"/>
    </row>
    <row r="258" spans="1:22" s="411" customFormat="1" ht="15.75" thickBot="1" x14ac:dyDescent="0.3">
      <c r="A258" s="1"/>
      <c r="B258" s="5"/>
      <c r="C258" s="290" t="s">
        <v>815</v>
      </c>
      <c r="D258" s="291" t="s">
        <v>814</v>
      </c>
      <c r="E258" s="292"/>
      <c r="F258" s="293"/>
      <c r="G258" s="294">
        <f>SUM(G254:G257)</f>
        <v>0</v>
      </c>
      <c r="H258" s="295">
        <f>SUM(H254:H257)</f>
        <v>0</v>
      </c>
      <c r="I258" s="146"/>
      <c r="J258" s="146"/>
      <c r="K258" s="146"/>
      <c r="L258" s="146"/>
      <c r="M258" s="146"/>
      <c r="N258" s="146"/>
      <c r="O258" s="146"/>
      <c r="P258" s="6"/>
      <c r="Q258" s="413"/>
      <c r="R258" s="413"/>
      <c r="S258" s="413"/>
      <c r="T258" s="413"/>
      <c r="U258" s="413"/>
      <c r="V258" s="413"/>
    </row>
    <row r="259" spans="1:22" s="411" customFormat="1" x14ac:dyDescent="0.25">
      <c r="A259" s="1"/>
      <c r="B259" s="5"/>
      <c r="C259" s="146"/>
      <c r="D259" s="146"/>
      <c r="E259" s="146"/>
      <c r="F259" s="146"/>
      <c r="G259" s="146"/>
      <c r="H259" s="146"/>
      <c r="I259" s="146"/>
      <c r="J259" s="146"/>
      <c r="K259" s="146"/>
      <c r="L259" s="146"/>
      <c r="M259" s="146"/>
      <c r="N259" s="146"/>
      <c r="O259" s="146"/>
      <c r="P259" s="6"/>
      <c r="Q259" s="413"/>
      <c r="R259" s="413"/>
      <c r="S259" s="413"/>
      <c r="T259" s="413"/>
      <c r="U259" s="413"/>
      <c r="V259" s="413"/>
    </row>
    <row r="260" spans="1:22" s="411" customFormat="1" x14ac:dyDescent="0.25">
      <c r="A260" s="1"/>
      <c r="B260" s="5"/>
      <c r="C260" s="146"/>
      <c r="D260" s="146"/>
      <c r="E260" s="146"/>
      <c r="F260" s="146"/>
      <c r="G260" s="146"/>
      <c r="H260" s="146"/>
      <c r="I260" s="146"/>
      <c r="J260" s="146"/>
      <c r="K260" s="146"/>
      <c r="L260" s="146"/>
      <c r="M260" s="146"/>
      <c r="N260" s="146"/>
      <c r="O260" s="146"/>
      <c r="P260" s="6"/>
      <c r="Q260" s="413"/>
      <c r="R260" s="413"/>
      <c r="S260" s="413"/>
      <c r="T260" s="413"/>
      <c r="U260" s="413"/>
      <c r="V260" s="413"/>
    </row>
    <row r="261" spans="1:22" s="411" customFormat="1" x14ac:dyDescent="0.25">
      <c r="A261" s="1"/>
      <c r="B261" s="5"/>
      <c r="C261" s="146"/>
      <c r="D261" s="146"/>
      <c r="E261" s="146"/>
      <c r="F261" s="146"/>
      <c r="G261" s="146"/>
      <c r="H261" s="146"/>
      <c r="I261" s="146"/>
      <c r="J261" s="146"/>
      <c r="K261" s="146"/>
      <c r="L261" s="146"/>
      <c r="M261" s="146"/>
      <c r="N261" s="146"/>
      <c r="O261" s="146"/>
      <c r="P261" s="6"/>
      <c r="Q261" s="413"/>
      <c r="R261" s="413"/>
      <c r="S261" s="413"/>
      <c r="T261" s="413"/>
      <c r="U261" s="413"/>
      <c r="V261" s="413"/>
    </row>
    <row r="262" spans="1:22" s="411" customFormat="1" ht="19.5" thickBot="1" x14ac:dyDescent="0.35">
      <c r="A262" s="1"/>
      <c r="B262" s="5"/>
      <c r="C262" s="243" t="s">
        <v>816</v>
      </c>
      <c r="D262" s="146"/>
      <c r="E262" s="146"/>
      <c r="F262" s="146"/>
      <c r="G262" s="146"/>
      <c r="H262" s="146"/>
      <c r="I262" s="146"/>
      <c r="J262" s="146"/>
      <c r="K262" s="146"/>
      <c r="L262" s="146"/>
      <c r="M262" s="146"/>
      <c r="N262" s="146"/>
      <c r="O262" s="146"/>
      <c r="P262" s="6"/>
      <c r="Q262" s="413"/>
      <c r="R262" s="413"/>
      <c r="S262" s="413"/>
      <c r="T262" s="413"/>
      <c r="U262" s="413"/>
      <c r="V262" s="413"/>
    </row>
    <row r="263" spans="1:22" s="411" customFormat="1" x14ac:dyDescent="0.25">
      <c r="A263" s="1"/>
      <c r="B263" s="5"/>
      <c r="C263" s="491" t="s">
        <v>812</v>
      </c>
      <c r="D263" s="493" t="s">
        <v>817</v>
      </c>
      <c r="E263" s="495" t="s">
        <v>818</v>
      </c>
      <c r="F263" s="497" t="s">
        <v>813</v>
      </c>
      <c r="G263" s="499" t="s">
        <v>833</v>
      </c>
      <c r="H263" s="146"/>
      <c r="I263" s="146"/>
      <c r="J263" s="146"/>
      <c r="K263" s="146"/>
      <c r="L263" s="146"/>
      <c r="M263" s="146"/>
      <c r="N263" s="146"/>
      <c r="O263" s="146"/>
      <c r="P263" s="6"/>
      <c r="Q263" s="413"/>
      <c r="R263" s="413"/>
      <c r="S263" s="413"/>
      <c r="T263" s="413"/>
      <c r="U263" s="413"/>
      <c r="V263" s="413"/>
    </row>
    <row r="264" spans="1:22" s="411" customFormat="1" ht="15.75" thickBot="1" x14ac:dyDescent="0.3">
      <c r="A264" s="1"/>
      <c r="B264" s="5"/>
      <c r="C264" s="492"/>
      <c r="D264" s="494"/>
      <c r="E264" s="496"/>
      <c r="F264" s="498"/>
      <c r="G264" s="500"/>
      <c r="H264" s="146"/>
      <c r="I264" s="146"/>
      <c r="J264" s="146"/>
      <c r="K264" s="146"/>
      <c r="L264" s="146"/>
      <c r="M264" s="146"/>
      <c r="N264" s="146"/>
      <c r="O264" s="146"/>
      <c r="P264" s="6"/>
      <c r="Q264" s="413"/>
      <c r="R264" s="413"/>
      <c r="S264" s="413"/>
      <c r="T264" s="413"/>
      <c r="U264" s="413"/>
      <c r="V264" s="413"/>
    </row>
    <row r="265" spans="1:22" s="411" customFormat="1" x14ac:dyDescent="0.25">
      <c r="A265" s="1"/>
      <c r="B265" s="5"/>
      <c r="C265" s="397" t="s">
        <v>814</v>
      </c>
      <c r="D265" s="12"/>
      <c r="E265" s="391"/>
      <c r="F265" s="296">
        <f>D265*E265</f>
        <v>0</v>
      </c>
      <c r="G265" s="395"/>
      <c r="H265" s="146"/>
      <c r="I265" s="146"/>
      <c r="J265" s="146"/>
      <c r="K265" s="146"/>
      <c r="L265" s="146"/>
      <c r="M265" s="146"/>
      <c r="N265" s="146"/>
      <c r="O265" s="146"/>
      <c r="P265" s="6"/>
      <c r="Q265" s="413"/>
      <c r="R265" s="413"/>
      <c r="S265" s="413"/>
      <c r="T265" s="413"/>
      <c r="U265" s="413"/>
      <c r="V265" s="413"/>
    </row>
    <row r="266" spans="1:22" s="411" customFormat="1" x14ac:dyDescent="0.25">
      <c r="A266" s="1"/>
      <c r="B266" s="5"/>
      <c r="C266" s="398" t="s">
        <v>814</v>
      </c>
      <c r="D266" s="12"/>
      <c r="E266" s="391"/>
      <c r="F266" s="297">
        <f t="shared" ref="F266" si="17">D266*E266</f>
        <v>0</v>
      </c>
      <c r="G266" s="396"/>
      <c r="H266" s="146"/>
      <c r="I266" s="146"/>
      <c r="J266" s="146"/>
      <c r="K266" s="146"/>
      <c r="L266" s="146"/>
      <c r="M266" s="146"/>
      <c r="N266" s="146"/>
      <c r="O266" s="146"/>
      <c r="P266" s="6"/>
      <c r="Q266" s="413"/>
      <c r="R266" s="413"/>
      <c r="S266" s="413"/>
      <c r="T266" s="413"/>
      <c r="U266" s="413"/>
      <c r="V266" s="413"/>
    </row>
    <row r="267" spans="1:22" s="411" customFormat="1" ht="15.75" thickBot="1" x14ac:dyDescent="0.3">
      <c r="A267" s="1"/>
      <c r="B267" s="5"/>
      <c r="C267" s="298" t="s">
        <v>815</v>
      </c>
      <c r="D267" s="291"/>
      <c r="E267" s="285"/>
      <c r="F267" s="299">
        <f>F265+F266</f>
        <v>0</v>
      </c>
      <c r="G267" s="294">
        <f>SUM(G265:G266)</f>
        <v>0</v>
      </c>
      <c r="H267" s="146"/>
      <c r="I267" s="146"/>
      <c r="J267" s="146"/>
      <c r="K267" s="146"/>
      <c r="L267" s="146"/>
      <c r="M267" s="146"/>
      <c r="N267" s="146"/>
      <c r="O267" s="146"/>
      <c r="P267" s="6"/>
      <c r="Q267" s="413"/>
      <c r="R267" s="413"/>
      <c r="S267" s="413"/>
      <c r="T267" s="413"/>
      <c r="U267" s="413"/>
      <c r="V267" s="413"/>
    </row>
    <row r="268" spans="1:22" s="411" customFormat="1" x14ac:dyDescent="0.25">
      <c r="A268" s="1"/>
      <c r="B268" s="5"/>
      <c r="C268" s="146"/>
      <c r="D268" s="146"/>
      <c r="E268" s="146"/>
      <c r="F268" s="146"/>
      <c r="G268" s="146"/>
      <c r="H268" s="146"/>
      <c r="I268" s="146"/>
      <c r="J268" s="146"/>
      <c r="K268" s="146"/>
      <c r="L268" s="146"/>
      <c r="M268" s="146"/>
      <c r="N268" s="146"/>
      <c r="O268" s="146"/>
      <c r="P268" s="6"/>
      <c r="Q268" s="413"/>
      <c r="R268" s="413"/>
      <c r="S268" s="413"/>
      <c r="T268" s="413"/>
      <c r="U268" s="413"/>
      <c r="V268" s="413"/>
    </row>
    <row r="269" spans="1:22" s="411" customFormat="1" x14ac:dyDescent="0.25">
      <c r="A269" s="1"/>
      <c r="B269" s="5"/>
      <c r="C269" s="146"/>
      <c r="D269" s="146"/>
      <c r="E269" s="146"/>
      <c r="F269" s="146"/>
      <c r="G269" s="146"/>
      <c r="H269" s="146"/>
      <c r="I269" s="146"/>
      <c r="J269" s="146"/>
      <c r="K269" s="146"/>
      <c r="L269" s="146"/>
      <c r="M269" s="146"/>
      <c r="N269" s="146"/>
      <c r="O269" s="146"/>
      <c r="P269" s="6"/>
      <c r="Q269" s="413"/>
      <c r="R269" s="413"/>
      <c r="S269" s="413"/>
      <c r="T269" s="413"/>
      <c r="U269" s="413"/>
      <c r="V269" s="413"/>
    </row>
    <row r="270" spans="1:22" s="411" customFormat="1" x14ac:dyDescent="0.25">
      <c r="A270" s="1"/>
      <c r="B270" s="5"/>
      <c r="C270" s="146"/>
      <c r="D270" s="146"/>
      <c r="E270" s="146"/>
      <c r="F270" s="146"/>
      <c r="G270" s="146"/>
      <c r="H270" s="146"/>
      <c r="I270" s="146"/>
      <c r="J270" s="146"/>
      <c r="K270" s="146"/>
      <c r="L270" s="146"/>
      <c r="M270" s="146"/>
      <c r="N270" s="146"/>
      <c r="O270" s="146"/>
      <c r="P270" s="6"/>
      <c r="Q270" s="413"/>
      <c r="R270" s="413"/>
      <c r="S270" s="413"/>
      <c r="T270" s="413"/>
      <c r="U270" s="413"/>
      <c r="V270" s="413"/>
    </row>
    <row r="271" spans="1:22" s="411" customFormat="1" x14ac:dyDescent="0.25">
      <c r="A271" s="1"/>
      <c r="B271" s="5"/>
      <c r="C271" s="146"/>
      <c r="D271" s="146"/>
      <c r="E271" s="146"/>
      <c r="F271" s="300"/>
      <c r="G271" s="301"/>
      <c r="H271" s="301"/>
      <c r="I271" s="301"/>
      <c r="J271" s="302"/>
      <c r="K271" s="146"/>
      <c r="L271" s="146"/>
      <c r="M271" s="146"/>
      <c r="N271" s="146"/>
      <c r="O271" s="146"/>
      <c r="P271" s="6"/>
      <c r="Q271" s="413"/>
      <c r="R271" s="413"/>
      <c r="S271" s="413"/>
      <c r="T271" s="413"/>
      <c r="U271" s="413"/>
      <c r="V271" s="413"/>
    </row>
    <row r="272" spans="1:22" s="411" customFormat="1" x14ac:dyDescent="0.25">
      <c r="A272" s="1"/>
      <c r="B272" s="5"/>
      <c r="C272" s="146"/>
      <c r="D272" s="146"/>
      <c r="E272" s="146"/>
      <c r="F272" s="303"/>
      <c r="G272" s="146" t="s">
        <v>835</v>
      </c>
      <c r="H272" s="146"/>
      <c r="I272" s="262">
        <f>M247+G258+F267</f>
        <v>0</v>
      </c>
      <c r="J272" s="304"/>
      <c r="K272" s="146"/>
      <c r="L272" s="146"/>
      <c r="M272" s="146"/>
      <c r="N272" s="146"/>
      <c r="O272" s="146"/>
      <c r="P272" s="6"/>
      <c r="Q272" s="413"/>
      <c r="R272" s="413"/>
      <c r="S272" s="413"/>
      <c r="T272" s="413"/>
      <c r="U272" s="413"/>
      <c r="V272" s="413"/>
    </row>
    <row r="273" spans="1:22" s="411" customFormat="1" x14ac:dyDescent="0.25">
      <c r="A273" s="1"/>
      <c r="B273" s="5"/>
      <c r="C273" s="146"/>
      <c r="D273" s="146"/>
      <c r="E273" s="146"/>
      <c r="F273" s="303"/>
      <c r="G273" s="146"/>
      <c r="H273" s="146"/>
      <c r="I273" s="262"/>
      <c r="J273" s="304"/>
      <c r="K273" s="146"/>
      <c r="L273" s="146"/>
      <c r="M273" s="146"/>
      <c r="N273" s="146"/>
      <c r="O273" s="146"/>
      <c r="P273" s="6"/>
      <c r="Q273" s="413"/>
      <c r="R273" s="413"/>
      <c r="S273" s="413"/>
      <c r="T273" s="413"/>
      <c r="U273" s="413"/>
      <c r="V273" s="413"/>
    </row>
    <row r="274" spans="1:22" s="411" customFormat="1" x14ac:dyDescent="0.25">
      <c r="A274" s="1"/>
      <c r="B274" s="5"/>
      <c r="C274" s="146"/>
      <c r="D274" s="146"/>
      <c r="E274" s="146"/>
      <c r="F274" s="303"/>
      <c r="G274" s="146" t="s">
        <v>1001</v>
      </c>
      <c r="H274" s="146"/>
      <c r="I274" s="262">
        <f>O247+H258+G267</f>
        <v>0</v>
      </c>
      <c r="J274" s="304"/>
      <c r="K274" s="146"/>
      <c r="L274" s="146"/>
      <c r="M274" s="146"/>
      <c r="N274" s="146"/>
      <c r="O274" s="146"/>
      <c r="P274" s="6"/>
      <c r="Q274" s="413"/>
      <c r="R274" s="413"/>
      <c r="S274" s="413"/>
      <c r="T274" s="413"/>
      <c r="U274" s="413"/>
      <c r="V274" s="413"/>
    </row>
    <row r="275" spans="1:22" s="411" customFormat="1" x14ac:dyDescent="0.25">
      <c r="A275" s="1"/>
      <c r="B275" s="5"/>
      <c r="C275" s="146"/>
      <c r="D275" s="146"/>
      <c r="E275" s="146"/>
      <c r="F275" s="306"/>
      <c r="G275" s="307"/>
      <c r="H275" s="307"/>
      <c r="I275" s="307"/>
      <c r="J275" s="308"/>
      <c r="K275" s="146"/>
      <c r="L275" s="146"/>
      <c r="M275" s="146"/>
      <c r="N275" s="146"/>
      <c r="O275" s="146"/>
      <c r="P275" s="6"/>
      <c r="Q275" s="413"/>
      <c r="R275" s="413"/>
      <c r="S275" s="413"/>
      <c r="T275" s="413"/>
      <c r="U275" s="413"/>
      <c r="V275" s="413"/>
    </row>
    <row r="276" spans="1:22" s="411" customFormat="1" x14ac:dyDescent="0.25">
      <c r="A276" s="1"/>
      <c r="B276" s="5"/>
      <c r="C276" s="146"/>
      <c r="D276" s="146"/>
      <c r="E276" s="146"/>
      <c r="F276" s="146"/>
      <c r="G276" s="146"/>
      <c r="H276" s="146"/>
      <c r="I276" s="146"/>
      <c r="J276" s="146"/>
      <c r="K276" s="146"/>
      <c r="L276" s="146"/>
      <c r="M276" s="146"/>
      <c r="N276" s="146"/>
      <c r="O276" s="146"/>
      <c r="P276" s="6"/>
      <c r="Q276" s="413"/>
      <c r="R276" s="413"/>
      <c r="S276" s="413"/>
      <c r="T276" s="413"/>
      <c r="U276" s="413"/>
      <c r="V276" s="413"/>
    </row>
    <row r="277" spans="1:22" s="411" customFormat="1" ht="15.75" x14ac:dyDescent="0.25">
      <c r="A277" s="1"/>
      <c r="B277" s="5"/>
      <c r="C277" s="146"/>
      <c r="D277" s="146"/>
      <c r="E277" s="146"/>
      <c r="F277" s="335"/>
      <c r="G277" s="146"/>
      <c r="H277" s="146"/>
      <c r="I277" s="146"/>
      <c r="J277" s="146"/>
      <c r="K277" s="146"/>
      <c r="L277" s="146"/>
      <c r="M277" s="146"/>
      <c r="N277" s="146"/>
      <c r="O277" s="146"/>
      <c r="P277" s="6"/>
      <c r="Q277" s="413"/>
      <c r="R277" s="413"/>
      <c r="S277" s="413"/>
      <c r="T277" s="413"/>
      <c r="U277" s="413"/>
      <c r="V277" s="413"/>
    </row>
    <row r="278" spans="1:22" s="411" customFormat="1" x14ac:dyDescent="0.25">
      <c r="A278" s="1"/>
      <c r="B278" s="5"/>
      <c r="C278" s="146"/>
      <c r="D278" s="146"/>
      <c r="E278" s="146"/>
      <c r="F278" s="146"/>
      <c r="G278" s="146"/>
      <c r="H278" s="146"/>
      <c r="I278" s="146"/>
      <c r="J278" s="146"/>
      <c r="K278" s="146"/>
      <c r="L278" s="146"/>
      <c r="M278" s="146"/>
      <c r="N278" s="146"/>
      <c r="O278" s="146"/>
      <c r="P278" s="6"/>
      <c r="Q278" s="413"/>
      <c r="R278" s="413"/>
      <c r="S278" s="413"/>
      <c r="T278" s="413"/>
      <c r="U278" s="413"/>
      <c r="V278" s="413"/>
    </row>
    <row r="279" spans="1:22" s="411" customFormat="1" ht="15.75" thickBot="1" x14ac:dyDescent="0.3">
      <c r="A279" s="1"/>
      <c r="B279" s="5"/>
      <c r="C279" s="146"/>
      <c r="D279" s="146"/>
      <c r="E279" s="146"/>
      <c r="F279" s="146"/>
      <c r="G279" s="146"/>
      <c r="H279" s="146"/>
      <c r="I279" s="146"/>
      <c r="J279" s="146"/>
      <c r="K279" s="146"/>
      <c r="L279" s="146"/>
      <c r="M279" s="146"/>
      <c r="N279" s="146"/>
      <c r="O279" s="146"/>
      <c r="P279" s="6"/>
      <c r="Q279" s="413"/>
      <c r="R279" s="413"/>
      <c r="S279" s="413"/>
      <c r="T279" s="413"/>
      <c r="U279" s="413"/>
      <c r="V279" s="413"/>
    </row>
    <row r="280" spans="1:22" s="411" customFormat="1" ht="19.5" thickBot="1" x14ac:dyDescent="0.35">
      <c r="A280" s="1"/>
      <c r="B280" s="5"/>
      <c r="C280" s="243" t="str">
        <f>IF(VLOOKUP(Municipality!F12, 'Muni names - will be hidden tab'!A:O, 7, FALSE)="", "", VLOOKUP(Municipality!F12, 'Muni names - will be hidden tab'!A:O, 7, FALSE))</f>
        <v>OH4</v>
      </c>
      <c r="D280" s="146"/>
      <c r="E280" s="146"/>
      <c r="F280" s="146"/>
      <c r="G280" s="517" t="s">
        <v>791</v>
      </c>
      <c r="H280" s="518"/>
      <c r="I280" s="518"/>
      <c r="J280" s="518"/>
      <c r="K280" s="518"/>
      <c r="L280" s="519"/>
      <c r="M280" s="146"/>
      <c r="N280" s="146"/>
      <c r="O280" s="146"/>
      <c r="P280" s="6"/>
      <c r="Q280" s="413"/>
      <c r="R280" s="413"/>
      <c r="S280" s="413"/>
      <c r="T280" s="413"/>
      <c r="U280" s="413"/>
      <c r="V280" s="413"/>
    </row>
    <row r="281" spans="1:22" s="411" customFormat="1" ht="15.75" thickBot="1" x14ac:dyDescent="0.3">
      <c r="A281" s="1"/>
      <c r="B281" s="5"/>
      <c r="C281" s="146"/>
      <c r="D281" s="146"/>
      <c r="E281" s="146"/>
      <c r="F281" s="146"/>
      <c r="G281" s="520" t="s">
        <v>792</v>
      </c>
      <c r="H281" s="521"/>
      <c r="I281" s="522" t="s">
        <v>793</v>
      </c>
      <c r="J281" s="522"/>
      <c r="K281" s="523" t="s">
        <v>1379</v>
      </c>
      <c r="L281" s="524"/>
      <c r="M281" s="515" t="s">
        <v>800</v>
      </c>
      <c r="N281" s="501" t="s">
        <v>801</v>
      </c>
      <c r="O281" s="503" t="s">
        <v>833</v>
      </c>
      <c r="P281" s="6"/>
      <c r="Q281" s="413"/>
      <c r="R281" s="413"/>
      <c r="S281" s="413"/>
      <c r="T281" s="413"/>
      <c r="U281" s="413"/>
      <c r="V281" s="413"/>
    </row>
    <row r="282" spans="1:22" s="411" customFormat="1" ht="15.75" thickBot="1" x14ac:dyDescent="0.3">
      <c r="A282" s="1"/>
      <c r="B282" s="5"/>
      <c r="C282" s="244" t="s">
        <v>794</v>
      </c>
      <c r="D282" s="323" t="s">
        <v>795</v>
      </c>
      <c r="E282" s="324" t="s">
        <v>796</v>
      </c>
      <c r="F282" s="325" t="s">
        <v>797</v>
      </c>
      <c r="G282" s="248" t="s">
        <v>798</v>
      </c>
      <c r="H282" s="249" t="s">
        <v>799</v>
      </c>
      <c r="I282" s="250" t="s">
        <v>798</v>
      </c>
      <c r="J282" s="250" t="s">
        <v>799</v>
      </c>
      <c r="K282" s="251" t="s">
        <v>798</v>
      </c>
      <c r="L282" s="252" t="s">
        <v>799</v>
      </c>
      <c r="M282" s="516"/>
      <c r="N282" s="502"/>
      <c r="O282" s="504"/>
      <c r="P282" s="6"/>
      <c r="Q282" s="413"/>
      <c r="R282" s="413"/>
      <c r="S282" s="413"/>
      <c r="T282" s="413"/>
      <c r="U282" s="413"/>
      <c r="V282" s="413"/>
    </row>
    <row r="283" spans="1:22" s="411" customFormat="1" x14ac:dyDescent="0.25">
      <c r="A283" s="1"/>
      <c r="B283" s="5"/>
      <c r="C283" s="5" t="s">
        <v>802</v>
      </c>
      <c r="D283" s="390"/>
      <c r="E283" s="405"/>
      <c r="F283" s="406"/>
      <c r="G283" s="326"/>
      <c r="H283" s="326"/>
      <c r="I283" s="327"/>
      <c r="J283" s="328"/>
      <c r="K283" s="326"/>
      <c r="L283" s="329"/>
      <c r="M283" s="330">
        <f>IF(E283=0,(D283*1*F283)/1000,IF(E283= " ", (D283*1*F283)/1000, (D283*E283*F283)/1000))</f>
        <v>0</v>
      </c>
      <c r="N283" s="393"/>
      <c r="O283" s="394"/>
      <c r="P283" s="6"/>
      <c r="Q283" s="413"/>
      <c r="R283" s="413"/>
      <c r="S283" s="413"/>
      <c r="T283" s="413"/>
      <c r="U283" s="413"/>
      <c r="V283" s="413"/>
    </row>
    <row r="284" spans="1:22" s="411" customFormat="1" x14ac:dyDescent="0.25">
      <c r="A284" s="1"/>
      <c r="B284" s="5"/>
      <c r="C284" s="5" t="s">
        <v>804</v>
      </c>
      <c r="D284" s="280"/>
      <c r="E284" s="331"/>
      <c r="F284" s="332"/>
      <c r="G284" s="407"/>
      <c r="H284" s="12"/>
      <c r="I284" s="12"/>
      <c r="J284" s="12"/>
      <c r="K284" s="12"/>
      <c r="L284" s="391"/>
      <c r="M284" s="333">
        <f>IF((G284*H284)+(I284*J284)+(K284*L284) =0,0,(G284*H284)+(I284*J284)+(K284*L284))</f>
        <v>0</v>
      </c>
      <c r="N284" s="265"/>
      <c r="O284" s="391"/>
      <c r="P284" s="6"/>
      <c r="Q284" s="413"/>
      <c r="R284" s="413"/>
      <c r="S284" s="413"/>
      <c r="T284" s="413"/>
      <c r="U284" s="413"/>
      <c r="V284" s="413"/>
    </row>
    <row r="285" spans="1:22" s="411" customFormat="1" x14ac:dyDescent="0.25">
      <c r="A285" s="1"/>
      <c r="B285" s="5"/>
      <c r="C285" s="5" t="s">
        <v>805</v>
      </c>
      <c r="D285" s="390"/>
      <c r="E285" s="331"/>
      <c r="F285" s="332"/>
      <c r="G285" s="407"/>
      <c r="H285" s="12"/>
      <c r="I285" s="12"/>
      <c r="J285" s="12"/>
      <c r="K285" s="12"/>
      <c r="L285" s="391"/>
      <c r="M285" s="333">
        <f>IF((G285*H285)+(I285*J285)+(K285*L285) =0,0,(G285*H285)+(I285*J285)+(K285*L285))</f>
        <v>0</v>
      </c>
      <c r="N285" s="12"/>
      <c r="O285" s="391"/>
      <c r="P285" s="6"/>
      <c r="Q285" s="413"/>
      <c r="R285" s="413"/>
      <c r="S285" s="413"/>
      <c r="T285" s="413"/>
      <c r="U285" s="413"/>
      <c r="V285" s="413"/>
    </row>
    <row r="286" spans="1:22" s="411" customFormat="1" x14ac:dyDescent="0.25">
      <c r="A286" s="1"/>
      <c r="B286" s="5"/>
      <c r="C286" s="5" t="s">
        <v>806</v>
      </c>
      <c r="D286" s="390"/>
      <c r="E286" s="405"/>
      <c r="F286" s="406"/>
      <c r="G286" s="262"/>
      <c r="H286" s="262"/>
      <c r="I286" s="281"/>
      <c r="J286" s="282"/>
      <c r="K286" s="262"/>
      <c r="L286" s="263"/>
      <c r="M286" s="333">
        <f>IF(E286=0,(D286*1*F286)/1000,IF(E286= " ", (D286*1*F286)/1000, (D286*E286*F286)/1000))</f>
        <v>0</v>
      </c>
      <c r="N286" s="12"/>
      <c r="O286" s="391"/>
      <c r="P286" s="6"/>
      <c r="Q286" s="413"/>
      <c r="R286" s="413"/>
      <c r="S286" s="413"/>
      <c r="T286" s="413"/>
      <c r="U286" s="413"/>
      <c r="V286" s="413"/>
    </row>
    <row r="287" spans="1:22" s="411" customFormat="1" x14ac:dyDescent="0.25">
      <c r="A287" s="1"/>
      <c r="B287" s="5"/>
      <c r="C287" s="5" t="s">
        <v>804</v>
      </c>
      <c r="D287" s="280"/>
      <c r="E287" s="331"/>
      <c r="F287" s="332"/>
      <c r="G287" s="407"/>
      <c r="H287" s="12"/>
      <c r="I287" s="12"/>
      <c r="J287" s="12"/>
      <c r="K287" s="12"/>
      <c r="L287" s="391"/>
      <c r="M287" s="333">
        <f>IF((G287*H287)+(I287*J287)+(K287*L287) =0,0,(G287*H287)+(I287*J287)+(K287*L287))</f>
        <v>0</v>
      </c>
      <c r="N287" s="265"/>
      <c r="O287" s="391"/>
      <c r="P287" s="6"/>
      <c r="Q287" s="413"/>
      <c r="R287" s="413"/>
      <c r="S287" s="413"/>
      <c r="T287" s="413"/>
      <c r="U287" s="413"/>
      <c r="V287" s="413"/>
    </row>
    <row r="288" spans="1:22" s="411" customFormat="1" x14ac:dyDescent="0.25">
      <c r="A288" s="1"/>
      <c r="B288" s="5"/>
      <c r="C288" s="5" t="s">
        <v>805</v>
      </c>
      <c r="D288" s="390"/>
      <c r="E288" s="331"/>
      <c r="F288" s="332"/>
      <c r="G288" s="407"/>
      <c r="H288" s="12"/>
      <c r="I288" s="12"/>
      <c r="J288" s="12"/>
      <c r="K288" s="12"/>
      <c r="L288" s="391"/>
      <c r="M288" s="333">
        <f>IF((G288*H288)+(I288*J288)+(K288*L288) =0,0,(G288*H288)+(I288*J288)+(K288*L288))</f>
        <v>0</v>
      </c>
      <c r="N288" s="12"/>
      <c r="O288" s="391"/>
      <c r="P288" s="6"/>
      <c r="Q288" s="413"/>
      <c r="R288" s="413"/>
      <c r="S288" s="413"/>
      <c r="T288" s="413"/>
      <c r="U288" s="413"/>
      <c r="V288" s="413"/>
    </row>
    <row r="289" spans="1:22" s="411" customFormat="1" x14ac:dyDescent="0.25">
      <c r="A289" s="1"/>
      <c r="B289" s="5"/>
      <c r="C289" s="5" t="s">
        <v>808</v>
      </c>
      <c r="D289" s="390"/>
      <c r="E289" s="405"/>
      <c r="F289" s="406"/>
      <c r="G289" s="262"/>
      <c r="H289" s="262"/>
      <c r="I289" s="281"/>
      <c r="J289" s="282"/>
      <c r="K289" s="262"/>
      <c r="L289" s="263"/>
      <c r="M289" s="333">
        <f>IF(E289=0,(D289*1*F289)/1000,IF(E289= " ", (D289*1*F289)/1000, (D289*E289*F289)/1000))</f>
        <v>0</v>
      </c>
      <c r="N289" s="12"/>
      <c r="O289" s="391"/>
      <c r="P289" s="6"/>
      <c r="Q289" s="413"/>
      <c r="R289" s="413"/>
      <c r="S289" s="413"/>
      <c r="T289" s="413"/>
      <c r="U289" s="413"/>
      <c r="V289" s="413"/>
    </row>
    <row r="290" spans="1:22" s="411" customFormat="1" x14ac:dyDescent="0.25">
      <c r="A290" s="1"/>
      <c r="B290" s="5"/>
      <c r="C290" s="5" t="s">
        <v>804</v>
      </c>
      <c r="D290" s="280"/>
      <c r="E290" s="262"/>
      <c r="F290" s="263"/>
      <c r="G290" s="407"/>
      <c r="H290" s="12"/>
      <c r="I290" s="12"/>
      <c r="J290" s="12"/>
      <c r="K290" s="12"/>
      <c r="L290" s="391"/>
      <c r="M290" s="333">
        <f>IF((G290*H290)+(I290*J290)+(K290*L290) =0,0,(G290*H290)+(I290*J290)+(K290*L290))</f>
        <v>0</v>
      </c>
      <c r="N290" s="265"/>
      <c r="O290" s="391"/>
      <c r="P290" s="6"/>
      <c r="Q290" s="413"/>
      <c r="R290" s="413"/>
      <c r="S290" s="413"/>
      <c r="T290" s="413"/>
      <c r="U290" s="413"/>
      <c r="V290" s="413"/>
    </row>
    <row r="291" spans="1:22" s="411" customFormat="1" x14ac:dyDescent="0.25">
      <c r="A291" s="1"/>
      <c r="B291" s="5"/>
      <c r="C291" s="5" t="s">
        <v>805</v>
      </c>
      <c r="D291" s="390"/>
      <c r="E291" s="262"/>
      <c r="F291" s="263"/>
      <c r="G291" s="407"/>
      <c r="H291" s="12"/>
      <c r="I291" s="12"/>
      <c r="J291" s="12"/>
      <c r="K291" s="12"/>
      <c r="L291" s="391"/>
      <c r="M291" s="333">
        <f>IF((G291*H291)+(I291*J291)+(K291*L291) =0,0,(G291*H291)+(I291*J291)+(K291*L291))</f>
        <v>0</v>
      </c>
      <c r="N291" s="12"/>
      <c r="O291" s="391"/>
      <c r="P291" s="6"/>
      <c r="Q291" s="413"/>
      <c r="R291" s="413"/>
      <c r="S291" s="413"/>
      <c r="T291" s="413"/>
      <c r="U291" s="413"/>
      <c r="V291" s="413"/>
    </row>
    <row r="292" spans="1:22" s="411" customFormat="1" ht="15.75" thickBot="1" x14ac:dyDescent="0.3">
      <c r="A292" s="1"/>
      <c r="B292" s="5"/>
      <c r="C292" s="283" t="s">
        <v>815</v>
      </c>
      <c r="D292" s="267">
        <f>D283+D285+D286+D288+D289+D291</f>
        <v>0</v>
      </c>
      <c r="E292" s="268"/>
      <c r="F292" s="269"/>
      <c r="G292" s="268"/>
      <c r="H292" s="268"/>
      <c r="I292" s="285"/>
      <c r="J292" s="268"/>
      <c r="K292" s="285"/>
      <c r="L292" s="269"/>
      <c r="M292" s="275">
        <f>SUM(M283:M291)</f>
        <v>0</v>
      </c>
      <c r="N292" s="275">
        <f t="shared" ref="N292:O292" si="18">SUM(N283:N291)</f>
        <v>0</v>
      </c>
      <c r="O292" s="276">
        <f t="shared" si="18"/>
        <v>0</v>
      </c>
      <c r="P292" s="6"/>
      <c r="Q292" s="413"/>
      <c r="R292" s="413"/>
      <c r="S292" s="413"/>
      <c r="T292" s="413"/>
      <c r="U292" s="413"/>
      <c r="V292" s="413"/>
    </row>
    <row r="293" spans="1:22" s="411" customFormat="1" x14ac:dyDescent="0.25">
      <c r="A293" s="1"/>
      <c r="B293" s="5"/>
      <c r="C293" s="146"/>
      <c r="D293" s="146"/>
      <c r="E293" s="146"/>
      <c r="F293" s="146"/>
      <c r="G293" s="146"/>
      <c r="H293" s="146"/>
      <c r="I293" s="146"/>
      <c r="J293" s="146"/>
      <c r="K293" s="146"/>
      <c r="L293" s="146"/>
      <c r="M293" s="146"/>
      <c r="N293" s="146"/>
      <c r="O293" s="146"/>
      <c r="P293" s="6"/>
      <c r="Q293" s="413"/>
      <c r="R293" s="413"/>
      <c r="S293" s="413"/>
      <c r="T293" s="413"/>
      <c r="U293" s="413"/>
      <c r="V293" s="413"/>
    </row>
    <row r="294" spans="1:22" s="411" customFormat="1" x14ac:dyDescent="0.25">
      <c r="A294" s="1"/>
      <c r="B294" s="5"/>
      <c r="C294" s="146"/>
      <c r="D294" s="146"/>
      <c r="E294" s="146"/>
      <c r="F294" s="146"/>
      <c r="G294" s="146"/>
      <c r="H294" s="146"/>
      <c r="I294" s="146"/>
      <c r="J294" s="146"/>
      <c r="K294" s="146"/>
      <c r="L294" s="146"/>
      <c r="M294" s="146"/>
      <c r="N294" s="146"/>
      <c r="O294" s="146"/>
      <c r="P294" s="6"/>
      <c r="Q294" s="413"/>
      <c r="R294" s="413"/>
      <c r="S294" s="413"/>
      <c r="T294" s="413"/>
      <c r="U294" s="413"/>
      <c r="V294" s="413"/>
    </row>
    <row r="295" spans="1:22" s="411" customFormat="1" x14ac:dyDescent="0.25">
      <c r="A295" s="1"/>
      <c r="B295" s="5"/>
      <c r="C295" s="146"/>
      <c r="D295" s="146"/>
      <c r="E295" s="146"/>
      <c r="F295" s="146"/>
      <c r="G295" s="146"/>
      <c r="H295" s="146"/>
      <c r="I295" s="146"/>
      <c r="J295" s="146"/>
      <c r="K295" s="146"/>
      <c r="L295" s="146"/>
      <c r="M295" s="146"/>
      <c r="N295" s="146"/>
      <c r="O295" s="146"/>
      <c r="P295" s="6"/>
      <c r="Q295" s="413"/>
      <c r="R295" s="413"/>
      <c r="S295" s="413"/>
      <c r="T295" s="413"/>
      <c r="U295" s="413"/>
      <c r="V295" s="413"/>
    </row>
    <row r="296" spans="1:22" s="411" customFormat="1" ht="19.5" thickBot="1" x14ac:dyDescent="0.35">
      <c r="A296" s="1"/>
      <c r="B296" s="5"/>
      <c r="C296" s="287" t="s">
        <v>811</v>
      </c>
      <c r="D296" s="146"/>
      <c r="E296" s="146"/>
      <c r="F296" s="146"/>
      <c r="G296" s="146"/>
      <c r="H296" s="146"/>
      <c r="I296" s="146"/>
      <c r="J296" s="146"/>
      <c r="K296" s="146"/>
      <c r="L296" s="146"/>
      <c r="M296" s="146"/>
      <c r="N296" s="146"/>
      <c r="O296" s="146"/>
      <c r="P296" s="6"/>
      <c r="Q296" s="413"/>
      <c r="R296" s="413"/>
      <c r="S296" s="413"/>
      <c r="T296" s="413"/>
      <c r="U296" s="413"/>
      <c r="V296" s="413"/>
    </row>
    <row r="297" spans="1:22" s="411" customFormat="1" x14ac:dyDescent="0.25">
      <c r="A297" s="1"/>
      <c r="B297" s="5"/>
      <c r="C297" s="505" t="s">
        <v>812</v>
      </c>
      <c r="D297" s="507" t="s">
        <v>795</v>
      </c>
      <c r="E297" s="507" t="s">
        <v>796</v>
      </c>
      <c r="F297" s="509" t="s">
        <v>797</v>
      </c>
      <c r="G297" s="511" t="s">
        <v>813</v>
      </c>
      <c r="H297" s="513" t="s">
        <v>834</v>
      </c>
      <c r="I297" s="146"/>
      <c r="J297" s="146"/>
      <c r="K297" s="146"/>
      <c r="L297" s="146"/>
      <c r="M297" s="146"/>
      <c r="N297" s="146"/>
      <c r="O297" s="146"/>
      <c r="P297" s="6"/>
      <c r="Q297" s="413"/>
      <c r="R297" s="413"/>
      <c r="S297" s="413"/>
      <c r="T297" s="413"/>
      <c r="U297" s="413"/>
      <c r="V297" s="413"/>
    </row>
    <row r="298" spans="1:22" s="411" customFormat="1" ht="15.75" thickBot="1" x14ac:dyDescent="0.3">
      <c r="A298" s="1"/>
      <c r="B298" s="5"/>
      <c r="C298" s="506"/>
      <c r="D298" s="508"/>
      <c r="E298" s="508"/>
      <c r="F298" s="510"/>
      <c r="G298" s="512"/>
      <c r="H298" s="514"/>
      <c r="I298" s="146"/>
      <c r="J298" s="146"/>
      <c r="K298" s="146"/>
      <c r="L298" s="146"/>
      <c r="M298" s="146"/>
      <c r="N298" s="146"/>
      <c r="O298" s="146"/>
      <c r="P298" s="6"/>
      <c r="Q298" s="413"/>
      <c r="R298" s="413"/>
      <c r="S298" s="413"/>
      <c r="T298" s="413"/>
      <c r="U298" s="413"/>
      <c r="V298" s="413"/>
    </row>
    <row r="299" spans="1:22" s="411" customFormat="1" x14ac:dyDescent="0.25">
      <c r="A299" s="1"/>
      <c r="B299" s="5"/>
      <c r="C299" s="10" t="s">
        <v>814</v>
      </c>
      <c r="D299" s="393"/>
      <c r="E299" s="388"/>
      <c r="F299" s="389"/>
      <c r="G299" s="334">
        <f t="shared" ref="G299:G302" si="19">IF(E299=0,(D299*1*F299)/1000,IF(E299=" ",(D299*1*F299)/1000,(D299*E299*F299)/1000))</f>
        <v>0</v>
      </c>
      <c r="H299" s="154"/>
      <c r="I299" s="146"/>
      <c r="J299" s="146"/>
      <c r="K299" s="146"/>
      <c r="L299" s="146"/>
      <c r="M299" s="146"/>
      <c r="N299" s="146"/>
      <c r="O299" s="146"/>
      <c r="P299" s="6"/>
      <c r="Q299" s="413"/>
      <c r="R299" s="413"/>
      <c r="S299" s="413"/>
      <c r="T299" s="413"/>
      <c r="U299" s="413"/>
      <c r="V299" s="413"/>
    </row>
    <row r="300" spans="1:22" s="411" customFormat="1" x14ac:dyDescent="0.25">
      <c r="A300" s="1"/>
      <c r="B300" s="5"/>
      <c r="C300" s="11" t="s">
        <v>814</v>
      </c>
      <c r="D300" s="393"/>
      <c r="E300" s="388"/>
      <c r="F300" s="389"/>
      <c r="G300" s="289">
        <f t="shared" si="19"/>
        <v>0</v>
      </c>
      <c r="H300" s="155"/>
      <c r="I300" s="146"/>
      <c r="J300" s="146"/>
      <c r="K300" s="146"/>
      <c r="L300" s="146"/>
      <c r="M300" s="146"/>
      <c r="N300" s="146"/>
      <c r="O300" s="146"/>
      <c r="P300" s="6"/>
      <c r="Q300" s="413"/>
      <c r="R300" s="413"/>
      <c r="S300" s="413"/>
      <c r="T300" s="413"/>
      <c r="U300" s="413"/>
      <c r="V300" s="413"/>
    </row>
    <row r="301" spans="1:22" s="411" customFormat="1" x14ac:dyDescent="0.25">
      <c r="A301" s="1"/>
      <c r="B301" s="5"/>
      <c r="C301" s="11"/>
      <c r="D301" s="393"/>
      <c r="E301" s="388"/>
      <c r="F301" s="389"/>
      <c r="G301" s="289">
        <f t="shared" si="19"/>
        <v>0</v>
      </c>
      <c r="H301" s="155"/>
      <c r="I301" s="146"/>
      <c r="J301" s="146"/>
      <c r="K301" s="146"/>
      <c r="L301" s="146"/>
      <c r="M301" s="146"/>
      <c r="N301" s="146"/>
      <c r="O301" s="146"/>
      <c r="P301" s="6"/>
      <c r="Q301" s="413"/>
      <c r="R301" s="413"/>
      <c r="S301" s="413"/>
      <c r="T301" s="413"/>
      <c r="U301" s="413"/>
      <c r="V301" s="413"/>
    </row>
    <row r="302" spans="1:22" s="411" customFormat="1" x14ac:dyDescent="0.25">
      <c r="A302" s="1"/>
      <c r="B302" s="5"/>
      <c r="C302" s="11"/>
      <c r="D302" s="393"/>
      <c r="E302" s="388"/>
      <c r="F302" s="389"/>
      <c r="G302" s="289">
        <f t="shared" si="19"/>
        <v>0</v>
      </c>
      <c r="H302" s="155"/>
      <c r="I302" s="146"/>
      <c r="J302" s="146"/>
      <c r="K302" s="146"/>
      <c r="L302" s="146"/>
      <c r="M302" s="146"/>
      <c r="N302" s="146"/>
      <c r="O302" s="146"/>
      <c r="P302" s="6"/>
      <c r="Q302" s="413"/>
      <c r="R302" s="413"/>
      <c r="S302" s="413"/>
      <c r="T302" s="413"/>
      <c r="U302" s="413"/>
      <c r="V302" s="413"/>
    </row>
    <row r="303" spans="1:22" s="411" customFormat="1" ht="15.75" thickBot="1" x14ac:dyDescent="0.3">
      <c r="A303" s="1"/>
      <c r="B303" s="5"/>
      <c r="C303" s="290" t="s">
        <v>815</v>
      </c>
      <c r="D303" s="291" t="s">
        <v>814</v>
      </c>
      <c r="E303" s="292"/>
      <c r="F303" s="293"/>
      <c r="G303" s="294">
        <f>SUM(G299:G302)</f>
        <v>0</v>
      </c>
      <c r="H303" s="295">
        <f>SUM(H299:H302)</f>
        <v>0</v>
      </c>
      <c r="I303" s="146"/>
      <c r="J303" s="146"/>
      <c r="K303" s="146"/>
      <c r="L303" s="146"/>
      <c r="M303" s="146"/>
      <c r="N303" s="146"/>
      <c r="O303" s="146"/>
      <c r="P303" s="6"/>
      <c r="Q303" s="413"/>
      <c r="R303" s="413"/>
      <c r="S303" s="413"/>
      <c r="T303" s="413"/>
      <c r="U303" s="413"/>
      <c r="V303" s="413"/>
    </row>
    <row r="304" spans="1:22" s="411" customFormat="1" x14ac:dyDescent="0.25">
      <c r="A304" s="1"/>
      <c r="B304" s="5"/>
      <c r="C304" s="146"/>
      <c r="D304" s="146"/>
      <c r="E304" s="146"/>
      <c r="F304" s="146"/>
      <c r="G304" s="146"/>
      <c r="H304" s="146"/>
      <c r="I304" s="146"/>
      <c r="J304" s="146"/>
      <c r="K304" s="146"/>
      <c r="L304" s="146"/>
      <c r="M304" s="146"/>
      <c r="N304" s="146"/>
      <c r="O304" s="146"/>
      <c r="P304" s="6"/>
      <c r="Q304" s="413"/>
      <c r="R304" s="413"/>
      <c r="S304" s="413"/>
      <c r="T304" s="413"/>
      <c r="U304" s="413"/>
      <c r="V304" s="413"/>
    </row>
    <row r="305" spans="1:22" s="411" customFormat="1" x14ac:dyDescent="0.25">
      <c r="A305" s="1"/>
      <c r="B305" s="5"/>
      <c r="C305" s="146"/>
      <c r="D305" s="146"/>
      <c r="E305" s="146"/>
      <c r="F305" s="146"/>
      <c r="G305" s="146"/>
      <c r="H305" s="146"/>
      <c r="I305" s="146"/>
      <c r="J305" s="146"/>
      <c r="K305" s="146"/>
      <c r="L305" s="146"/>
      <c r="M305" s="146"/>
      <c r="N305" s="146"/>
      <c r="O305" s="146"/>
      <c r="P305" s="6"/>
      <c r="Q305" s="413"/>
      <c r="R305" s="413"/>
      <c r="S305" s="413"/>
      <c r="T305" s="413"/>
      <c r="U305" s="413"/>
      <c r="V305" s="413"/>
    </row>
    <row r="306" spans="1:22" s="411" customFormat="1" x14ac:dyDescent="0.25">
      <c r="A306" s="1"/>
      <c r="B306" s="5"/>
      <c r="C306" s="146"/>
      <c r="D306" s="146"/>
      <c r="E306" s="146"/>
      <c r="F306" s="146"/>
      <c r="G306" s="146"/>
      <c r="H306" s="146"/>
      <c r="I306" s="146"/>
      <c r="J306" s="146"/>
      <c r="K306" s="146"/>
      <c r="L306" s="146"/>
      <c r="M306" s="146"/>
      <c r="N306" s="146"/>
      <c r="O306" s="146"/>
      <c r="P306" s="6"/>
      <c r="Q306" s="413"/>
      <c r="R306" s="413"/>
      <c r="S306" s="413"/>
      <c r="T306" s="413"/>
      <c r="U306" s="413"/>
      <c r="V306" s="413"/>
    </row>
    <row r="307" spans="1:22" s="411" customFormat="1" ht="19.5" thickBot="1" x14ac:dyDescent="0.35">
      <c r="A307" s="1"/>
      <c r="B307" s="5"/>
      <c r="C307" s="243" t="s">
        <v>816</v>
      </c>
      <c r="D307" s="146"/>
      <c r="E307" s="146"/>
      <c r="F307" s="146"/>
      <c r="G307" s="146"/>
      <c r="H307" s="146"/>
      <c r="I307" s="146"/>
      <c r="J307" s="146"/>
      <c r="K307" s="146"/>
      <c r="L307" s="146"/>
      <c r="M307" s="146"/>
      <c r="N307" s="146"/>
      <c r="O307" s="146"/>
      <c r="P307" s="6"/>
      <c r="Q307" s="413"/>
      <c r="R307" s="413"/>
      <c r="S307" s="413"/>
      <c r="T307" s="413"/>
      <c r="U307" s="413"/>
      <c r="V307" s="413"/>
    </row>
    <row r="308" spans="1:22" s="411" customFormat="1" x14ac:dyDescent="0.25">
      <c r="A308" s="1"/>
      <c r="B308" s="5"/>
      <c r="C308" s="491" t="s">
        <v>812</v>
      </c>
      <c r="D308" s="493" t="s">
        <v>817</v>
      </c>
      <c r="E308" s="495" t="s">
        <v>818</v>
      </c>
      <c r="F308" s="497" t="s">
        <v>813</v>
      </c>
      <c r="G308" s="499" t="s">
        <v>833</v>
      </c>
      <c r="H308" s="146"/>
      <c r="I308" s="146"/>
      <c r="J308" s="146"/>
      <c r="K308" s="146"/>
      <c r="L308" s="146"/>
      <c r="M308" s="146"/>
      <c r="N308" s="146"/>
      <c r="O308" s="146"/>
      <c r="P308" s="6"/>
      <c r="Q308" s="413"/>
      <c r="R308" s="413"/>
      <c r="S308" s="413"/>
      <c r="T308" s="413"/>
      <c r="U308" s="413"/>
      <c r="V308" s="413"/>
    </row>
    <row r="309" spans="1:22" s="411" customFormat="1" ht="15.75" thickBot="1" x14ac:dyDescent="0.3">
      <c r="A309" s="1"/>
      <c r="B309" s="5"/>
      <c r="C309" s="492"/>
      <c r="D309" s="494"/>
      <c r="E309" s="496"/>
      <c r="F309" s="498"/>
      <c r="G309" s="500"/>
      <c r="H309" s="146"/>
      <c r="I309" s="146"/>
      <c r="J309" s="146"/>
      <c r="K309" s="146"/>
      <c r="L309" s="146"/>
      <c r="M309" s="146"/>
      <c r="N309" s="146"/>
      <c r="O309" s="146"/>
      <c r="P309" s="6"/>
      <c r="Q309" s="413"/>
      <c r="R309" s="413"/>
      <c r="S309" s="413"/>
      <c r="T309" s="413"/>
      <c r="U309" s="413"/>
      <c r="V309" s="413"/>
    </row>
    <row r="310" spans="1:22" s="411" customFormat="1" x14ac:dyDescent="0.25">
      <c r="A310" s="1"/>
      <c r="B310" s="5"/>
      <c r="C310" s="397" t="s">
        <v>814</v>
      </c>
      <c r="D310" s="12"/>
      <c r="E310" s="391"/>
      <c r="F310" s="296">
        <f>D310*E310</f>
        <v>0</v>
      </c>
      <c r="G310" s="395"/>
      <c r="H310" s="146"/>
      <c r="I310" s="146"/>
      <c r="J310" s="146"/>
      <c r="K310" s="146"/>
      <c r="L310" s="146"/>
      <c r="M310" s="146"/>
      <c r="N310" s="146"/>
      <c r="O310" s="146"/>
      <c r="P310" s="6"/>
      <c r="Q310" s="413"/>
      <c r="R310" s="413"/>
      <c r="S310" s="413"/>
      <c r="T310" s="413"/>
      <c r="U310" s="413"/>
      <c r="V310" s="413"/>
    </row>
    <row r="311" spans="1:22" s="411" customFormat="1" x14ac:dyDescent="0.25">
      <c r="A311" s="1"/>
      <c r="B311" s="5"/>
      <c r="C311" s="398" t="s">
        <v>814</v>
      </c>
      <c r="D311" s="12"/>
      <c r="E311" s="391"/>
      <c r="F311" s="297">
        <f t="shared" ref="F311" si="20">D311*E311</f>
        <v>0</v>
      </c>
      <c r="G311" s="396"/>
      <c r="H311" s="146"/>
      <c r="I311" s="146"/>
      <c r="J311" s="146"/>
      <c r="K311" s="146"/>
      <c r="L311" s="146"/>
      <c r="M311" s="146"/>
      <c r="N311" s="146"/>
      <c r="O311" s="146"/>
      <c r="P311" s="6"/>
      <c r="Q311" s="413"/>
      <c r="R311" s="413"/>
      <c r="S311" s="413"/>
      <c r="T311" s="413"/>
      <c r="U311" s="413"/>
      <c r="V311" s="413"/>
    </row>
    <row r="312" spans="1:22" s="411" customFormat="1" ht="15.75" thickBot="1" x14ac:dyDescent="0.3">
      <c r="A312" s="1"/>
      <c r="B312" s="5"/>
      <c r="C312" s="298" t="s">
        <v>815</v>
      </c>
      <c r="D312" s="291"/>
      <c r="E312" s="285"/>
      <c r="F312" s="299">
        <f>F310+F311</f>
        <v>0</v>
      </c>
      <c r="G312" s="294">
        <f>SUM(G310:G311)</f>
        <v>0</v>
      </c>
      <c r="H312" s="146"/>
      <c r="I312" s="146"/>
      <c r="J312" s="146"/>
      <c r="K312" s="146"/>
      <c r="L312" s="146"/>
      <c r="M312" s="146"/>
      <c r="N312" s="146"/>
      <c r="O312" s="146"/>
      <c r="P312" s="6"/>
      <c r="Q312" s="413"/>
      <c r="R312" s="413"/>
      <c r="S312" s="413"/>
      <c r="T312" s="413"/>
      <c r="U312" s="413"/>
      <c r="V312" s="413"/>
    </row>
    <row r="313" spans="1:22" s="411" customFormat="1" x14ac:dyDescent="0.25">
      <c r="A313" s="1"/>
      <c r="B313" s="5"/>
      <c r="C313" s="146"/>
      <c r="D313" s="146"/>
      <c r="E313" s="146"/>
      <c r="F313" s="146"/>
      <c r="G313" s="146"/>
      <c r="H313" s="146"/>
      <c r="I313" s="146"/>
      <c r="J313" s="146"/>
      <c r="K313" s="146"/>
      <c r="L313" s="146"/>
      <c r="M313" s="146"/>
      <c r="N313" s="146"/>
      <c r="O313" s="146"/>
      <c r="P313" s="6"/>
      <c r="Q313" s="413"/>
      <c r="R313" s="413"/>
      <c r="S313" s="413"/>
      <c r="T313" s="413"/>
      <c r="U313" s="413"/>
      <c r="V313" s="413"/>
    </row>
    <row r="314" spans="1:22" s="411" customFormat="1" x14ac:dyDescent="0.25">
      <c r="A314" s="1"/>
      <c r="B314" s="5"/>
      <c r="C314" s="146"/>
      <c r="D314" s="146"/>
      <c r="E314" s="146"/>
      <c r="F314" s="146"/>
      <c r="G314" s="146"/>
      <c r="H314" s="146"/>
      <c r="I314" s="146"/>
      <c r="J314" s="146"/>
      <c r="K314" s="146"/>
      <c r="L314" s="146"/>
      <c r="M314" s="146"/>
      <c r="N314" s="146"/>
      <c r="O314" s="146"/>
      <c r="P314" s="6"/>
      <c r="Q314" s="413"/>
      <c r="R314" s="413"/>
      <c r="S314" s="413"/>
      <c r="T314" s="413"/>
      <c r="U314" s="413"/>
      <c r="V314" s="413"/>
    </row>
    <row r="315" spans="1:22" s="411" customFormat="1" x14ac:dyDescent="0.25">
      <c r="A315" s="1"/>
      <c r="B315" s="5"/>
      <c r="C315" s="146"/>
      <c r="D315" s="146"/>
      <c r="E315" s="146"/>
      <c r="F315" s="146"/>
      <c r="G315" s="146"/>
      <c r="H315" s="146"/>
      <c r="I315" s="146"/>
      <c r="J315" s="146"/>
      <c r="K315" s="146"/>
      <c r="L315" s="146"/>
      <c r="M315" s="146"/>
      <c r="N315" s="146"/>
      <c r="O315" s="146"/>
      <c r="P315" s="6"/>
      <c r="Q315" s="413"/>
      <c r="R315" s="413"/>
      <c r="S315" s="413"/>
      <c r="T315" s="413"/>
      <c r="U315" s="413"/>
      <c r="V315" s="413"/>
    </row>
    <row r="316" spans="1:22" s="411" customFormat="1" x14ac:dyDescent="0.25">
      <c r="A316" s="1"/>
      <c r="B316" s="5"/>
      <c r="C316" s="146"/>
      <c r="D316" s="146"/>
      <c r="E316" s="146"/>
      <c r="F316" s="300"/>
      <c r="G316" s="301"/>
      <c r="H316" s="301"/>
      <c r="I316" s="301"/>
      <c r="J316" s="302"/>
      <c r="K316" s="146"/>
      <c r="L316" s="146"/>
      <c r="M316" s="146"/>
      <c r="N316" s="146"/>
      <c r="O316" s="146"/>
      <c r="P316" s="6"/>
      <c r="Q316" s="413"/>
      <c r="R316" s="413"/>
      <c r="S316" s="413"/>
      <c r="T316" s="413"/>
      <c r="U316" s="413"/>
      <c r="V316" s="413"/>
    </row>
    <row r="317" spans="1:22" s="411" customFormat="1" x14ac:dyDescent="0.25">
      <c r="A317" s="1"/>
      <c r="B317" s="5"/>
      <c r="C317" s="146"/>
      <c r="D317" s="146"/>
      <c r="E317" s="146"/>
      <c r="F317" s="303"/>
      <c r="G317" s="146" t="s">
        <v>835</v>
      </c>
      <c r="H317" s="146"/>
      <c r="I317" s="262">
        <f>M292+G303+F312</f>
        <v>0</v>
      </c>
      <c r="J317" s="304"/>
      <c r="K317" s="146"/>
      <c r="L317" s="146"/>
      <c r="M317" s="146"/>
      <c r="N317" s="146"/>
      <c r="O317" s="146"/>
      <c r="P317" s="6"/>
      <c r="Q317" s="413"/>
      <c r="R317" s="413"/>
      <c r="S317" s="413"/>
      <c r="T317" s="413"/>
      <c r="U317" s="413"/>
      <c r="V317" s="413"/>
    </row>
    <row r="318" spans="1:22" s="411" customFormat="1" x14ac:dyDescent="0.25">
      <c r="A318" s="1"/>
      <c r="B318" s="5"/>
      <c r="C318" s="146"/>
      <c r="D318" s="146"/>
      <c r="E318" s="146"/>
      <c r="F318" s="303"/>
      <c r="G318" s="146"/>
      <c r="H318" s="146"/>
      <c r="I318" s="262"/>
      <c r="J318" s="304"/>
      <c r="K318" s="146"/>
      <c r="L318" s="146"/>
      <c r="M318" s="146"/>
      <c r="N318" s="146"/>
      <c r="O318" s="146"/>
      <c r="P318" s="6"/>
      <c r="Q318" s="413"/>
      <c r="R318" s="413"/>
      <c r="S318" s="413"/>
      <c r="T318" s="413"/>
      <c r="U318" s="413"/>
      <c r="V318" s="413"/>
    </row>
    <row r="319" spans="1:22" s="411" customFormat="1" x14ac:dyDescent="0.25">
      <c r="A319" s="1"/>
      <c r="B319" s="5"/>
      <c r="C319" s="146"/>
      <c r="D319" s="146"/>
      <c r="E319" s="146"/>
      <c r="F319" s="303"/>
      <c r="G319" s="146" t="s">
        <v>1001</v>
      </c>
      <c r="H319" s="146"/>
      <c r="I319" s="262">
        <f>O292+H303+G312</f>
        <v>0</v>
      </c>
      <c r="J319" s="304"/>
      <c r="K319" s="146"/>
      <c r="L319" s="146"/>
      <c r="M319" s="146"/>
      <c r="N319" s="146"/>
      <c r="O319" s="146"/>
      <c r="P319" s="6"/>
      <c r="Q319" s="413"/>
      <c r="R319" s="413"/>
      <c r="S319" s="413"/>
      <c r="T319" s="413"/>
      <c r="U319" s="413"/>
      <c r="V319" s="413"/>
    </row>
    <row r="320" spans="1:22" s="411" customFormat="1" x14ac:dyDescent="0.25">
      <c r="A320" s="1"/>
      <c r="B320" s="5"/>
      <c r="C320" s="146"/>
      <c r="D320" s="146"/>
      <c r="E320" s="146"/>
      <c r="F320" s="306"/>
      <c r="G320" s="307"/>
      <c r="H320" s="307"/>
      <c r="I320" s="307"/>
      <c r="J320" s="308"/>
      <c r="K320" s="146"/>
      <c r="L320" s="146"/>
      <c r="M320" s="146"/>
      <c r="N320" s="146"/>
      <c r="O320" s="146"/>
      <c r="P320" s="6"/>
      <c r="Q320" s="413"/>
      <c r="R320" s="413"/>
      <c r="S320" s="413"/>
      <c r="T320" s="413"/>
      <c r="U320" s="413"/>
      <c r="V320" s="413"/>
    </row>
    <row r="321" spans="1:22" s="411" customFormat="1" x14ac:dyDescent="0.25">
      <c r="A321" s="1"/>
      <c r="B321" s="5"/>
      <c r="C321" s="146"/>
      <c r="D321" s="146"/>
      <c r="E321" s="146"/>
      <c r="F321" s="146"/>
      <c r="G321" s="146"/>
      <c r="H321" s="146"/>
      <c r="I321" s="146"/>
      <c r="J321" s="146"/>
      <c r="K321" s="146"/>
      <c r="L321" s="146"/>
      <c r="M321" s="146"/>
      <c r="N321" s="146"/>
      <c r="O321" s="146"/>
      <c r="P321" s="6"/>
      <c r="Q321" s="413"/>
      <c r="R321" s="413"/>
      <c r="S321" s="413"/>
      <c r="T321" s="413"/>
      <c r="U321" s="413"/>
      <c r="V321" s="413"/>
    </row>
    <row r="322" spans="1:22" s="411" customFormat="1" x14ac:dyDescent="0.25">
      <c r="A322" s="1"/>
      <c r="B322" s="5"/>
      <c r="C322" s="146"/>
      <c r="D322" s="146"/>
      <c r="E322" s="146"/>
      <c r="F322" s="146"/>
      <c r="G322" s="146"/>
      <c r="H322" s="146"/>
      <c r="I322" s="146"/>
      <c r="J322" s="146"/>
      <c r="K322" s="146"/>
      <c r="L322" s="146"/>
      <c r="M322" s="146"/>
      <c r="N322" s="146"/>
      <c r="O322" s="146"/>
      <c r="P322" s="6"/>
      <c r="Q322" s="413"/>
      <c r="R322" s="413"/>
      <c r="S322" s="413"/>
      <c r="T322" s="413"/>
      <c r="U322" s="413"/>
      <c r="V322" s="413"/>
    </row>
    <row r="323" spans="1:22" s="411" customFormat="1" x14ac:dyDescent="0.25">
      <c r="A323" s="1"/>
      <c r="B323" s="5"/>
      <c r="C323" s="146"/>
      <c r="D323" s="146"/>
      <c r="E323" s="146"/>
      <c r="F323" s="146"/>
      <c r="G323" s="146"/>
      <c r="H323" s="146"/>
      <c r="I323" s="146"/>
      <c r="J323" s="146"/>
      <c r="K323" s="146"/>
      <c r="L323" s="146"/>
      <c r="M323" s="146"/>
      <c r="N323" s="146"/>
      <c r="O323" s="146"/>
      <c r="P323" s="6"/>
      <c r="Q323" s="413"/>
      <c r="R323" s="413"/>
      <c r="S323" s="413"/>
      <c r="T323" s="413"/>
      <c r="U323" s="413"/>
      <c r="V323" s="413"/>
    </row>
    <row r="324" spans="1:22" s="411" customFormat="1" ht="15.75" thickBot="1" x14ac:dyDescent="0.3">
      <c r="A324" s="1"/>
      <c r="B324" s="5"/>
      <c r="C324" s="146"/>
      <c r="D324" s="146"/>
      <c r="E324" s="146"/>
      <c r="F324" s="146"/>
      <c r="G324" s="146"/>
      <c r="H324" s="146"/>
      <c r="I324" s="146"/>
      <c r="J324" s="146"/>
      <c r="K324" s="146"/>
      <c r="L324" s="146"/>
      <c r="M324" s="146"/>
      <c r="N324" s="146"/>
      <c r="O324" s="146"/>
      <c r="P324" s="6"/>
      <c r="Q324" s="413"/>
      <c r="R324" s="413"/>
      <c r="S324" s="413"/>
      <c r="T324" s="413"/>
      <c r="U324" s="413"/>
      <c r="V324" s="413"/>
    </row>
    <row r="325" spans="1:22" s="411" customFormat="1" ht="19.5" thickBot="1" x14ac:dyDescent="0.35">
      <c r="A325" s="1"/>
      <c r="B325" s="5"/>
      <c r="C325" s="243" t="str">
        <f>IF(VLOOKUP(Municipality!F12, 'Muni names - will be hidden tab'!A:O, 8, FALSE)="", "", VLOOKUP(Municipality!F12, 'Muni names - will be hidden tab'!A:O, 8, FALSE))</f>
        <v>OH5</v>
      </c>
      <c r="D325" s="146"/>
      <c r="E325" s="146"/>
      <c r="F325" s="146"/>
      <c r="G325" s="517" t="s">
        <v>791</v>
      </c>
      <c r="H325" s="518"/>
      <c r="I325" s="518"/>
      <c r="J325" s="518"/>
      <c r="K325" s="518"/>
      <c r="L325" s="519"/>
      <c r="M325" s="146"/>
      <c r="N325" s="146"/>
      <c r="O325" s="146"/>
      <c r="P325" s="6"/>
      <c r="Q325" s="413"/>
      <c r="R325" s="413"/>
      <c r="S325" s="413"/>
      <c r="T325" s="413"/>
      <c r="U325" s="413"/>
      <c r="V325" s="413"/>
    </row>
    <row r="326" spans="1:22" s="411" customFormat="1" ht="15.75" thickBot="1" x14ac:dyDescent="0.3">
      <c r="A326" s="1"/>
      <c r="B326" s="5"/>
      <c r="C326" s="146"/>
      <c r="D326" s="146"/>
      <c r="E326" s="146"/>
      <c r="F326" s="146"/>
      <c r="G326" s="520" t="s">
        <v>792</v>
      </c>
      <c r="H326" s="521"/>
      <c r="I326" s="522" t="s">
        <v>793</v>
      </c>
      <c r="J326" s="522"/>
      <c r="K326" s="523" t="s">
        <v>1379</v>
      </c>
      <c r="L326" s="524"/>
      <c r="M326" s="515" t="s">
        <v>800</v>
      </c>
      <c r="N326" s="501" t="s">
        <v>801</v>
      </c>
      <c r="O326" s="503" t="s">
        <v>833</v>
      </c>
      <c r="P326" s="6"/>
      <c r="Q326" s="413"/>
      <c r="R326" s="413"/>
      <c r="S326" s="413"/>
      <c r="T326" s="413"/>
      <c r="U326" s="413"/>
      <c r="V326" s="413"/>
    </row>
    <row r="327" spans="1:22" s="411" customFormat="1" ht="15.75" thickBot="1" x14ac:dyDescent="0.3">
      <c r="A327" s="1"/>
      <c r="B327" s="5"/>
      <c r="C327" s="244" t="s">
        <v>794</v>
      </c>
      <c r="D327" s="323" t="s">
        <v>795</v>
      </c>
      <c r="E327" s="324" t="s">
        <v>796</v>
      </c>
      <c r="F327" s="325" t="s">
        <v>797</v>
      </c>
      <c r="G327" s="248" t="s">
        <v>798</v>
      </c>
      <c r="H327" s="249" t="s">
        <v>799</v>
      </c>
      <c r="I327" s="250" t="s">
        <v>798</v>
      </c>
      <c r="J327" s="250" t="s">
        <v>799</v>
      </c>
      <c r="K327" s="251" t="s">
        <v>798</v>
      </c>
      <c r="L327" s="252" t="s">
        <v>799</v>
      </c>
      <c r="M327" s="516"/>
      <c r="N327" s="502"/>
      <c r="O327" s="504"/>
      <c r="P327" s="6"/>
      <c r="Q327" s="413"/>
      <c r="R327" s="413"/>
      <c r="S327" s="413"/>
      <c r="T327" s="413"/>
      <c r="U327" s="413"/>
      <c r="V327" s="413"/>
    </row>
    <row r="328" spans="1:22" s="411" customFormat="1" x14ac:dyDescent="0.25">
      <c r="A328" s="1"/>
      <c r="B328" s="5"/>
      <c r="C328" s="5" t="s">
        <v>802</v>
      </c>
      <c r="D328" s="390"/>
      <c r="E328" s="405"/>
      <c r="F328" s="406"/>
      <c r="G328" s="326"/>
      <c r="H328" s="326"/>
      <c r="I328" s="327"/>
      <c r="J328" s="328"/>
      <c r="K328" s="326"/>
      <c r="L328" s="329"/>
      <c r="M328" s="330">
        <f>IF(E328=0,(D328*1*F328)/1000,IF(E328= " ", (D328*1*F328)/1000, (D328*E328*F328)/1000))</f>
        <v>0</v>
      </c>
      <c r="N328" s="393"/>
      <c r="O328" s="394"/>
      <c r="P328" s="6"/>
      <c r="Q328" s="413"/>
      <c r="R328" s="413"/>
      <c r="S328" s="413"/>
      <c r="T328" s="413"/>
      <c r="U328" s="413"/>
      <c r="V328" s="413"/>
    </row>
    <row r="329" spans="1:22" s="411" customFormat="1" x14ac:dyDescent="0.25">
      <c r="A329" s="1"/>
      <c r="B329" s="5"/>
      <c r="C329" s="5" t="s">
        <v>804</v>
      </c>
      <c r="D329" s="280"/>
      <c r="E329" s="331"/>
      <c r="F329" s="332"/>
      <c r="G329" s="407"/>
      <c r="H329" s="12"/>
      <c r="I329" s="12"/>
      <c r="J329" s="12"/>
      <c r="K329" s="12"/>
      <c r="L329" s="391"/>
      <c r="M329" s="333">
        <f>IF((G329*H329)+(I329*J329)+(K329*L329) =0,0,(G329*H329)+(I329*J329)+(K329*L329))</f>
        <v>0</v>
      </c>
      <c r="N329" s="265"/>
      <c r="O329" s="391"/>
      <c r="P329" s="6"/>
      <c r="Q329" s="413"/>
      <c r="R329" s="413"/>
      <c r="S329" s="413"/>
      <c r="T329" s="413"/>
      <c r="U329" s="413"/>
      <c r="V329" s="413"/>
    </row>
    <row r="330" spans="1:22" s="411" customFormat="1" x14ac:dyDescent="0.25">
      <c r="A330" s="1"/>
      <c r="B330" s="5"/>
      <c r="C330" s="5" t="s">
        <v>805</v>
      </c>
      <c r="D330" s="390"/>
      <c r="E330" s="331"/>
      <c r="F330" s="332"/>
      <c r="G330" s="407"/>
      <c r="H330" s="12"/>
      <c r="I330" s="12"/>
      <c r="J330" s="12"/>
      <c r="K330" s="12"/>
      <c r="L330" s="391"/>
      <c r="M330" s="333">
        <f>IF((G330*H330)+(I330*J330)+(K330*L330) =0,0,(G330*H330)+(I330*J330)+(K330*L330))</f>
        <v>0</v>
      </c>
      <c r="N330" s="12"/>
      <c r="O330" s="391"/>
      <c r="P330" s="6"/>
      <c r="Q330" s="413"/>
      <c r="R330" s="413"/>
      <c r="S330" s="413"/>
      <c r="T330" s="413"/>
      <c r="U330" s="413"/>
      <c r="V330" s="413"/>
    </row>
    <row r="331" spans="1:22" s="411" customFormat="1" x14ac:dyDescent="0.25">
      <c r="A331" s="1"/>
      <c r="B331" s="5"/>
      <c r="C331" s="5" t="s">
        <v>806</v>
      </c>
      <c r="D331" s="390"/>
      <c r="E331" s="405"/>
      <c r="F331" s="406"/>
      <c r="G331" s="262"/>
      <c r="H331" s="262"/>
      <c r="I331" s="281"/>
      <c r="J331" s="282"/>
      <c r="K331" s="262"/>
      <c r="L331" s="263"/>
      <c r="M331" s="333">
        <f>IF(E331=0,(D331*1*F331)/1000,IF(E331= " ", (D331*1*F331)/1000, (D331*E331*F331)/1000))</f>
        <v>0</v>
      </c>
      <c r="N331" s="12"/>
      <c r="O331" s="391"/>
      <c r="P331" s="6"/>
      <c r="Q331" s="413"/>
      <c r="R331" s="413"/>
      <c r="S331" s="413"/>
      <c r="T331" s="413"/>
      <c r="U331" s="413"/>
      <c r="V331" s="413"/>
    </row>
    <row r="332" spans="1:22" s="411" customFormat="1" x14ac:dyDescent="0.25">
      <c r="A332" s="1"/>
      <c r="B332" s="5"/>
      <c r="C332" s="5" t="s">
        <v>804</v>
      </c>
      <c r="D332" s="280"/>
      <c r="E332" s="331"/>
      <c r="F332" s="332"/>
      <c r="G332" s="407"/>
      <c r="H332" s="12"/>
      <c r="I332" s="12"/>
      <c r="J332" s="12"/>
      <c r="K332" s="12"/>
      <c r="L332" s="391"/>
      <c r="M332" s="333">
        <f>IF((G332*H332)+(I332*J332)+(K332*L332) =0,0,(G332*H332)+(I332*J332)+(K332*L332))</f>
        <v>0</v>
      </c>
      <c r="N332" s="265"/>
      <c r="O332" s="391"/>
      <c r="P332" s="6"/>
      <c r="Q332" s="413"/>
      <c r="R332" s="413"/>
      <c r="S332" s="413"/>
      <c r="T332" s="413"/>
      <c r="U332" s="413"/>
      <c r="V332" s="413"/>
    </row>
    <row r="333" spans="1:22" s="411" customFormat="1" x14ac:dyDescent="0.25">
      <c r="A333" s="1"/>
      <c r="B333" s="5"/>
      <c r="C333" s="5" t="s">
        <v>805</v>
      </c>
      <c r="D333" s="390"/>
      <c r="E333" s="331"/>
      <c r="F333" s="332"/>
      <c r="G333" s="407"/>
      <c r="H333" s="12"/>
      <c r="I333" s="12"/>
      <c r="J333" s="12"/>
      <c r="K333" s="12"/>
      <c r="L333" s="391"/>
      <c r="M333" s="333">
        <f>IF((G333*H333)+(I333*J333)+(K333*L333) =0,0,(G333*H333)+(I333*J333)+(K333*L333))</f>
        <v>0</v>
      </c>
      <c r="N333" s="12"/>
      <c r="O333" s="391"/>
      <c r="P333" s="6"/>
      <c r="Q333" s="413"/>
      <c r="R333" s="413"/>
      <c r="S333" s="413"/>
      <c r="T333" s="413"/>
      <c r="U333" s="413"/>
      <c r="V333" s="413"/>
    </row>
    <row r="334" spans="1:22" s="411" customFormat="1" x14ac:dyDescent="0.25">
      <c r="A334" s="1"/>
      <c r="B334" s="5"/>
      <c r="C334" s="5" t="s">
        <v>808</v>
      </c>
      <c r="D334" s="390"/>
      <c r="E334" s="405"/>
      <c r="F334" s="406"/>
      <c r="G334" s="262"/>
      <c r="H334" s="262"/>
      <c r="I334" s="281"/>
      <c r="J334" s="282"/>
      <c r="K334" s="262"/>
      <c r="L334" s="263"/>
      <c r="M334" s="333">
        <f>IF(E334=0,(D334*1*F334)/1000,IF(E334= " ", (D334*1*F334)/1000, (D334*E334*F334)/1000))</f>
        <v>0</v>
      </c>
      <c r="N334" s="12"/>
      <c r="O334" s="391"/>
      <c r="P334" s="6"/>
      <c r="Q334" s="413"/>
      <c r="R334" s="413"/>
      <c r="S334" s="413"/>
      <c r="T334" s="413"/>
      <c r="U334" s="413"/>
      <c r="V334" s="413"/>
    </row>
    <row r="335" spans="1:22" s="411" customFormat="1" x14ac:dyDescent="0.25">
      <c r="A335" s="1"/>
      <c r="B335" s="5"/>
      <c r="C335" s="5" t="s">
        <v>804</v>
      </c>
      <c r="D335" s="280"/>
      <c r="E335" s="262"/>
      <c r="F335" s="263"/>
      <c r="G335" s="407"/>
      <c r="H335" s="12"/>
      <c r="I335" s="12"/>
      <c r="J335" s="12"/>
      <c r="K335" s="12"/>
      <c r="L335" s="391"/>
      <c r="M335" s="333">
        <f>IF((G335*H335)+(I335*J335)+(K335*L335) =0,0,(G335*H335)+(I335*J335)+(K335*L335))</f>
        <v>0</v>
      </c>
      <c r="N335" s="265"/>
      <c r="O335" s="391"/>
      <c r="P335" s="6"/>
      <c r="Q335" s="413"/>
      <c r="R335" s="413"/>
      <c r="S335" s="413"/>
      <c r="T335" s="413"/>
      <c r="U335" s="413"/>
      <c r="V335" s="413"/>
    </row>
    <row r="336" spans="1:22" s="411" customFormat="1" x14ac:dyDescent="0.25">
      <c r="A336" s="1"/>
      <c r="B336" s="5"/>
      <c r="C336" s="5" t="s">
        <v>805</v>
      </c>
      <c r="D336" s="390"/>
      <c r="E336" s="262"/>
      <c r="F336" s="263"/>
      <c r="G336" s="407"/>
      <c r="H336" s="12"/>
      <c r="I336" s="12"/>
      <c r="J336" s="12"/>
      <c r="K336" s="12"/>
      <c r="L336" s="391"/>
      <c r="M336" s="333">
        <f>IF((G336*H336)+(I336*J336)+(K336*L336) =0,0,(G336*H336)+(I336*J336)+(K336*L336))</f>
        <v>0</v>
      </c>
      <c r="N336" s="12"/>
      <c r="O336" s="391"/>
      <c r="P336" s="6"/>
      <c r="Q336" s="413"/>
      <c r="R336" s="413"/>
      <c r="S336" s="413"/>
      <c r="T336" s="413"/>
      <c r="U336" s="413"/>
      <c r="V336" s="413"/>
    </row>
    <row r="337" spans="1:22" s="411" customFormat="1" ht="15.75" thickBot="1" x14ac:dyDescent="0.3">
      <c r="A337" s="1"/>
      <c r="B337" s="5"/>
      <c r="C337" s="283" t="s">
        <v>815</v>
      </c>
      <c r="D337" s="267">
        <f>D328+D330+D331+D333+D334+D336</f>
        <v>0</v>
      </c>
      <c r="E337" s="268"/>
      <c r="F337" s="269"/>
      <c r="G337" s="268"/>
      <c r="H337" s="268"/>
      <c r="I337" s="285"/>
      <c r="J337" s="268"/>
      <c r="K337" s="285"/>
      <c r="L337" s="269"/>
      <c r="M337" s="275">
        <f>SUM(M328:M336)</f>
        <v>0</v>
      </c>
      <c r="N337" s="275">
        <f t="shared" ref="N337:O337" si="21">SUM(N328:N336)</f>
        <v>0</v>
      </c>
      <c r="O337" s="276">
        <f t="shared" si="21"/>
        <v>0</v>
      </c>
      <c r="P337" s="6"/>
      <c r="Q337" s="413"/>
      <c r="R337" s="413"/>
      <c r="S337" s="413"/>
      <c r="T337" s="413"/>
      <c r="U337" s="413"/>
      <c r="V337" s="413"/>
    </row>
    <row r="338" spans="1:22" s="411" customFormat="1" x14ac:dyDescent="0.25">
      <c r="A338" s="1"/>
      <c r="B338" s="5"/>
      <c r="C338" s="146"/>
      <c r="D338" s="146"/>
      <c r="E338" s="146"/>
      <c r="F338" s="146"/>
      <c r="G338" s="146"/>
      <c r="H338" s="146"/>
      <c r="I338" s="146"/>
      <c r="J338" s="146"/>
      <c r="K338" s="146"/>
      <c r="L338" s="146"/>
      <c r="M338" s="146"/>
      <c r="N338" s="146"/>
      <c r="O338" s="146"/>
      <c r="P338" s="6"/>
      <c r="Q338" s="413"/>
      <c r="R338" s="413"/>
      <c r="S338" s="413"/>
      <c r="T338" s="413"/>
      <c r="U338" s="413"/>
      <c r="V338" s="413"/>
    </row>
    <row r="339" spans="1:22" s="411" customFormat="1" x14ac:dyDescent="0.25">
      <c r="A339" s="1"/>
      <c r="B339" s="5"/>
      <c r="C339" s="146"/>
      <c r="D339" s="146"/>
      <c r="E339" s="146"/>
      <c r="F339" s="146"/>
      <c r="G339" s="146"/>
      <c r="H339" s="146"/>
      <c r="I339" s="146"/>
      <c r="J339" s="146"/>
      <c r="K339" s="146"/>
      <c r="L339" s="146"/>
      <c r="M339" s="146"/>
      <c r="N339" s="146"/>
      <c r="O339" s="146"/>
      <c r="P339" s="6"/>
      <c r="Q339" s="413"/>
      <c r="R339" s="413"/>
      <c r="S339" s="413"/>
      <c r="T339" s="413"/>
      <c r="U339" s="413"/>
      <c r="V339" s="413"/>
    </row>
    <row r="340" spans="1:22" s="411" customFormat="1" x14ac:dyDescent="0.25">
      <c r="A340" s="1"/>
      <c r="B340" s="5"/>
      <c r="C340" s="146"/>
      <c r="D340" s="146"/>
      <c r="E340" s="146"/>
      <c r="F340" s="146"/>
      <c r="G340" s="146"/>
      <c r="H340" s="146"/>
      <c r="I340" s="146"/>
      <c r="J340" s="146"/>
      <c r="K340" s="146"/>
      <c r="L340" s="146"/>
      <c r="M340" s="146"/>
      <c r="N340" s="146"/>
      <c r="O340" s="146"/>
      <c r="P340" s="6"/>
      <c r="Q340" s="413"/>
      <c r="R340" s="413"/>
      <c r="S340" s="413"/>
      <c r="T340" s="413"/>
      <c r="U340" s="413"/>
      <c r="V340" s="413"/>
    </row>
    <row r="341" spans="1:22" s="411" customFormat="1" ht="19.5" thickBot="1" x14ac:dyDescent="0.35">
      <c r="A341" s="1"/>
      <c r="B341" s="5"/>
      <c r="C341" s="287" t="s">
        <v>811</v>
      </c>
      <c r="D341" s="146"/>
      <c r="E341" s="146"/>
      <c r="F341" s="146"/>
      <c r="G341" s="146"/>
      <c r="H341" s="146"/>
      <c r="I341" s="146"/>
      <c r="J341" s="146"/>
      <c r="K341" s="146"/>
      <c r="L341" s="146"/>
      <c r="M341" s="146"/>
      <c r="N341" s="146"/>
      <c r="O341" s="146"/>
      <c r="P341" s="6"/>
      <c r="Q341" s="413"/>
      <c r="R341" s="413"/>
      <c r="S341" s="413"/>
      <c r="T341" s="413"/>
      <c r="U341" s="413"/>
      <c r="V341" s="413"/>
    </row>
    <row r="342" spans="1:22" s="411" customFormat="1" x14ac:dyDescent="0.25">
      <c r="A342" s="1"/>
      <c r="B342" s="5"/>
      <c r="C342" s="505" t="s">
        <v>812</v>
      </c>
      <c r="D342" s="507" t="s">
        <v>795</v>
      </c>
      <c r="E342" s="507" t="s">
        <v>796</v>
      </c>
      <c r="F342" s="509" t="s">
        <v>797</v>
      </c>
      <c r="G342" s="511" t="s">
        <v>813</v>
      </c>
      <c r="H342" s="513" t="s">
        <v>834</v>
      </c>
      <c r="I342" s="146"/>
      <c r="J342" s="146"/>
      <c r="K342" s="146"/>
      <c r="L342" s="146"/>
      <c r="M342" s="146"/>
      <c r="N342" s="146"/>
      <c r="O342" s="146"/>
      <c r="P342" s="6"/>
      <c r="Q342" s="413"/>
      <c r="R342" s="413"/>
      <c r="S342" s="413"/>
      <c r="T342" s="413"/>
      <c r="U342" s="413"/>
      <c r="V342" s="413"/>
    </row>
    <row r="343" spans="1:22" s="411" customFormat="1" ht="15.75" thickBot="1" x14ac:dyDescent="0.3">
      <c r="A343" s="1"/>
      <c r="B343" s="5"/>
      <c r="C343" s="506"/>
      <c r="D343" s="508"/>
      <c r="E343" s="508"/>
      <c r="F343" s="510"/>
      <c r="G343" s="512"/>
      <c r="H343" s="514"/>
      <c r="I343" s="146"/>
      <c r="J343" s="146"/>
      <c r="K343" s="146"/>
      <c r="L343" s="146"/>
      <c r="M343" s="146"/>
      <c r="N343" s="146"/>
      <c r="O343" s="146"/>
      <c r="P343" s="6"/>
      <c r="Q343" s="413"/>
      <c r="R343" s="413"/>
      <c r="S343" s="413"/>
      <c r="T343" s="413"/>
      <c r="U343" s="413"/>
      <c r="V343" s="413"/>
    </row>
    <row r="344" spans="1:22" s="411" customFormat="1" x14ac:dyDescent="0.25">
      <c r="A344" s="1"/>
      <c r="B344" s="5"/>
      <c r="C344" s="10" t="s">
        <v>814</v>
      </c>
      <c r="D344" s="393"/>
      <c r="E344" s="388"/>
      <c r="F344" s="389"/>
      <c r="G344" s="334">
        <f t="shared" ref="G344:G347" si="22">IF(E344=0,(D344*1*F344)/1000,IF(E344=" ",(D344*1*F344)/1000,(D344*E344*F344)/1000))</f>
        <v>0</v>
      </c>
      <c r="H344" s="154"/>
      <c r="I344" s="146"/>
      <c r="J344" s="146"/>
      <c r="K344" s="146"/>
      <c r="L344" s="146"/>
      <c r="M344" s="146"/>
      <c r="N344" s="146"/>
      <c r="O344" s="146"/>
      <c r="P344" s="6"/>
      <c r="Q344" s="413"/>
      <c r="R344" s="413"/>
      <c r="S344" s="413"/>
      <c r="T344" s="413"/>
      <c r="U344" s="413"/>
      <c r="V344" s="413"/>
    </row>
    <row r="345" spans="1:22" s="411" customFormat="1" x14ac:dyDescent="0.25">
      <c r="A345" s="1"/>
      <c r="B345" s="5"/>
      <c r="C345" s="11" t="s">
        <v>814</v>
      </c>
      <c r="D345" s="393"/>
      <c r="E345" s="388"/>
      <c r="F345" s="389"/>
      <c r="G345" s="289">
        <f t="shared" si="22"/>
        <v>0</v>
      </c>
      <c r="H345" s="155"/>
      <c r="I345" s="146"/>
      <c r="J345" s="146"/>
      <c r="K345" s="146"/>
      <c r="L345" s="146"/>
      <c r="M345" s="146"/>
      <c r="N345" s="146"/>
      <c r="O345" s="146"/>
      <c r="P345" s="6"/>
      <c r="Q345" s="413"/>
      <c r="R345" s="413"/>
      <c r="S345" s="413"/>
      <c r="T345" s="413"/>
      <c r="U345" s="413"/>
      <c r="V345" s="413"/>
    </row>
    <row r="346" spans="1:22" s="411" customFormat="1" x14ac:dyDescent="0.25">
      <c r="A346" s="1"/>
      <c r="B346" s="5"/>
      <c r="C346" s="11"/>
      <c r="D346" s="393"/>
      <c r="E346" s="388"/>
      <c r="F346" s="389"/>
      <c r="G346" s="289">
        <f t="shared" si="22"/>
        <v>0</v>
      </c>
      <c r="H346" s="155"/>
      <c r="I346" s="146"/>
      <c r="J346" s="146"/>
      <c r="K346" s="146"/>
      <c r="L346" s="146"/>
      <c r="M346" s="146"/>
      <c r="N346" s="146"/>
      <c r="O346" s="146"/>
      <c r="P346" s="6"/>
      <c r="Q346" s="413"/>
      <c r="R346" s="413"/>
      <c r="S346" s="413"/>
      <c r="T346" s="413"/>
      <c r="U346" s="413"/>
      <c r="V346" s="413"/>
    </row>
    <row r="347" spans="1:22" s="411" customFormat="1" x14ac:dyDescent="0.25">
      <c r="A347" s="1"/>
      <c r="B347" s="5"/>
      <c r="C347" s="11"/>
      <c r="D347" s="393"/>
      <c r="E347" s="388"/>
      <c r="F347" s="389"/>
      <c r="G347" s="289">
        <f t="shared" si="22"/>
        <v>0</v>
      </c>
      <c r="H347" s="155"/>
      <c r="I347" s="146"/>
      <c r="J347" s="146"/>
      <c r="K347" s="146"/>
      <c r="L347" s="146"/>
      <c r="M347" s="146"/>
      <c r="N347" s="146"/>
      <c r="O347" s="146"/>
      <c r="P347" s="6"/>
      <c r="Q347" s="413"/>
      <c r="R347" s="413"/>
      <c r="S347" s="413"/>
      <c r="T347" s="413"/>
      <c r="U347" s="413"/>
      <c r="V347" s="413"/>
    </row>
    <row r="348" spans="1:22" s="411" customFormat="1" ht="15.75" thickBot="1" x14ac:dyDescent="0.3">
      <c r="A348" s="1"/>
      <c r="B348" s="5"/>
      <c r="C348" s="290" t="s">
        <v>815</v>
      </c>
      <c r="D348" s="291" t="s">
        <v>814</v>
      </c>
      <c r="E348" s="292"/>
      <c r="F348" s="293"/>
      <c r="G348" s="294">
        <f>SUM(G344:G347)</f>
        <v>0</v>
      </c>
      <c r="H348" s="295">
        <f>SUM(H344:H347)</f>
        <v>0</v>
      </c>
      <c r="I348" s="146"/>
      <c r="J348" s="146"/>
      <c r="K348" s="146"/>
      <c r="L348" s="146"/>
      <c r="M348" s="146"/>
      <c r="N348" s="146"/>
      <c r="O348" s="146"/>
      <c r="P348" s="6"/>
      <c r="Q348" s="413"/>
      <c r="R348" s="413"/>
      <c r="S348" s="413"/>
      <c r="T348" s="413"/>
      <c r="U348" s="413"/>
      <c r="V348" s="413"/>
    </row>
    <row r="349" spans="1:22" s="411" customFormat="1" x14ac:dyDescent="0.25">
      <c r="A349" s="1"/>
      <c r="B349" s="5"/>
      <c r="C349" s="146"/>
      <c r="D349" s="146"/>
      <c r="E349" s="146"/>
      <c r="F349" s="146"/>
      <c r="G349" s="146"/>
      <c r="H349" s="146"/>
      <c r="I349" s="146"/>
      <c r="J349" s="146"/>
      <c r="K349" s="146"/>
      <c r="L349" s="146"/>
      <c r="M349" s="146"/>
      <c r="N349" s="146"/>
      <c r="O349" s="146"/>
      <c r="P349" s="6"/>
      <c r="Q349" s="413"/>
      <c r="R349" s="413"/>
      <c r="S349" s="413"/>
      <c r="T349" s="413"/>
      <c r="U349" s="413"/>
      <c r="V349" s="413"/>
    </row>
    <row r="350" spans="1:22" s="411" customFormat="1" x14ac:dyDescent="0.25">
      <c r="A350" s="1"/>
      <c r="B350" s="5"/>
      <c r="C350" s="146"/>
      <c r="D350" s="146"/>
      <c r="E350" s="146"/>
      <c r="F350" s="146"/>
      <c r="G350" s="146"/>
      <c r="H350" s="146"/>
      <c r="I350" s="146"/>
      <c r="J350" s="146"/>
      <c r="K350" s="146"/>
      <c r="L350" s="146"/>
      <c r="M350" s="146"/>
      <c r="N350" s="146"/>
      <c r="O350" s="146"/>
      <c r="P350" s="6"/>
      <c r="Q350" s="413"/>
      <c r="R350" s="413"/>
      <c r="S350" s="413"/>
      <c r="T350" s="413"/>
      <c r="U350" s="413"/>
      <c r="V350" s="413"/>
    </row>
    <row r="351" spans="1:22" s="411" customFormat="1" x14ac:dyDescent="0.25">
      <c r="A351" s="1"/>
      <c r="B351" s="5"/>
      <c r="C351" s="146"/>
      <c r="D351" s="146"/>
      <c r="E351" s="146"/>
      <c r="F351" s="146"/>
      <c r="G351" s="146"/>
      <c r="H351" s="146"/>
      <c r="I351" s="146"/>
      <c r="J351" s="146"/>
      <c r="K351" s="146"/>
      <c r="L351" s="146"/>
      <c r="M351" s="146"/>
      <c r="N351" s="146"/>
      <c r="O351" s="146"/>
      <c r="P351" s="6"/>
      <c r="Q351" s="413"/>
      <c r="R351" s="413"/>
      <c r="S351" s="413"/>
      <c r="T351" s="413"/>
      <c r="U351" s="413"/>
      <c r="V351" s="413"/>
    </row>
    <row r="352" spans="1:22" s="411" customFormat="1" ht="19.5" thickBot="1" x14ac:dyDescent="0.35">
      <c r="A352" s="1"/>
      <c r="B352" s="5"/>
      <c r="C352" s="243" t="s">
        <v>816</v>
      </c>
      <c r="D352" s="146"/>
      <c r="E352" s="146"/>
      <c r="F352" s="146"/>
      <c r="G352" s="146"/>
      <c r="H352" s="146"/>
      <c r="I352" s="146"/>
      <c r="J352" s="146"/>
      <c r="K352" s="146"/>
      <c r="L352" s="146"/>
      <c r="M352" s="146"/>
      <c r="N352" s="146"/>
      <c r="O352" s="146"/>
      <c r="P352" s="6"/>
      <c r="Q352" s="413"/>
      <c r="R352" s="413"/>
      <c r="S352" s="413"/>
      <c r="T352" s="413"/>
      <c r="U352" s="413"/>
      <c r="V352" s="413"/>
    </row>
    <row r="353" spans="1:22" s="411" customFormat="1" x14ac:dyDescent="0.25">
      <c r="A353" s="1"/>
      <c r="B353" s="5"/>
      <c r="C353" s="491" t="s">
        <v>812</v>
      </c>
      <c r="D353" s="493" t="s">
        <v>817</v>
      </c>
      <c r="E353" s="495" t="s">
        <v>818</v>
      </c>
      <c r="F353" s="497" t="s">
        <v>813</v>
      </c>
      <c r="G353" s="499" t="s">
        <v>833</v>
      </c>
      <c r="H353" s="146"/>
      <c r="I353" s="146"/>
      <c r="J353" s="146"/>
      <c r="K353" s="146"/>
      <c r="L353" s="146"/>
      <c r="M353" s="146"/>
      <c r="N353" s="146"/>
      <c r="O353" s="146"/>
      <c r="P353" s="6"/>
      <c r="Q353" s="413"/>
      <c r="R353" s="413"/>
      <c r="S353" s="413"/>
      <c r="T353" s="413"/>
      <c r="U353" s="413"/>
      <c r="V353" s="413"/>
    </row>
    <row r="354" spans="1:22" s="411" customFormat="1" ht="15.75" thickBot="1" x14ac:dyDescent="0.3">
      <c r="A354" s="1"/>
      <c r="B354" s="5"/>
      <c r="C354" s="492"/>
      <c r="D354" s="494"/>
      <c r="E354" s="496"/>
      <c r="F354" s="498"/>
      <c r="G354" s="500"/>
      <c r="H354" s="146"/>
      <c r="I354" s="146"/>
      <c r="J354" s="146"/>
      <c r="K354" s="146"/>
      <c r="L354" s="146"/>
      <c r="M354" s="146"/>
      <c r="N354" s="146"/>
      <c r="O354" s="146"/>
      <c r="P354" s="6"/>
      <c r="Q354" s="413"/>
      <c r="R354" s="413"/>
      <c r="S354" s="413"/>
      <c r="T354" s="413"/>
      <c r="U354" s="413"/>
      <c r="V354" s="413"/>
    </row>
    <row r="355" spans="1:22" s="411" customFormat="1" x14ac:dyDescent="0.25">
      <c r="A355" s="1"/>
      <c r="B355" s="5"/>
      <c r="C355" s="397" t="s">
        <v>814</v>
      </c>
      <c r="D355" s="12"/>
      <c r="E355" s="391"/>
      <c r="F355" s="296">
        <f>D355*E355</f>
        <v>0</v>
      </c>
      <c r="G355" s="395"/>
      <c r="H355" s="146"/>
      <c r="I355" s="146"/>
      <c r="J355" s="146"/>
      <c r="K355" s="146"/>
      <c r="L355" s="146"/>
      <c r="M355" s="146"/>
      <c r="N355" s="146"/>
      <c r="O355" s="146"/>
      <c r="P355" s="6"/>
      <c r="Q355" s="413"/>
      <c r="R355" s="413"/>
      <c r="S355" s="413"/>
      <c r="T355" s="413"/>
      <c r="U355" s="413"/>
      <c r="V355" s="413"/>
    </row>
    <row r="356" spans="1:22" s="411" customFormat="1" x14ac:dyDescent="0.25">
      <c r="A356" s="1"/>
      <c r="B356" s="5"/>
      <c r="C356" s="398" t="s">
        <v>814</v>
      </c>
      <c r="D356" s="12"/>
      <c r="E356" s="391"/>
      <c r="F356" s="297">
        <f t="shared" ref="F356" si="23">D356*E356</f>
        <v>0</v>
      </c>
      <c r="G356" s="396"/>
      <c r="H356" s="146"/>
      <c r="I356" s="146"/>
      <c r="J356" s="146"/>
      <c r="K356" s="146"/>
      <c r="L356" s="146"/>
      <c r="M356" s="146"/>
      <c r="N356" s="146"/>
      <c r="O356" s="146"/>
      <c r="P356" s="6"/>
      <c r="Q356" s="413"/>
      <c r="R356" s="413"/>
      <c r="S356" s="413"/>
      <c r="T356" s="413"/>
      <c r="U356" s="413"/>
      <c r="V356" s="413"/>
    </row>
    <row r="357" spans="1:22" s="411" customFormat="1" ht="15.75" thickBot="1" x14ac:dyDescent="0.3">
      <c r="A357" s="1"/>
      <c r="B357" s="5"/>
      <c r="C357" s="298" t="s">
        <v>815</v>
      </c>
      <c r="D357" s="291"/>
      <c r="E357" s="285"/>
      <c r="F357" s="299">
        <f>F355+F356</f>
        <v>0</v>
      </c>
      <c r="G357" s="294">
        <f>SUM(G355:G356)</f>
        <v>0</v>
      </c>
      <c r="H357" s="146"/>
      <c r="I357" s="146"/>
      <c r="J357" s="146"/>
      <c r="K357" s="146"/>
      <c r="L357" s="146"/>
      <c r="M357" s="146"/>
      <c r="N357" s="146"/>
      <c r="O357" s="146"/>
      <c r="P357" s="6"/>
      <c r="Q357" s="413"/>
      <c r="R357" s="413"/>
      <c r="S357" s="413"/>
      <c r="T357" s="413"/>
      <c r="U357" s="413"/>
      <c r="V357" s="413"/>
    </row>
    <row r="358" spans="1:22" s="411" customFormat="1" x14ac:dyDescent="0.25">
      <c r="A358" s="1"/>
      <c r="B358" s="5"/>
      <c r="C358" s="146"/>
      <c r="D358" s="146"/>
      <c r="E358" s="146"/>
      <c r="F358" s="146"/>
      <c r="G358" s="146"/>
      <c r="H358" s="146"/>
      <c r="I358" s="146"/>
      <c r="J358" s="146"/>
      <c r="K358" s="146"/>
      <c r="L358" s="146"/>
      <c r="M358" s="146"/>
      <c r="N358" s="146"/>
      <c r="O358" s="146"/>
      <c r="P358" s="6"/>
      <c r="Q358" s="413"/>
      <c r="R358" s="413"/>
      <c r="S358" s="413"/>
      <c r="T358" s="413"/>
      <c r="U358" s="413"/>
      <c r="V358" s="413"/>
    </row>
    <row r="359" spans="1:22" s="411" customFormat="1" x14ac:dyDescent="0.25">
      <c r="A359" s="1"/>
      <c r="B359" s="5"/>
      <c r="C359" s="146"/>
      <c r="D359" s="146"/>
      <c r="E359" s="146"/>
      <c r="F359" s="146"/>
      <c r="G359" s="146"/>
      <c r="H359" s="146"/>
      <c r="I359" s="146"/>
      <c r="J359" s="146"/>
      <c r="K359" s="146"/>
      <c r="L359" s="146"/>
      <c r="M359" s="146"/>
      <c r="N359" s="146"/>
      <c r="O359" s="146"/>
      <c r="P359" s="6"/>
      <c r="Q359" s="413"/>
      <c r="R359" s="413"/>
      <c r="S359" s="413"/>
      <c r="T359" s="413"/>
      <c r="U359" s="413"/>
      <c r="V359" s="413"/>
    </row>
    <row r="360" spans="1:22" s="411" customFormat="1" x14ac:dyDescent="0.25">
      <c r="A360" s="1"/>
      <c r="B360" s="5"/>
      <c r="C360" s="146"/>
      <c r="D360" s="146"/>
      <c r="E360" s="146"/>
      <c r="F360" s="146"/>
      <c r="G360" s="146"/>
      <c r="H360" s="146"/>
      <c r="I360" s="146"/>
      <c r="J360" s="146"/>
      <c r="K360" s="146"/>
      <c r="L360" s="146"/>
      <c r="M360" s="146"/>
      <c r="N360" s="146"/>
      <c r="O360" s="146"/>
      <c r="P360" s="6"/>
      <c r="Q360" s="413"/>
      <c r="R360" s="413"/>
      <c r="S360" s="413"/>
      <c r="T360" s="413"/>
      <c r="U360" s="413"/>
      <c r="V360" s="413"/>
    </row>
    <row r="361" spans="1:22" s="411" customFormat="1" x14ac:dyDescent="0.25">
      <c r="A361" s="1"/>
      <c r="B361" s="5"/>
      <c r="C361" s="146"/>
      <c r="D361" s="146"/>
      <c r="E361" s="146"/>
      <c r="F361" s="300"/>
      <c r="G361" s="301"/>
      <c r="H361" s="301"/>
      <c r="I361" s="301"/>
      <c r="J361" s="302"/>
      <c r="K361" s="146"/>
      <c r="L361" s="146"/>
      <c r="M361" s="146"/>
      <c r="N361" s="146"/>
      <c r="O361" s="146"/>
      <c r="P361" s="6"/>
      <c r="Q361" s="413"/>
      <c r="R361" s="413"/>
      <c r="S361" s="413"/>
      <c r="T361" s="413"/>
      <c r="U361" s="413"/>
      <c r="V361" s="413"/>
    </row>
    <row r="362" spans="1:22" s="411" customFormat="1" x14ac:dyDescent="0.25">
      <c r="A362" s="1"/>
      <c r="B362" s="5"/>
      <c r="C362" s="146"/>
      <c r="D362" s="146"/>
      <c r="E362" s="146"/>
      <c r="F362" s="303"/>
      <c r="G362" s="146" t="s">
        <v>835</v>
      </c>
      <c r="H362" s="146"/>
      <c r="I362" s="262">
        <f>M337+G348+F357</f>
        <v>0</v>
      </c>
      <c r="J362" s="304"/>
      <c r="K362" s="146"/>
      <c r="L362" s="146"/>
      <c r="M362" s="146"/>
      <c r="N362" s="146"/>
      <c r="O362" s="146"/>
      <c r="P362" s="6"/>
      <c r="Q362" s="413"/>
      <c r="R362" s="413"/>
      <c r="S362" s="413"/>
      <c r="T362" s="413"/>
      <c r="U362" s="413"/>
      <c r="V362" s="413"/>
    </row>
    <row r="363" spans="1:22" s="411" customFormat="1" x14ac:dyDescent="0.25">
      <c r="A363" s="1"/>
      <c r="B363" s="5"/>
      <c r="C363" s="146"/>
      <c r="D363" s="146"/>
      <c r="E363" s="146"/>
      <c r="F363" s="303"/>
      <c r="G363" s="146"/>
      <c r="H363" s="146"/>
      <c r="I363" s="262"/>
      <c r="J363" s="304"/>
      <c r="K363" s="146"/>
      <c r="L363" s="146"/>
      <c r="M363" s="146"/>
      <c r="N363" s="146"/>
      <c r="O363" s="146"/>
      <c r="P363" s="6"/>
      <c r="Q363" s="413"/>
      <c r="R363" s="413"/>
      <c r="S363" s="413"/>
      <c r="T363" s="413"/>
      <c r="U363" s="413"/>
      <c r="V363" s="413"/>
    </row>
    <row r="364" spans="1:22" s="411" customFormat="1" x14ac:dyDescent="0.25">
      <c r="A364" s="1"/>
      <c r="B364" s="5"/>
      <c r="C364" s="146"/>
      <c r="D364" s="146"/>
      <c r="E364" s="146"/>
      <c r="F364" s="303"/>
      <c r="G364" s="146" t="s">
        <v>1001</v>
      </c>
      <c r="H364" s="146"/>
      <c r="I364" s="262">
        <f>O337+H348+G357</f>
        <v>0</v>
      </c>
      <c r="J364" s="304"/>
      <c r="K364" s="146"/>
      <c r="L364" s="146"/>
      <c r="M364" s="146"/>
      <c r="N364" s="146"/>
      <c r="O364" s="146"/>
      <c r="P364" s="6"/>
      <c r="Q364" s="413"/>
      <c r="R364" s="413"/>
      <c r="S364" s="413"/>
      <c r="T364" s="413"/>
      <c r="U364" s="413"/>
      <c r="V364" s="413"/>
    </row>
    <row r="365" spans="1:22" s="411" customFormat="1" x14ac:dyDescent="0.25">
      <c r="A365" s="1"/>
      <c r="B365" s="5"/>
      <c r="C365" s="146"/>
      <c r="D365" s="146"/>
      <c r="E365" s="146"/>
      <c r="F365" s="306"/>
      <c r="G365" s="307"/>
      <c r="H365" s="307"/>
      <c r="I365" s="307"/>
      <c r="J365" s="308"/>
      <c r="K365" s="146"/>
      <c r="L365" s="146"/>
      <c r="M365" s="146"/>
      <c r="N365" s="146"/>
      <c r="O365" s="146"/>
      <c r="P365" s="6"/>
      <c r="Q365" s="413"/>
      <c r="R365" s="413"/>
      <c r="S365" s="413"/>
      <c r="T365" s="413"/>
      <c r="U365" s="413"/>
      <c r="V365" s="413"/>
    </row>
    <row r="366" spans="1:22" s="411" customFormat="1" x14ac:dyDescent="0.25">
      <c r="A366" s="1"/>
      <c r="B366" s="5"/>
      <c r="C366" s="146"/>
      <c r="D366" s="146"/>
      <c r="E366" s="146"/>
      <c r="F366" s="146"/>
      <c r="G366" s="146"/>
      <c r="H366" s="146"/>
      <c r="I366" s="146"/>
      <c r="J366" s="146"/>
      <c r="K366" s="146"/>
      <c r="L366" s="146"/>
      <c r="M366" s="146"/>
      <c r="N366" s="146"/>
      <c r="O366" s="146"/>
      <c r="P366" s="6"/>
      <c r="Q366" s="413"/>
      <c r="R366" s="413"/>
      <c r="S366" s="413"/>
      <c r="T366" s="413"/>
      <c r="U366" s="413"/>
      <c r="V366" s="413"/>
    </row>
    <row r="367" spans="1:22" s="411" customFormat="1" x14ac:dyDescent="0.25">
      <c r="A367" s="1"/>
      <c r="B367" s="5"/>
      <c r="C367" s="146"/>
      <c r="D367" s="146"/>
      <c r="E367" s="146"/>
      <c r="F367" s="146"/>
      <c r="G367" s="146"/>
      <c r="H367" s="146"/>
      <c r="I367" s="146"/>
      <c r="J367" s="146"/>
      <c r="K367" s="146"/>
      <c r="L367" s="146"/>
      <c r="M367" s="146"/>
      <c r="N367" s="146"/>
      <c r="O367" s="146"/>
      <c r="P367" s="6"/>
      <c r="Q367" s="413"/>
      <c r="R367" s="413"/>
      <c r="S367" s="413"/>
      <c r="T367" s="413"/>
      <c r="U367" s="413"/>
      <c r="V367" s="413"/>
    </row>
    <row r="368" spans="1:22" s="411" customFormat="1" x14ac:dyDescent="0.25">
      <c r="A368" s="1"/>
      <c r="B368" s="5"/>
      <c r="C368" s="146"/>
      <c r="D368" s="146"/>
      <c r="E368" s="146"/>
      <c r="F368" s="146"/>
      <c r="G368" s="146"/>
      <c r="H368" s="146"/>
      <c r="I368" s="146"/>
      <c r="J368" s="146"/>
      <c r="K368" s="146"/>
      <c r="L368" s="146"/>
      <c r="M368" s="146"/>
      <c r="N368" s="146"/>
      <c r="O368" s="146"/>
      <c r="P368" s="6"/>
      <c r="Q368" s="413"/>
      <c r="R368" s="413"/>
      <c r="S368" s="413"/>
      <c r="T368" s="413"/>
      <c r="U368" s="413"/>
      <c r="V368" s="413"/>
    </row>
    <row r="369" spans="1:22" s="411" customFormat="1" ht="15.75" thickBot="1" x14ac:dyDescent="0.3">
      <c r="A369" s="1"/>
      <c r="B369" s="5"/>
      <c r="C369" s="146"/>
      <c r="D369" s="146"/>
      <c r="E369" s="146"/>
      <c r="F369" s="146"/>
      <c r="G369" s="146"/>
      <c r="H369" s="146"/>
      <c r="I369" s="146"/>
      <c r="J369" s="146"/>
      <c r="K369" s="146"/>
      <c r="L369" s="146"/>
      <c r="M369" s="146"/>
      <c r="N369" s="146"/>
      <c r="O369" s="146"/>
      <c r="P369" s="6"/>
      <c r="Q369" s="413"/>
      <c r="R369" s="413"/>
      <c r="S369" s="413"/>
      <c r="T369" s="413"/>
      <c r="U369" s="413"/>
      <c r="V369" s="413"/>
    </row>
    <row r="370" spans="1:22" s="411" customFormat="1" ht="19.5" thickBot="1" x14ac:dyDescent="0.35">
      <c r="A370" s="1"/>
      <c r="B370" s="5"/>
      <c r="C370" s="243" t="str">
        <f>IF(VLOOKUP(Municipality!F12, 'Muni names - will be hidden tab'!A:O, 9, FALSE)="", "", VLOOKUP(Municipality!F12, 'Muni names - will be hidden tab'!A:O, 9, FALSE))</f>
        <v>OH6</v>
      </c>
      <c r="D370" s="146"/>
      <c r="E370" s="146"/>
      <c r="F370" s="146"/>
      <c r="G370" s="517" t="s">
        <v>791</v>
      </c>
      <c r="H370" s="518"/>
      <c r="I370" s="518"/>
      <c r="J370" s="518"/>
      <c r="K370" s="518"/>
      <c r="L370" s="519"/>
      <c r="M370" s="146"/>
      <c r="N370" s="146"/>
      <c r="O370" s="146"/>
      <c r="P370" s="6"/>
      <c r="Q370" s="413"/>
      <c r="R370" s="413"/>
      <c r="S370" s="413"/>
      <c r="T370" s="413"/>
      <c r="U370" s="413"/>
      <c r="V370" s="413"/>
    </row>
    <row r="371" spans="1:22" s="411" customFormat="1" ht="15.75" thickBot="1" x14ac:dyDescent="0.3">
      <c r="A371" s="1"/>
      <c r="B371" s="5"/>
      <c r="C371" s="146"/>
      <c r="D371" s="146"/>
      <c r="E371" s="146"/>
      <c r="F371" s="146"/>
      <c r="G371" s="520" t="s">
        <v>792</v>
      </c>
      <c r="H371" s="521"/>
      <c r="I371" s="522" t="s">
        <v>793</v>
      </c>
      <c r="J371" s="522"/>
      <c r="K371" s="523" t="s">
        <v>1379</v>
      </c>
      <c r="L371" s="524"/>
      <c r="M371" s="515" t="s">
        <v>800</v>
      </c>
      <c r="N371" s="501" t="s">
        <v>801</v>
      </c>
      <c r="O371" s="503" t="s">
        <v>833</v>
      </c>
      <c r="P371" s="6"/>
      <c r="Q371" s="413"/>
      <c r="R371" s="413"/>
      <c r="S371" s="413"/>
      <c r="T371" s="413"/>
      <c r="U371" s="413"/>
      <c r="V371" s="413"/>
    </row>
    <row r="372" spans="1:22" s="411" customFormat="1" ht="15.75" thickBot="1" x14ac:dyDescent="0.3">
      <c r="A372" s="1"/>
      <c r="B372" s="5"/>
      <c r="C372" s="244" t="s">
        <v>794</v>
      </c>
      <c r="D372" s="323" t="s">
        <v>795</v>
      </c>
      <c r="E372" s="324" t="s">
        <v>796</v>
      </c>
      <c r="F372" s="325" t="s">
        <v>797</v>
      </c>
      <c r="G372" s="248" t="s">
        <v>798</v>
      </c>
      <c r="H372" s="249" t="s">
        <v>799</v>
      </c>
      <c r="I372" s="250" t="s">
        <v>798</v>
      </c>
      <c r="J372" s="250" t="s">
        <v>799</v>
      </c>
      <c r="K372" s="251" t="s">
        <v>798</v>
      </c>
      <c r="L372" s="252" t="s">
        <v>799</v>
      </c>
      <c r="M372" s="516"/>
      <c r="N372" s="502"/>
      <c r="O372" s="504"/>
      <c r="P372" s="6"/>
      <c r="Q372" s="413"/>
      <c r="R372" s="413"/>
      <c r="S372" s="413"/>
      <c r="T372" s="413"/>
      <c r="U372" s="413"/>
      <c r="V372" s="413"/>
    </row>
    <row r="373" spans="1:22" s="411" customFormat="1" x14ac:dyDescent="0.25">
      <c r="A373" s="1"/>
      <c r="B373" s="5"/>
      <c r="C373" s="5" t="s">
        <v>802</v>
      </c>
      <c r="D373" s="390"/>
      <c r="E373" s="405"/>
      <c r="F373" s="406"/>
      <c r="G373" s="326"/>
      <c r="H373" s="326"/>
      <c r="I373" s="327"/>
      <c r="J373" s="328"/>
      <c r="K373" s="326"/>
      <c r="L373" s="329"/>
      <c r="M373" s="330">
        <f>IF(E373=0,(D373*1*F373)/1000,IF(E373= " ", (D373*1*F373)/1000, (D373*E373*F373)/1000))</f>
        <v>0</v>
      </c>
      <c r="N373" s="393"/>
      <c r="O373" s="394"/>
      <c r="P373" s="6"/>
      <c r="Q373" s="413"/>
      <c r="R373" s="413"/>
      <c r="S373" s="413"/>
      <c r="T373" s="413"/>
      <c r="U373" s="413"/>
      <c r="V373" s="413"/>
    </row>
    <row r="374" spans="1:22" s="411" customFormat="1" x14ac:dyDescent="0.25">
      <c r="A374" s="1"/>
      <c r="B374" s="5"/>
      <c r="C374" s="5" t="s">
        <v>804</v>
      </c>
      <c r="D374" s="280"/>
      <c r="E374" s="331"/>
      <c r="F374" s="332"/>
      <c r="G374" s="407"/>
      <c r="H374" s="12"/>
      <c r="I374" s="12"/>
      <c r="J374" s="12"/>
      <c r="K374" s="12"/>
      <c r="L374" s="391"/>
      <c r="M374" s="333">
        <f>IF((G374*H374)+(I374*J374)+(K374*L374) =0,0,(G374*H374)+(I374*J374)+(K374*L374))</f>
        <v>0</v>
      </c>
      <c r="N374" s="265"/>
      <c r="O374" s="391"/>
      <c r="P374" s="6"/>
      <c r="Q374" s="413"/>
      <c r="R374" s="413"/>
      <c r="S374" s="413"/>
      <c r="T374" s="413"/>
      <c r="U374" s="413"/>
      <c r="V374" s="413"/>
    </row>
    <row r="375" spans="1:22" s="411" customFormat="1" x14ac:dyDescent="0.25">
      <c r="A375" s="1"/>
      <c r="B375" s="5"/>
      <c r="C375" s="5" t="s">
        <v>805</v>
      </c>
      <c r="D375" s="390"/>
      <c r="E375" s="331"/>
      <c r="F375" s="332"/>
      <c r="G375" s="407"/>
      <c r="H375" s="12"/>
      <c r="I375" s="12"/>
      <c r="J375" s="12"/>
      <c r="K375" s="12"/>
      <c r="L375" s="391"/>
      <c r="M375" s="333">
        <f>IF((G375*H375)+(I375*J375)+(K375*L375) =0,0,(G375*H375)+(I375*J375)+(K375*L375))</f>
        <v>0</v>
      </c>
      <c r="N375" s="12"/>
      <c r="O375" s="391"/>
      <c r="P375" s="6"/>
      <c r="Q375" s="413"/>
      <c r="R375" s="413"/>
      <c r="S375" s="413"/>
      <c r="T375" s="413"/>
      <c r="U375" s="413"/>
      <c r="V375" s="413"/>
    </row>
    <row r="376" spans="1:22" s="411" customFormat="1" x14ac:dyDescent="0.25">
      <c r="A376" s="1"/>
      <c r="B376" s="5"/>
      <c r="C376" s="5" t="s">
        <v>806</v>
      </c>
      <c r="D376" s="390"/>
      <c r="E376" s="405"/>
      <c r="F376" s="406"/>
      <c r="G376" s="262"/>
      <c r="H376" s="262"/>
      <c r="I376" s="281"/>
      <c r="J376" s="282"/>
      <c r="K376" s="262"/>
      <c r="L376" s="263"/>
      <c r="M376" s="333">
        <f>IF(E376=0,(D376*1*F376)/1000,IF(E376= " ", (D376*1*F376)/1000, (D376*E376*F376)/1000))</f>
        <v>0</v>
      </c>
      <c r="N376" s="12"/>
      <c r="O376" s="391"/>
      <c r="P376" s="6"/>
      <c r="Q376" s="413"/>
      <c r="R376" s="413"/>
      <c r="S376" s="413"/>
      <c r="T376" s="413"/>
      <c r="U376" s="413"/>
      <c r="V376" s="413"/>
    </row>
    <row r="377" spans="1:22" s="411" customFormat="1" x14ac:dyDescent="0.25">
      <c r="A377" s="1"/>
      <c r="B377" s="5"/>
      <c r="C377" s="5" t="s">
        <v>804</v>
      </c>
      <c r="D377" s="280"/>
      <c r="E377" s="331"/>
      <c r="F377" s="332"/>
      <c r="G377" s="407"/>
      <c r="H377" s="12"/>
      <c r="I377" s="12"/>
      <c r="J377" s="12"/>
      <c r="K377" s="12"/>
      <c r="L377" s="391"/>
      <c r="M377" s="333">
        <f>IF((G377*H377)+(I377*J377)+(K377*L377) =0,0,(G377*H377)+(I377*J377)+(K377*L377))</f>
        <v>0</v>
      </c>
      <c r="N377" s="265"/>
      <c r="O377" s="391"/>
      <c r="P377" s="6"/>
      <c r="Q377" s="413"/>
      <c r="R377" s="413"/>
      <c r="S377" s="413"/>
      <c r="T377" s="413"/>
      <c r="U377" s="413"/>
      <c r="V377" s="413"/>
    </row>
    <row r="378" spans="1:22" s="411" customFormat="1" x14ac:dyDescent="0.25">
      <c r="A378" s="1"/>
      <c r="B378" s="5"/>
      <c r="C378" s="5" t="s">
        <v>805</v>
      </c>
      <c r="D378" s="390"/>
      <c r="E378" s="331"/>
      <c r="F378" s="332"/>
      <c r="G378" s="407"/>
      <c r="H378" s="12"/>
      <c r="I378" s="12"/>
      <c r="J378" s="12"/>
      <c r="K378" s="12"/>
      <c r="L378" s="391"/>
      <c r="M378" s="333">
        <f>IF((G378*H378)+(I378*J378)+(K378*L378) =0,0,(G378*H378)+(I378*J378)+(K378*L378))</f>
        <v>0</v>
      </c>
      <c r="N378" s="12"/>
      <c r="O378" s="391"/>
      <c r="P378" s="6"/>
      <c r="Q378" s="413"/>
      <c r="R378" s="413"/>
      <c r="S378" s="413"/>
      <c r="T378" s="413"/>
      <c r="U378" s="413"/>
      <c r="V378" s="413"/>
    </row>
    <row r="379" spans="1:22" s="411" customFormat="1" x14ac:dyDescent="0.25">
      <c r="A379" s="1"/>
      <c r="B379" s="5"/>
      <c r="C379" s="5" t="s">
        <v>808</v>
      </c>
      <c r="D379" s="390"/>
      <c r="E379" s="405"/>
      <c r="F379" s="406"/>
      <c r="G379" s="262"/>
      <c r="H379" s="262"/>
      <c r="I379" s="281"/>
      <c r="J379" s="282"/>
      <c r="K379" s="262"/>
      <c r="L379" s="263"/>
      <c r="M379" s="333">
        <f>IF(E379=0,(D379*1*F379)/1000,IF(E379= " ", (D379*1*F379)/1000, (D379*E379*F379)/1000))</f>
        <v>0</v>
      </c>
      <c r="N379" s="12"/>
      <c r="O379" s="391"/>
      <c r="P379" s="6"/>
      <c r="Q379" s="413"/>
      <c r="R379" s="413"/>
      <c r="S379" s="413"/>
      <c r="T379" s="413"/>
      <c r="U379" s="413"/>
      <c r="V379" s="413"/>
    </row>
    <row r="380" spans="1:22" s="411" customFormat="1" x14ac:dyDescent="0.25">
      <c r="A380" s="1"/>
      <c r="B380" s="5"/>
      <c r="C380" s="5" t="s">
        <v>804</v>
      </c>
      <c r="D380" s="280"/>
      <c r="E380" s="262"/>
      <c r="F380" s="263"/>
      <c r="G380" s="407"/>
      <c r="H380" s="12"/>
      <c r="I380" s="12"/>
      <c r="J380" s="12"/>
      <c r="K380" s="12"/>
      <c r="L380" s="391"/>
      <c r="M380" s="333">
        <f>IF((G380*H380)+(I380*J380)+(K380*L380) =0,0,(G380*H380)+(I380*J380)+(K380*L380))</f>
        <v>0</v>
      </c>
      <c r="N380" s="265"/>
      <c r="O380" s="391"/>
      <c r="P380" s="6"/>
      <c r="Q380" s="413"/>
      <c r="R380" s="413"/>
      <c r="S380" s="413"/>
      <c r="T380" s="413"/>
      <c r="U380" s="413"/>
      <c r="V380" s="413"/>
    </row>
    <row r="381" spans="1:22" s="411" customFormat="1" x14ac:dyDescent="0.25">
      <c r="A381" s="1"/>
      <c r="B381" s="5"/>
      <c r="C381" s="5" t="s">
        <v>805</v>
      </c>
      <c r="D381" s="390"/>
      <c r="E381" s="262"/>
      <c r="F381" s="263"/>
      <c r="G381" s="407"/>
      <c r="H381" s="12"/>
      <c r="I381" s="12"/>
      <c r="J381" s="12"/>
      <c r="K381" s="12"/>
      <c r="L381" s="391"/>
      <c r="M381" s="333">
        <f>IF((G381*H381)+(I381*J381)+(K381*L381) =0,0,(G381*H381)+(I381*J381)+(K381*L381))</f>
        <v>0</v>
      </c>
      <c r="N381" s="12"/>
      <c r="O381" s="391"/>
      <c r="P381" s="6"/>
      <c r="Q381" s="413"/>
      <c r="R381" s="413"/>
      <c r="S381" s="413"/>
      <c r="T381" s="413"/>
      <c r="U381" s="413"/>
      <c r="V381" s="413"/>
    </row>
    <row r="382" spans="1:22" s="411" customFormat="1" ht="15.75" thickBot="1" x14ac:dyDescent="0.3">
      <c r="A382" s="1"/>
      <c r="B382" s="5"/>
      <c r="C382" s="283" t="s">
        <v>815</v>
      </c>
      <c r="D382" s="267">
        <f>D373+D375+D376+D378+D379+D381</f>
        <v>0</v>
      </c>
      <c r="E382" s="268"/>
      <c r="F382" s="269"/>
      <c r="G382" s="268"/>
      <c r="H382" s="268"/>
      <c r="I382" s="285"/>
      <c r="J382" s="268"/>
      <c r="K382" s="285"/>
      <c r="L382" s="269"/>
      <c r="M382" s="275">
        <f>SUM(M373:M381)</f>
        <v>0</v>
      </c>
      <c r="N382" s="275">
        <f t="shared" ref="N382:O382" si="24">SUM(N373:N381)</f>
        <v>0</v>
      </c>
      <c r="O382" s="276">
        <f t="shared" si="24"/>
        <v>0</v>
      </c>
      <c r="P382" s="6"/>
      <c r="Q382" s="413"/>
      <c r="R382" s="413"/>
      <c r="S382" s="413"/>
      <c r="T382" s="413"/>
      <c r="U382" s="413"/>
      <c r="V382" s="413"/>
    </row>
    <row r="383" spans="1:22" s="411" customFormat="1" x14ac:dyDescent="0.25">
      <c r="A383" s="1"/>
      <c r="B383" s="5"/>
      <c r="C383" s="146"/>
      <c r="D383" s="146"/>
      <c r="E383" s="146"/>
      <c r="F383" s="146"/>
      <c r="G383" s="146"/>
      <c r="H383" s="146"/>
      <c r="I383" s="146"/>
      <c r="J383" s="146"/>
      <c r="K383" s="146"/>
      <c r="L383" s="146"/>
      <c r="M383" s="146"/>
      <c r="N383" s="146"/>
      <c r="O383" s="146"/>
      <c r="P383" s="6"/>
      <c r="Q383" s="413"/>
      <c r="R383" s="413"/>
      <c r="S383" s="413"/>
      <c r="T383" s="413"/>
      <c r="U383" s="413"/>
      <c r="V383" s="413"/>
    </row>
    <row r="384" spans="1:22" s="411" customFormat="1" x14ac:dyDescent="0.25">
      <c r="A384" s="1"/>
      <c r="B384" s="5"/>
      <c r="C384" s="146"/>
      <c r="D384" s="146"/>
      <c r="E384" s="146"/>
      <c r="F384" s="146"/>
      <c r="G384" s="146"/>
      <c r="H384" s="146"/>
      <c r="I384" s="146"/>
      <c r="J384" s="146"/>
      <c r="K384" s="146"/>
      <c r="L384" s="146"/>
      <c r="M384" s="146"/>
      <c r="N384" s="146"/>
      <c r="O384" s="146"/>
      <c r="P384" s="6"/>
      <c r="Q384" s="413"/>
      <c r="R384" s="413"/>
      <c r="S384" s="413"/>
      <c r="T384" s="413"/>
      <c r="U384" s="413"/>
      <c r="V384" s="413"/>
    </row>
    <row r="385" spans="1:22" s="411" customFormat="1" x14ac:dyDescent="0.25">
      <c r="A385" s="1"/>
      <c r="B385" s="5"/>
      <c r="C385" s="146"/>
      <c r="D385" s="146"/>
      <c r="E385" s="146"/>
      <c r="F385" s="146"/>
      <c r="G385" s="146"/>
      <c r="H385" s="146"/>
      <c r="I385" s="146"/>
      <c r="J385" s="146"/>
      <c r="K385" s="146"/>
      <c r="L385" s="146"/>
      <c r="M385" s="146"/>
      <c r="N385" s="146"/>
      <c r="O385" s="146"/>
      <c r="P385" s="6"/>
      <c r="Q385" s="413"/>
      <c r="R385" s="413"/>
      <c r="S385" s="413"/>
      <c r="T385" s="413"/>
      <c r="U385" s="413"/>
      <c r="V385" s="413"/>
    </row>
    <row r="386" spans="1:22" s="411" customFormat="1" ht="19.5" thickBot="1" x14ac:dyDescent="0.35">
      <c r="A386" s="1"/>
      <c r="B386" s="5"/>
      <c r="C386" s="287" t="s">
        <v>811</v>
      </c>
      <c r="D386" s="146"/>
      <c r="E386" s="146"/>
      <c r="F386" s="146"/>
      <c r="G386" s="146"/>
      <c r="H386" s="146"/>
      <c r="I386" s="146"/>
      <c r="J386" s="146"/>
      <c r="K386" s="146"/>
      <c r="L386" s="146"/>
      <c r="M386" s="146"/>
      <c r="N386" s="146"/>
      <c r="O386" s="146"/>
      <c r="P386" s="6"/>
      <c r="Q386" s="413"/>
      <c r="R386" s="413"/>
      <c r="S386" s="413"/>
      <c r="T386" s="413"/>
      <c r="U386" s="413"/>
      <c r="V386" s="413"/>
    </row>
    <row r="387" spans="1:22" s="411" customFormat="1" x14ac:dyDescent="0.25">
      <c r="A387" s="1"/>
      <c r="B387" s="5"/>
      <c r="C387" s="505" t="s">
        <v>812</v>
      </c>
      <c r="D387" s="507" t="s">
        <v>795</v>
      </c>
      <c r="E387" s="507" t="s">
        <v>796</v>
      </c>
      <c r="F387" s="509" t="s">
        <v>797</v>
      </c>
      <c r="G387" s="511" t="s">
        <v>813</v>
      </c>
      <c r="H387" s="513" t="s">
        <v>834</v>
      </c>
      <c r="I387" s="146"/>
      <c r="J387" s="146"/>
      <c r="K387" s="146"/>
      <c r="L387" s="146"/>
      <c r="M387" s="146"/>
      <c r="N387" s="146"/>
      <c r="O387" s="146"/>
      <c r="P387" s="6"/>
      <c r="Q387" s="413"/>
      <c r="R387" s="413"/>
      <c r="S387" s="413"/>
      <c r="T387" s="413"/>
      <c r="U387" s="413"/>
      <c r="V387" s="413"/>
    </row>
    <row r="388" spans="1:22" s="411" customFormat="1" ht="15.75" thickBot="1" x14ac:dyDescent="0.3">
      <c r="A388" s="1"/>
      <c r="B388" s="5"/>
      <c r="C388" s="506"/>
      <c r="D388" s="508"/>
      <c r="E388" s="508"/>
      <c r="F388" s="510"/>
      <c r="G388" s="512"/>
      <c r="H388" s="514"/>
      <c r="I388" s="146"/>
      <c r="J388" s="146"/>
      <c r="K388" s="146"/>
      <c r="L388" s="146"/>
      <c r="M388" s="146"/>
      <c r="N388" s="146"/>
      <c r="O388" s="146"/>
      <c r="P388" s="6"/>
      <c r="Q388" s="413"/>
      <c r="R388" s="413"/>
      <c r="S388" s="413"/>
      <c r="T388" s="413"/>
      <c r="U388" s="413"/>
      <c r="V388" s="413"/>
    </row>
    <row r="389" spans="1:22" s="411" customFormat="1" x14ac:dyDescent="0.25">
      <c r="A389" s="1"/>
      <c r="B389" s="5"/>
      <c r="C389" s="10" t="s">
        <v>814</v>
      </c>
      <c r="D389" s="393"/>
      <c r="E389" s="388"/>
      <c r="F389" s="389"/>
      <c r="G389" s="334">
        <f t="shared" ref="G389:G392" si="25">IF(E389=0,(D389*1*F389)/1000,IF(E389=" ",(D389*1*F389)/1000,(D389*E389*F389)/1000))</f>
        <v>0</v>
      </c>
      <c r="H389" s="154"/>
      <c r="I389" s="146"/>
      <c r="J389" s="146"/>
      <c r="K389" s="146"/>
      <c r="L389" s="146"/>
      <c r="M389" s="146"/>
      <c r="N389" s="146"/>
      <c r="O389" s="146"/>
      <c r="P389" s="6"/>
      <c r="Q389" s="413"/>
      <c r="R389" s="413"/>
      <c r="S389" s="413"/>
      <c r="T389" s="413"/>
      <c r="U389" s="413"/>
      <c r="V389" s="413"/>
    </row>
    <row r="390" spans="1:22" s="411" customFormat="1" x14ac:dyDescent="0.25">
      <c r="A390" s="1"/>
      <c r="B390" s="5"/>
      <c r="C390" s="11" t="s">
        <v>814</v>
      </c>
      <c r="D390" s="393"/>
      <c r="E390" s="388"/>
      <c r="F390" s="389"/>
      <c r="G390" s="289">
        <f t="shared" si="25"/>
        <v>0</v>
      </c>
      <c r="H390" s="155"/>
      <c r="I390" s="146"/>
      <c r="J390" s="146"/>
      <c r="K390" s="146"/>
      <c r="L390" s="146"/>
      <c r="M390" s="146"/>
      <c r="N390" s="146"/>
      <c r="O390" s="146"/>
      <c r="P390" s="6"/>
      <c r="Q390" s="413"/>
      <c r="R390" s="413"/>
      <c r="S390" s="413"/>
      <c r="T390" s="413"/>
      <c r="U390" s="413"/>
      <c r="V390" s="413"/>
    </row>
    <row r="391" spans="1:22" s="411" customFormat="1" x14ac:dyDescent="0.25">
      <c r="A391" s="1"/>
      <c r="B391" s="5"/>
      <c r="C391" s="11"/>
      <c r="D391" s="393"/>
      <c r="E391" s="388"/>
      <c r="F391" s="389"/>
      <c r="G391" s="289">
        <f t="shared" si="25"/>
        <v>0</v>
      </c>
      <c r="H391" s="155"/>
      <c r="I391" s="146"/>
      <c r="J391" s="146"/>
      <c r="K391" s="146"/>
      <c r="L391" s="146"/>
      <c r="M391" s="146"/>
      <c r="N391" s="146"/>
      <c r="O391" s="146"/>
      <c r="P391" s="6"/>
      <c r="Q391" s="413"/>
      <c r="R391" s="413"/>
      <c r="S391" s="413"/>
      <c r="T391" s="413"/>
      <c r="U391" s="413"/>
      <c r="V391" s="413"/>
    </row>
    <row r="392" spans="1:22" s="411" customFormat="1" x14ac:dyDescent="0.25">
      <c r="A392" s="1"/>
      <c r="B392" s="5"/>
      <c r="C392" s="11"/>
      <c r="D392" s="393"/>
      <c r="E392" s="388"/>
      <c r="F392" s="389"/>
      <c r="G392" s="289">
        <f t="shared" si="25"/>
        <v>0</v>
      </c>
      <c r="H392" s="155"/>
      <c r="I392" s="146"/>
      <c r="J392" s="146"/>
      <c r="K392" s="146"/>
      <c r="L392" s="146"/>
      <c r="M392" s="146"/>
      <c r="N392" s="146"/>
      <c r="O392" s="146"/>
      <c r="P392" s="6"/>
      <c r="Q392" s="413"/>
      <c r="R392" s="413"/>
      <c r="S392" s="413"/>
      <c r="T392" s="413"/>
      <c r="U392" s="413"/>
      <c r="V392" s="413"/>
    </row>
    <row r="393" spans="1:22" s="411" customFormat="1" ht="15.75" thickBot="1" x14ac:dyDescent="0.3">
      <c r="A393" s="1"/>
      <c r="B393" s="5"/>
      <c r="C393" s="290" t="s">
        <v>815</v>
      </c>
      <c r="D393" s="291" t="s">
        <v>814</v>
      </c>
      <c r="E393" s="292"/>
      <c r="F393" s="293"/>
      <c r="G393" s="294">
        <f>SUM(G389:G392)</f>
        <v>0</v>
      </c>
      <c r="H393" s="295">
        <f>SUM(H389:H392)</f>
        <v>0</v>
      </c>
      <c r="I393" s="146"/>
      <c r="J393" s="146"/>
      <c r="K393" s="146"/>
      <c r="L393" s="146"/>
      <c r="M393" s="146"/>
      <c r="N393" s="146"/>
      <c r="O393" s="146"/>
      <c r="P393" s="6"/>
      <c r="Q393" s="413"/>
      <c r="R393" s="413"/>
      <c r="S393" s="413"/>
      <c r="T393" s="413"/>
      <c r="U393" s="413"/>
      <c r="V393" s="413"/>
    </row>
    <row r="394" spans="1:22" s="411" customFormat="1" x14ac:dyDescent="0.25">
      <c r="A394" s="1"/>
      <c r="B394" s="5"/>
      <c r="C394" s="146"/>
      <c r="D394" s="146"/>
      <c r="E394" s="146"/>
      <c r="F394" s="146"/>
      <c r="G394" s="146"/>
      <c r="H394" s="146"/>
      <c r="I394" s="146"/>
      <c r="J394" s="146"/>
      <c r="K394" s="146"/>
      <c r="L394" s="146"/>
      <c r="M394" s="146"/>
      <c r="N394" s="146"/>
      <c r="O394" s="146"/>
      <c r="P394" s="6"/>
      <c r="Q394" s="413"/>
      <c r="R394" s="413"/>
      <c r="S394" s="413"/>
      <c r="T394" s="413"/>
      <c r="U394" s="413"/>
      <c r="V394" s="413"/>
    </row>
    <row r="395" spans="1:22" s="411" customFormat="1" x14ac:dyDescent="0.25">
      <c r="A395" s="1"/>
      <c r="B395" s="5"/>
      <c r="C395" s="146"/>
      <c r="D395" s="146"/>
      <c r="E395" s="146"/>
      <c r="F395" s="146"/>
      <c r="G395" s="146"/>
      <c r="H395" s="146"/>
      <c r="I395" s="146"/>
      <c r="J395" s="146"/>
      <c r="K395" s="146"/>
      <c r="L395" s="146"/>
      <c r="M395" s="146"/>
      <c r="N395" s="146"/>
      <c r="O395" s="146"/>
      <c r="P395" s="6"/>
      <c r="Q395" s="413"/>
      <c r="R395" s="413"/>
      <c r="S395" s="413"/>
      <c r="T395" s="413"/>
      <c r="U395" s="413"/>
      <c r="V395" s="413"/>
    </row>
    <row r="396" spans="1:22" s="411" customFormat="1" x14ac:dyDescent="0.25">
      <c r="A396" s="1"/>
      <c r="B396" s="5"/>
      <c r="C396" s="146"/>
      <c r="D396" s="146"/>
      <c r="E396" s="146"/>
      <c r="F396" s="146"/>
      <c r="G396" s="146"/>
      <c r="H396" s="146"/>
      <c r="I396" s="146"/>
      <c r="J396" s="146"/>
      <c r="K396" s="146"/>
      <c r="L396" s="146"/>
      <c r="M396" s="146"/>
      <c r="N396" s="146"/>
      <c r="O396" s="146"/>
      <c r="P396" s="6"/>
      <c r="Q396" s="413"/>
      <c r="R396" s="413"/>
      <c r="S396" s="413"/>
      <c r="T396" s="413"/>
      <c r="U396" s="413"/>
      <c r="V396" s="413"/>
    </row>
    <row r="397" spans="1:22" s="411" customFormat="1" ht="19.5" thickBot="1" x14ac:dyDescent="0.35">
      <c r="A397" s="1"/>
      <c r="B397" s="5"/>
      <c r="C397" s="243" t="s">
        <v>816</v>
      </c>
      <c r="D397" s="146"/>
      <c r="E397" s="146"/>
      <c r="F397" s="146"/>
      <c r="G397" s="146"/>
      <c r="H397" s="146"/>
      <c r="I397" s="146"/>
      <c r="J397" s="146"/>
      <c r="K397" s="146"/>
      <c r="L397" s="146"/>
      <c r="M397" s="146"/>
      <c r="N397" s="146"/>
      <c r="O397" s="146"/>
      <c r="P397" s="6"/>
      <c r="Q397" s="413"/>
      <c r="R397" s="413"/>
      <c r="S397" s="413"/>
      <c r="T397" s="413"/>
      <c r="U397" s="413"/>
      <c r="V397" s="413"/>
    </row>
    <row r="398" spans="1:22" s="411" customFormat="1" x14ac:dyDescent="0.25">
      <c r="A398" s="1"/>
      <c r="B398" s="5"/>
      <c r="C398" s="491" t="s">
        <v>812</v>
      </c>
      <c r="D398" s="493" t="s">
        <v>817</v>
      </c>
      <c r="E398" s="495" t="s">
        <v>818</v>
      </c>
      <c r="F398" s="497" t="s">
        <v>813</v>
      </c>
      <c r="G398" s="499" t="s">
        <v>833</v>
      </c>
      <c r="H398" s="146"/>
      <c r="I398" s="146"/>
      <c r="J398" s="146"/>
      <c r="K398" s="146"/>
      <c r="L398" s="146"/>
      <c r="M398" s="146"/>
      <c r="N398" s="146"/>
      <c r="O398" s="146"/>
      <c r="P398" s="6"/>
      <c r="Q398" s="413"/>
      <c r="R398" s="413"/>
      <c r="S398" s="413"/>
      <c r="T398" s="413"/>
      <c r="U398" s="413"/>
      <c r="V398" s="413"/>
    </row>
    <row r="399" spans="1:22" s="411" customFormat="1" ht="15.75" thickBot="1" x14ac:dyDescent="0.3">
      <c r="A399" s="1"/>
      <c r="B399" s="5"/>
      <c r="C399" s="492"/>
      <c r="D399" s="494"/>
      <c r="E399" s="496"/>
      <c r="F399" s="498"/>
      <c r="G399" s="500"/>
      <c r="H399" s="146"/>
      <c r="I399" s="146"/>
      <c r="J399" s="146"/>
      <c r="K399" s="146"/>
      <c r="L399" s="146"/>
      <c r="M399" s="146"/>
      <c r="N399" s="146"/>
      <c r="O399" s="146"/>
      <c r="P399" s="6"/>
      <c r="Q399" s="413"/>
      <c r="R399" s="413"/>
      <c r="S399" s="413"/>
      <c r="T399" s="413"/>
      <c r="U399" s="413"/>
      <c r="V399" s="413"/>
    </row>
    <row r="400" spans="1:22" s="411" customFormat="1" x14ac:dyDescent="0.25">
      <c r="A400" s="1"/>
      <c r="B400" s="5"/>
      <c r="C400" s="397" t="s">
        <v>814</v>
      </c>
      <c r="D400" s="12"/>
      <c r="E400" s="391"/>
      <c r="F400" s="296">
        <f>D400*E400</f>
        <v>0</v>
      </c>
      <c r="G400" s="395"/>
      <c r="H400" s="146"/>
      <c r="I400" s="146"/>
      <c r="J400" s="146"/>
      <c r="K400" s="146"/>
      <c r="L400" s="146"/>
      <c r="M400" s="146"/>
      <c r="N400" s="146"/>
      <c r="O400" s="146"/>
      <c r="P400" s="6"/>
      <c r="Q400" s="413"/>
      <c r="R400" s="413"/>
      <c r="S400" s="413"/>
      <c r="T400" s="413"/>
      <c r="U400" s="413"/>
      <c r="V400" s="413"/>
    </row>
    <row r="401" spans="1:22" s="411" customFormat="1" x14ac:dyDescent="0.25">
      <c r="A401" s="1"/>
      <c r="B401" s="5"/>
      <c r="C401" s="398" t="s">
        <v>814</v>
      </c>
      <c r="D401" s="12"/>
      <c r="E401" s="391"/>
      <c r="F401" s="297">
        <f t="shared" ref="F401" si="26">D401*E401</f>
        <v>0</v>
      </c>
      <c r="G401" s="396"/>
      <c r="H401" s="146"/>
      <c r="I401" s="146"/>
      <c r="J401" s="146"/>
      <c r="K401" s="146"/>
      <c r="L401" s="146"/>
      <c r="M401" s="146"/>
      <c r="N401" s="146"/>
      <c r="O401" s="146"/>
      <c r="P401" s="6"/>
      <c r="Q401" s="413"/>
      <c r="R401" s="413"/>
      <c r="S401" s="413"/>
      <c r="T401" s="413"/>
      <c r="U401" s="413"/>
      <c r="V401" s="413"/>
    </row>
    <row r="402" spans="1:22" s="411" customFormat="1" ht="15.75" thickBot="1" x14ac:dyDescent="0.3">
      <c r="A402" s="1"/>
      <c r="B402" s="5"/>
      <c r="C402" s="298" t="s">
        <v>815</v>
      </c>
      <c r="D402" s="291"/>
      <c r="E402" s="285"/>
      <c r="F402" s="299">
        <f>F400+F401</f>
        <v>0</v>
      </c>
      <c r="G402" s="294">
        <f>SUM(G400:G401)</f>
        <v>0</v>
      </c>
      <c r="H402" s="146"/>
      <c r="I402" s="146"/>
      <c r="J402" s="146"/>
      <c r="K402" s="146"/>
      <c r="L402" s="146"/>
      <c r="M402" s="146"/>
      <c r="N402" s="146"/>
      <c r="O402" s="146"/>
      <c r="P402" s="6"/>
      <c r="Q402" s="413"/>
      <c r="R402" s="413"/>
      <c r="S402" s="413"/>
      <c r="T402" s="413"/>
      <c r="U402" s="413"/>
      <c r="V402" s="413"/>
    </row>
    <row r="403" spans="1:22" s="411" customFormat="1" x14ac:dyDescent="0.25">
      <c r="A403" s="1"/>
      <c r="B403" s="5"/>
      <c r="C403" s="146"/>
      <c r="D403" s="146"/>
      <c r="E403" s="146"/>
      <c r="F403" s="146"/>
      <c r="G403" s="146"/>
      <c r="H403" s="146"/>
      <c r="I403" s="146"/>
      <c r="J403" s="146"/>
      <c r="K403" s="146"/>
      <c r="L403" s="146"/>
      <c r="M403" s="146"/>
      <c r="N403" s="146"/>
      <c r="O403" s="146"/>
      <c r="P403" s="6"/>
      <c r="Q403" s="413"/>
      <c r="R403" s="413"/>
      <c r="S403" s="413"/>
      <c r="T403" s="413"/>
      <c r="U403" s="413"/>
      <c r="V403" s="413"/>
    </row>
    <row r="404" spans="1:22" s="411" customFormat="1" x14ac:dyDescent="0.25">
      <c r="A404" s="1"/>
      <c r="B404" s="5"/>
      <c r="C404" s="146"/>
      <c r="D404" s="146"/>
      <c r="E404" s="146"/>
      <c r="F404" s="146"/>
      <c r="G404" s="146"/>
      <c r="H404" s="146"/>
      <c r="I404" s="146"/>
      <c r="J404" s="146"/>
      <c r="K404" s="146"/>
      <c r="L404" s="146"/>
      <c r="M404" s="146"/>
      <c r="N404" s="146"/>
      <c r="O404" s="146"/>
      <c r="P404" s="6"/>
      <c r="Q404" s="413"/>
      <c r="R404" s="413"/>
      <c r="S404" s="413"/>
      <c r="T404" s="413"/>
      <c r="U404" s="413"/>
      <c r="V404" s="413"/>
    </row>
    <row r="405" spans="1:22" s="411" customFormat="1" x14ac:dyDescent="0.25">
      <c r="A405" s="1"/>
      <c r="B405" s="5"/>
      <c r="C405" s="146"/>
      <c r="D405" s="146"/>
      <c r="E405" s="146"/>
      <c r="F405" s="146"/>
      <c r="G405" s="146"/>
      <c r="H405" s="146"/>
      <c r="I405" s="146"/>
      <c r="J405" s="146"/>
      <c r="K405" s="146"/>
      <c r="L405" s="146"/>
      <c r="M405" s="146"/>
      <c r="N405" s="146"/>
      <c r="O405" s="146"/>
      <c r="P405" s="6"/>
      <c r="Q405" s="413"/>
      <c r="R405" s="413"/>
      <c r="S405" s="413"/>
      <c r="T405" s="413"/>
      <c r="U405" s="413"/>
      <c r="V405" s="413"/>
    </row>
    <row r="406" spans="1:22" s="411" customFormat="1" x14ac:dyDescent="0.25">
      <c r="A406" s="1"/>
      <c r="B406" s="5"/>
      <c r="C406" s="146"/>
      <c r="D406" s="146"/>
      <c r="E406" s="146"/>
      <c r="F406" s="300"/>
      <c r="G406" s="301"/>
      <c r="H406" s="301"/>
      <c r="I406" s="301"/>
      <c r="J406" s="302"/>
      <c r="K406" s="146"/>
      <c r="L406" s="146"/>
      <c r="M406" s="146"/>
      <c r="N406" s="146"/>
      <c r="O406" s="146"/>
      <c r="P406" s="6"/>
      <c r="Q406" s="413"/>
      <c r="R406" s="413"/>
      <c r="S406" s="413"/>
      <c r="T406" s="413"/>
      <c r="U406" s="413"/>
      <c r="V406" s="413"/>
    </row>
    <row r="407" spans="1:22" s="411" customFormat="1" x14ac:dyDescent="0.25">
      <c r="A407" s="1"/>
      <c r="B407" s="5"/>
      <c r="C407" s="146"/>
      <c r="D407" s="146"/>
      <c r="E407" s="146"/>
      <c r="F407" s="303"/>
      <c r="G407" s="146" t="s">
        <v>835</v>
      </c>
      <c r="H407" s="146"/>
      <c r="I407" s="262">
        <f>M382+G393+F402</f>
        <v>0</v>
      </c>
      <c r="J407" s="304"/>
      <c r="K407" s="146"/>
      <c r="L407" s="146"/>
      <c r="M407" s="146"/>
      <c r="N407" s="146"/>
      <c r="O407" s="146"/>
      <c r="P407" s="6"/>
      <c r="Q407" s="413"/>
      <c r="R407" s="413"/>
      <c r="S407" s="413"/>
      <c r="T407" s="413"/>
      <c r="U407" s="413"/>
      <c r="V407" s="413"/>
    </row>
    <row r="408" spans="1:22" s="411" customFormat="1" x14ac:dyDescent="0.25">
      <c r="A408" s="1"/>
      <c r="B408" s="5"/>
      <c r="C408" s="146"/>
      <c r="D408" s="146"/>
      <c r="E408" s="146"/>
      <c r="F408" s="303"/>
      <c r="G408" s="146"/>
      <c r="H408" s="146"/>
      <c r="I408" s="262"/>
      <c r="J408" s="304"/>
      <c r="K408" s="146"/>
      <c r="L408" s="146"/>
      <c r="M408" s="146"/>
      <c r="N408" s="146"/>
      <c r="O408" s="146"/>
      <c r="P408" s="6"/>
      <c r="Q408" s="413"/>
      <c r="R408" s="413"/>
      <c r="S408" s="413"/>
      <c r="T408" s="413"/>
      <c r="U408" s="413"/>
      <c r="V408" s="413"/>
    </row>
    <row r="409" spans="1:22" s="411" customFormat="1" x14ac:dyDescent="0.25">
      <c r="A409" s="1"/>
      <c r="B409" s="5"/>
      <c r="C409" s="146"/>
      <c r="D409" s="146"/>
      <c r="E409" s="146"/>
      <c r="F409" s="303"/>
      <c r="G409" s="146" t="s">
        <v>1001</v>
      </c>
      <c r="H409" s="146"/>
      <c r="I409" s="262">
        <f>O382+H393+G402</f>
        <v>0</v>
      </c>
      <c r="J409" s="304"/>
      <c r="K409" s="146"/>
      <c r="L409" s="146"/>
      <c r="M409" s="146"/>
      <c r="N409" s="146"/>
      <c r="O409" s="146"/>
      <c r="P409" s="6"/>
      <c r="Q409" s="413"/>
      <c r="R409" s="413"/>
      <c r="S409" s="413"/>
      <c r="T409" s="413"/>
      <c r="U409" s="413"/>
      <c r="V409" s="413"/>
    </row>
    <row r="410" spans="1:22" s="411" customFormat="1" x14ac:dyDescent="0.25">
      <c r="A410" s="1"/>
      <c r="B410" s="5"/>
      <c r="C410" s="146"/>
      <c r="D410" s="146"/>
      <c r="E410" s="146"/>
      <c r="F410" s="306"/>
      <c r="G410" s="307"/>
      <c r="H410" s="307"/>
      <c r="I410" s="307"/>
      <c r="J410" s="308"/>
      <c r="K410" s="146"/>
      <c r="L410" s="146"/>
      <c r="M410" s="146"/>
      <c r="N410" s="146"/>
      <c r="O410" s="146"/>
      <c r="P410" s="6"/>
      <c r="Q410" s="413"/>
      <c r="R410" s="413"/>
      <c r="S410" s="413"/>
      <c r="T410" s="413"/>
      <c r="U410" s="413"/>
      <c r="V410" s="413"/>
    </row>
    <row r="411" spans="1:22" s="411" customFormat="1" x14ac:dyDescent="0.25">
      <c r="A411" s="1"/>
      <c r="B411" s="5"/>
      <c r="C411" s="146"/>
      <c r="D411" s="146"/>
      <c r="E411" s="146"/>
      <c r="F411" s="146"/>
      <c r="G411" s="146"/>
      <c r="H411" s="146"/>
      <c r="I411" s="146"/>
      <c r="J411" s="146"/>
      <c r="K411" s="146"/>
      <c r="L411" s="146"/>
      <c r="M411" s="146"/>
      <c r="N411" s="146"/>
      <c r="O411" s="146"/>
      <c r="P411" s="6"/>
      <c r="Q411" s="413"/>
      <c r="R411" s="413"/>
      <c r="S411" s="413"/>
      <c r="T411" s="413"/>
      <c r="U411" s="413"/>
      <c r="V411" s="413"/>
    </row>
    <row r="412" spans="1:22" s="411" customFormat="1" x14ac:dyDescent="0.25">
      <c r="A412" s="1"/>
      <c r="B412" s="5"/>
      <c r="C412" s="146"/>
      <c r="D412" s="146"/>
      <c r="E412" s="146"/>
      <c r="F412" s="146"/>
      <c r="G412" s="146"/>
      <c r="H412" s="146"/>
      <c r="I412" s="146"/>
      <c r="J412" s="146"/>
      <c r="K412" s="146"/>
      <c r="L412" s="146"/>
      <c r="M412" s="146"/>
      <c r="N412" s="146"/>
      <c r="O412" s="146"/>
      <c r="P412" s="6"/>
      <c r="Q412" s="413"/>
      <c r="R412" s="413"/>
      <c r="S412" s="413"/>
      <c r="T412" s="413"/>
      <c r="U412" s="413"/>
      <c r="V412" s="413"/>
    </row>
    <row r="413" spans="1:22" s="411" customFormat="1" x14ac:dyDescent="0.25">
      <c r="A413" s="1"/>
      <c r="B413" s="5"/>
      <c r="C413" s="146"/>
      <c r="D413" s="146"/>
      <c r="E413" s="146"/>
      <c r="F413" s="146"/>
      <c r="G413" s="146"/>
      <c r="H413" s="146"/>
      <c r="I413" s="146"/>
      <c r="J413" s="146"/>
      <c r="K413" s="146"/>
      <c r="L413" s="146"/>
      <c r="M413" s="146"/>
      <c r="N413" s="146"/>
      <c r="O413" s="146"/>
      <c r="P413" s="6"/>
      <c r="Q413" s="413"/>
      <c r="R413" s="413"/>
      <c r="S413" s="413"/>
      <c r="T413" s="413"/>
      <c r="U413" s="413"/>
      <c r="V413" s="413"/>
    </row>
    <row r="414" spans="1:22" s="411" customFormat="1" ht="15.75" thickBot="1" x14ac:dyDescent="0.3">
      <c r="A414" s="1"/>
      <c r="B414" s="5"/>
      <c r="C414" s="146"/>
      <c r="D414" s="146"/>
      <c r="E414" s="146"/>
      <c r="F414" s="146"/>
      <c r="G414" s="146"/>
      <c r="H414" s="146"/>
      <c r="I414" s="146"/>
      <c r="J414" s="146"/>
      <c r="K414" s="146"/>
      <c r="L414" s="146"/>
      <c r="M414" s="146"/>
      <c r="N414" s="146"/>
      <c r="O414" s="146"/>
      <c r="P414" s="6"/>
      <c r="Q414" s="413"/>
      <c r="R414" s="413"/>
      <c r="S414" s="413"/>
      <c r="T414" s="413"/>
      <c r="U414" s="413"/>
      <c r="V414" s="413"/>
    </row>
    <row r="415" spans="1:22" s="411" customFormat="1" ht="19.5" thickBot="1" x14ac:dyDescent="0.35">
      <c r="A415" s="1"/>
      <c r="B415" s="5"/>
      <c r="C415" s="243" t="str">
        <f>IF(VLOOKUP(Municipality!F12, 'Muni names - will be hidden tab'!A:O, 10, FALSE) ="", "", VLOOKUP(Municipality!F12, 'Muni names - will be hidden tab'!A:O, 10, FALSE))</f>
        <v>OH7</v>
      </c>
      <c r="D415" s="146"/>
      <c r="E415" s="146"/>
      <c r="F415" s="146"/>
      <c r="G415" s="517" t="s">
        <v>791</v>
      </c>
      <c r="H415" s="518"/>
      <c r="I415" s="518"/>
      <c r="J415" s="518"/>
      <c r="K415" s="518"/>
      <c r="L415" s="519"/>
      <c r="M415" s="146"/>
      <c r="N415" s="146"/>
      <c r="O415" s="146"/>
      <c r="P415" s="6"/>
      <c r="Q415" s="413"/>
      <c r="R415" s="413"/>
      <c r="S415" s="413"/>
      <c r="T415" s="413"/>
      <c r="U415" s="413"/>
      <c r="V415" s="413"/>
    </row>
    <row r="416" spans="1:22" s="411" customFormat="1" ht="15.75" thickBot="1" x14ac:dyDescent="0.3">
      <c r="A416" s="1"/>
      <c r="B416" s="5"/>
      <c r="C416" s="146"/>
      <c r="D416" s="146"/>
      <c r="E416" s="146"/>
      <c r="F416" s="146"/>
      <c r="G416" s="520" t="s">
        <v>792</v>
      </c>
      <c r="H416" s="521"/>
      <c r="I416" s="522" t="s">
        <v>793</v>
      </c>
      <c r="J416" s="522"/>
      <c r="K416" s="523" t="s">
        <v>1379</v>
      </c>
      <c r="L416" s="524"/>
      <c r="M416" s="515" t="s">
        <v>800</v>
      </c>
      <c r="N416" s="501" t="s">
        <v>801</v>
      </c>
      <c r="O416" s="503" t="s">
        <v>833</v>
      </c>
      <c r="P416" s="6"/>
      <c r="Q416" s="413"/>
      <c r="R416" s="413"/>
      <c r="S416" s="413"/>
      <c r="T416" s="413"/>
      <c r="U416" s="413"/>
      <c r="V416" s="413"/>
    </row>
    <row r="417" spans="1:22" s="411" customFormat="1" ht="15.75" thickBot="1" x14ac:dyDescent="0.3">
      <c r="A417" s="1"/>
      <c r="B417" s="5"/>
      <c r="C417" s="244" t="s">
        <v>794</v>
      </c>
      <c r="D417" s="323" t="s">
        <v>795</v>
      </c>
      <c r="E417" s="324" t="s">
        <v>796</v>
      </c>
      <c r="F417" s="325" t="s">
        <v>797</v>
      </c>
      <c r="G417" s="248" t="s">
        <v>798</v>
      </c>
      <c r="H417" s="249" t="s">
        <v>799</v>
      </c>
      <c r="I417" s="250" t="s">
        <v>798</v>
      </c>
      <c r="J417" s="250" t="s">
        <v>799</v>
      </c>
      <c r="K417" s="251" t="s">
        <v>798</v>
      </c>
      <c r="L417" s="252" t="s">
        <v>799</v>
      </c>
      <c r="M417" s="516"/>
      <c r="N417" s="502"/>
      <c r="O417" s="504"/>
      <c r="P417" s="6"/>
      <c r="Q417" s="413"/>
      <c r="R417" s="413"/>
      <c r="S417" s="413"/>
      <c r="T417" s="413"/>
      <c r="U417" s="413"/>
      <c r="V417" s="413"/>
    </row>
    <row r="418" spans="1:22" s="411" customFormat="1" x14ac:dyDescent="0.25">
      <c r="A418" s="1"/>
      <c r="B418" s="5"/>
      <c r="C418" s="5" t="s">
        <v>802</v>
      </c>
      <c r="D418" s="390"/>
      <c r="E418" s="405"/>
      <c r="F418" s="406"/>
      <c r="G418" s="326"/>
      <c r="H418" s="326"/>
      <c r="I418" s="327"/>
      <c r="J418" s="328"/>
      <c r="K418" s="326"/>
      <c r="L418" s="329"/>
      <c r="M418" s="330">
        <f>IF(E418=0,(D418*1*F418)/1000,IF(E418= " ", (D418*1*F418)/1000, (D418*E418*F418)/1000))</f>
        <v>0</v>
      </c>
      <c r="N418" s="393"/>
      <c r="O418" s="394"/>
      <c r="P418" s="6"/>
      <c r="Q418" s="413"/>
      <c r="R418" s="413"/>
      <c r="S418" s="413"/>
      <c r="T418" s="413"/>
      <c r="U418" s="413"/>
      <c r="V418" s="413"/>
    </row>
    <row r="419" spans="1:22" s="411" customFormat="1" x14ac:dyDescent="0.25">
      <c r="A419" s="1"/>
      <c r="B419" s="5"/>
      <c r="C419" s="5" t="s">
        <v>804</v>
      </c>
      <c r="D419" s="280"/>
      <c r="E419" s="331"/>
      <c r="F419" s="332"/>
      <c r="G419" s="407"/>
      <c r="H419" s="12"/>
      <c r="I419" s="12"/>
      <c r="J419" s="12"/>
      <c r="K419" s="12"/>
      <c r="L419" s="391"/>
      <c r="M419" s="333">
        <f>IF((G419*H419)+(I419*J419)+(K419*L419) =0,0,(G419*H419)+(I419*J419)+(K419*L419))</f>
        <v>0</v>
      </c>
      <c r="N419" s="265"/>
      <c r="O419" s="391"/>
      <c r="P419" s="6"/>
      <c r="Q419" s="413"/>
      <c r="R419" s="413"/>
      <c r="S419" s="413"/>
      <c r="T419" s="413"/>
      <c r="U419" s="413"/>
      <c r="V419" s="413"/>
    </row>
    <row r="420" spans="1:22" s="411" customFormat="1" x14ac:dyDescent="0.25">
      <c r="A420" s="1"/>
      <c r="B420" s="5"/>
      <c r="C420" s="5" t="s">
        <v>805</v>
      </c>
      <c r="D420" s="390"/>
      <c r="E420" s="331"/>
      <c r="F420" s="332"/>
      <c r="G420" s="407"/>
      <c r="H420" s="12"/>
      <c r="I420" s="12"/>
      <c r="J420" s="12"/>
      <c r="K420" s="12"/>
      <c r="L420" s="391"/>
      <c r="M420" s="333">
        <f>IF((G420*H420)+(I420*J420)+(K420*L420) =0,0,(G420*H420)+(I420*J420)+(K420*L420))</f>
        <v>0</v>
      </c>
      <c r="N420" s="12"/>
      <c r="O420" s="391"/>
      <c r="P420" s="6"/>
      <c r="Q420" s="413"/>
      <c r="R420" s="413"/>
      <c r="S420" s="413"/>
      <c r="T420" s="413"/>
      <c r="U420" s="413"/>
      <c r="V420" s="413"/>
    </row>
    <row r="421" spans="1:22" s="411" customFormat="1" x14ac:dyDescent="0.25">
      <c r="A421" s="1"/>
      <c r="B421" s="5"/>
      <c r="C421" s="5" t="s">
        <v>806</v>
      </c>
      <c r="D421" s="390"/>
      <c r="E421" s="405"/>
      <c r="F421" s="406"/>
      <c r="G421" s="262"/>
      <c r="H421" s="262"/>
      <c r="I421" s="281"/>
      <c r="J421" s="282"/>
      <c r="K421" s="262"/>
      <c r="L421" s="263"/>
      <c r="M421" s="333">
        <f>IF(E421=0,(D421*1*F421)/1000,IF(E421= " ", (D421*1*F421)/1000, (D421*E421*F421)/1000))</f>
        <v>0</v>
      </c>
      <c r="N421" s="12"/>
      <c r="O421" s="391"/>
      <c r="P421" s="6"/>
      <c r="Q421" s="413"/>
      <c r="R421" s="413"/>
      <c r="S421" s="413"/>
      <c r="T421" s="413"/>
      <c r="U421" s="413"/>
      <c r="V421" s="413"/>
    </row>
    <row r="422" spans="1:22" s="411" customFormat="1" x14ac:dyDescent="0.25">
      <c r="A422" s="1"/>
      <c r="B422" s="5"/>
      <c r="C422" s="5" t="s">
        <v>804</v>
      </c>
      <c r="D422" s="280"/>
      <c r="E422" s="331"/>
      <c r="F422" s="332"/>
      <c r="G422" s="407"/>
      <c r="H422" s="12"/>
      <c r="I422" s="12"/>
      <c r="J422" s="12"/>
      <c r="K422" s="12"/>
      <c r="L422" s="391"/>
      <c r="M422" s="333">
        <f>IF((G422*H422)+(I422*J422)+(K422*L422) =0,0,(G422*H422)+(I422*J422)+(K422*L422))</f>
        <v>0</v>
      </c>
      <c r="N422" s="265"/>
      <c r="O422" s="391"/>
      <c r="P422" s="6"/>
      <c r="Q422" s="413"/>
      <c r="R422" s="413"/>
      <c r="S422" s="413"/>
      <c r="T422" s="413"/>
      <c r="U422" s="413"/>
      <c r="V422" s="413"/>
    </row>
    <row r="423" spans="1:22" s="411" customFormat="1" x14ac:dyDescent="0.25">
      <c r="A423" s="1"/>
      <c r="B423" s="5"/>
      <c r="C423" s="5" t="s">
        <v>805</v>
      </c>
      <c r="D423" s="390"/>
      <c r="E423" s="331"/>
      <c r="F423" s="332"/>
      <c r="G423" s="407"/>
      <c r="H423" s="12"/>
      <c r="I423" s="12"/>
      <c r="J423" s="12"/>
      <c r="K423" s="12"/>
      <c r="L423" s="391"/>
      <c r="M423" s="333">
        <f>IF((G423*H423)+(I423*J423)+(K423*L423) =0,0,(G423*H423)+(I423*J423)+(K423*L423))</f>
        <v>0</v>
      </c>
      <c r="N423" s="12"/>
      <c r="O423" s="391"/>
      <c r="P423" s="6"/>
      <c r="Q423" s="413"/>
      <c r="R423" s="413"/>
      <c r="S423" s="413"/>
      <c r="T423" s="413"/>
      <c r="U423" s="413"/>
      <c r="V423" s="413"/>
    </row>
    <row r="424" spans="1:22" s="411" customFormat="1" x14ac:dyDescent="0.25">
      <c r="A424" s="1"/>
      <c r="B424" s="5"/>
      <c r="C424" s="5" t="s">
        <v>808</v>
      </c>
      <c r="D424" s="390"/>
      <c r="E424" s="405"/>
      <c r="F424" s="406"/>
      <c r="G424" s="262"/>
      <c r="H424" s="262"/>
      <c r="I424" s="281"/>
      <c r="J424" s="282"/>
      <c r="K424" s="262"/>
      <c r="L424" s="263"/>
      <c r="M424" s="333">
        <f>IF(E424=0,(D424*1*F424)/1000,IF(E424= " ", (D424*1*F424)/1000, (D424*E424*F424)/1000))</f>
        <v>0</v>
      </c>
      <c r="N424" s="12"/>
      <c r="O424" s="391"/>
      <c r="P424" s="6"/>
      <c r="Q424" s="413"/>
      <c r="R424" s="413"/>
      <c r="S424" s="413"/>
      <c r="T424" s="413"/>
      <c r="U424" s="413"/>
      <c r="V424" s="413"/>
    </row>
    <row r="425" spans="1:22" s="411" customFormat="1" x14ac:dyDescent="0.25">
      <c r="A425" s="1"/>
      <c r="B425" s="5"/>
      <c r="C425" s="5" t="s">
        <v>804</v>
      </c>
      <c r="D425" s="280"/>
      <c r="E425" s="262"/>
      <c r="F425" s="263"/>
      <c r="G425" s="407"/>
      <c r="H425" s="12"/>
      <c r="I425" s="12"/>
      <c r="J425" s="12"/>
      <c r="K425" s="12"/>
      <c r="L425" s="391"/>
      <c r="M425" s="333">
        <f>IF((G425*H425)+(I425*J425)+(K425*L425) =0,0,(G425*H425)+(I425*J425)+(K425*L425))</f>
        <v>0</v>
      </c>
      <c r="N425" s="265"/>
      <c r="O425" s="391"/>
      <c r="P425" s="6"/>
      <c r="Q425" s="413"/>
      <c r="R425" s="413"/>
      <c r="S425" s="413"/>
      <c r="T425" s="413"/>
      <c r="U425" s="413"/>
      <c r="V425" s="413"/>
    </row>
    <row r="426" spans="1:22" s="411" customFormat="1" x14ac:dyDescent="0.25">
      <c r="A426" s="1"/>
      <c r="B426" s="5"/>
      <c r="C426" s="5" t="s">
        <v>805</v>
      </c>
      <c r="D426" s="390"/>
      <c r="E426" s="262"/>
      <c r="F426" s="263"/>
      <c r="G426" s="407"/>
      <c r="H426" s="12"/>
      <c r="I426" s="12"/>
      <c r="J426" s="12"/>
      <c r="K426" s="12"/>
      <c r="L426" s="391"/>
      <c r="M426" s="333">
        <f>IF((G426*H426)+(I426*J426)+(K426*L426) =0,0,(G426*H426)+(I426*J426)+(K426*L426))</f>
        <v>0</v>
      </c>
      <c r="N426" s="12"/>
      <c r="O426" s="391"/>
      <c r="P426" s="6"/>
      <c r="Q426" s="413"/>
      <c r="R426" s="413"/>
      <c r="S426" s="413"/>
      <c r="T426" s="413"/>
      <c r="U426" s="413"/>
      <c r="V426" s="413"/>
    </row>
    <row r="427" spans="1:22" s="411" customFormat="1" ht="15.75" thickBot="1" x14ac:dyDescent="0.3">
      <c r="A427" s="1"/>
      <c r="B427" s="5"/>
      <c r="C427" s="283" t="s">
        <v>815</v>
      </c>
      <c r="D427" s="267">
        <f>D418+D420+D421+D423+D424+D426</f>
        <v>0</v>
      </c>
      <c r="E427" s="268"/>
      <c r="F427" s="269"/>
      <c r="G427" s="268"/>
      <c r="H427" s="268"/>
      <c r="I427" s="285"/>
      <c r="J427" s="268"/>
      <c r="K427" s="285"/>
      <c r="L427" s="269"/>
      <c r="M427" s="275">
        <f>SUM(M418:M426)</f>
        <v>0</v>
      </c>
      <c r="N427" s="275">
        <f t="shared" ref="N427:O427" si="27">SUM(N418:N426)</f>
        <v>0</v>
      </c>
      <c r="O427" s="276">
        <f t="shared" si="27"/>
        <v>0</v>
      </c>
      <c r="P427" s="6"/>
      <c r="Q427" s="413"/>
      <c r="R427" s="413"/>
      <c r="S427" s="413"/>
      <c r="T427" s="413"/>
      <c r="U427" s="413"/>
      <c r="V427" s="413"/>
    </row>
    <row r="428" spans="1:22" s="411" customFormat="1" x14ac:dyDescent="0.25">
      <c r="A428" s="1"/>
      <c r="B428" s="5"/>
      <c r="C428" s="146"/>
      <c r="D428" s="146"/>
      <c r="E428" s="146"/>
      <c r="F428" s="146"/>
      <c r="G428" s="146"/>
      <c r="H428" s="146"/>
      <c r="I428" s="146"/>
      <c r="J428" s="146"/>
      <c r="K428" s="146"/>
      <c r="L428" s="146"/>
      <c r="M428" s="146"/>
      <c r="N428" s="146"/>
      <c r="O428" s="146"/>
      <c r="P428" s="6"/>
      <c r="Q428" s="413"/>
      <c r="R428" s="413"/>
      <c r="S428" s="413"/>
      <c r="T428" s="413"/>
      <c r="U428" s="413"/>
      <c r="V428" s="413"/>
    </row>
    <row r="429" spans="1:22" s="411" customFormat="1" x14ac:dyDescent="0.25">
      <c r="A429" s="1"/>
      <c r="B429" s="5"/>
      <c r="C429" s="146"/>
      <c r="D429" s="146"/>
      <c r="E429" s="146"/>
      <c r="F429" s="146"/>
      <c r="G429" s="146"/>
      <c r="H429" s="146"/>
      <c r="I429" s="146"/>
      <c r="J429" s="146"/>
      <c r="K429" s="146"/>
      <c r="L429" s="146"/>
      <c r="M429" s="146"/>
      <c r="N429" s="146"/>
      <c r="O429" s="146"/>
      <c r="P429" s="6"/>
      <c r="Q429" s="413"/>
      <c r="R429" s="413"/>
      <c r="S429" s="413"/>
      <c r="T429" s="413"/>
      <c r="U429" s="413"/>
      <c r="V429" s="413"/>
    </row>
    <row r="430" spans="1:22" s="411" customFormat="1" x14ac:dyDescent="0.25">
      <c r="A430" s="1"/>
      <c r="B430" s="5"/>
      <c r="C430" s="146"/>
      <c r="D430" s="146"/>
      <c r="E430" s="146"/>
      <c r="F430" s="146"/>
      <c r="G430" s="146"/>
      <c r="H430" s="146"/>
      <c r="I430" s="146"/>
      <c r="J430" s="146"/>
      <c r="K430" s="146"/>
      <c r="L430" s="146"/>
      <c r="M430" s="146"/>
      <c r="N430" s="146"/>
      <c r="O430" s="146"/>
      <c r="P430" s="6"/>
      <c r="Q430" s="413"/>
      <c r="R430" s="413"/>
      <c r="S430" s="413"/>
      <c r="T430" s="413"/>
      <c r="U430" s="413"/>
      <c r="V430" s="413"/>
    </row>
    <row r="431" spans="1:22" s="411" customFormat="1" ht="19.5" thickBot="1" x14ac:dyDescent="0.35">
      <c r="A431" s="1"/>
      <c r="B431" s="5"/>
      <c r="C431" s="287" t="s">
        <v>811</v>
      </c>
      <c r="D431" s="146"/>
      <c r="E431" s="146"/>
      <c r="F431" s="146"/>
      <c r="G431" s="146"/>
      <c r="H431" s="146"/>
      <c r="I431" s="146"/>
      <c r="J431" s="146"/>
      <c r="K431" s="146"/>
      <c r="L431" s="146"/>
      <c r="M431" s="146"/>
      <c r="N431" s="146"/>
      <c r="O431" s="146"/>
      <c r="P431" s="6"/>
      <c r="Q431" s="413"/>
      <c r="R431" s="413"/>
      <c r="S431" s="413"/>
      <c r="T431" s="413"/>
      <c r="U431" s="413"/>
      <c r="V431" s="413"/>
    </row>
    <row r="432" spans="1:22" s="411" customFormat="1" x14ac:dyDescent="0.25">
      <c r="A432" s="1"/>
      <c r="B432" s="5"/>
      <c r="C432" s="505" t="s">
        <v>812</v>
      </c>
      <c r="D432" s="507" t="s">
        <v>795</v>
      </c>
      <c r="E432" s="507" t="s">
        <v>796</v>
      </c>
      <c r="F432" s="509" t="s">
        <v>797</v>
      </c>
      <c r="G432" s="511" t="s">
        <v>813</v>
      </c>
      <c r="H432" s="513" t="s">
        <v>834</v>
      </c>
      <c r="I432" s="146"/>
      <c r="J432" s="146"/>
      <c r="K432" s="146"/>
      <c r="L432" s="146"/>
      <c r="M432" s="146"/>
      <c r="N432" s="146"/>
      <c r="O432" s="146"/>
      <c r="P432" s="6"/>
      <c r="Q432" s="413"/>
      <c r="R432" s="413"/>
      <c r="S432" s="413"/>
      <c r="T432" s="413"/>
      <c r="U432" s="413"/>
      <c r="V432" s="413"/>
    </row>
    <row r="433" spans="1:22" s="411" customFormat="1" ht="15.75" thickBot="1" x14ac:dyDescent="0.3">
      <c r="A433" s="1"/>
      <c r="B433" s="5"/>
      <c r="C433" s="506"/>
      <c r="D433" s="508"/>
      <c r="E433" s="508"/>
      <c r="F433" s="510"/>
      <c r="G433" s="512"/>
      <c r="H433" s="514"/>
      <c r="I433" s="146"/>
      <c r="J433" s="146"/>
      <c r="K433" s="146"/>
      <c r="L433" s="146"/>
      <c r="M433" s="146"/>
      <c r="N433" s="146"/>
      <c r="O433" s="146"/>
      <c r="P433" s="6"/>
      <c r="Q433" s="413"/>
      <c r="R433" s="413"/>
      <c r="S433" s="413"/>
      <c r="T433" s="413"/>
      <c r="U433" s="413"/>
      <c r="V433" s="413"/>
    </row>
    <row r="434" spans="1:22" s="411" customFormat="1" x14ac:dyDescent="0.25">
      <c r="A434" s="1"/>
      <c r="B434" s="5"/>
      <c r="C434" s="10" t="s">
        <v>814</v>
      </c>
      <c r="D434" s="393"/>
      <c r="E434" s="388"/>
      <c r="F434" s="389"/>
      <c r="G434" s="334">
        <f t="shared" ref="G434:G437" si="28">IF(E434=0,(D434*1*F434)/1000,IF(E434=" ",(D434*1*F434)/1000,(D434*E434*F434)/1000))</f>
        <v>0</v>
      </c>
      <c r="H434" s="154"/>
      <c r="I434" s="146"/>
      <c r="J434" s="146"/>
      <c r="K434" s="146"/>
      <c r="L434" s="146"/>
      <c r="M434" s="146"/>
      <c r="N434" s="146"/>
      <c r="O434" s="146"/>
      <c r="P434" s="6"/>
      <c r="Q434" s="413"/>
      <c r="R434" s="413"/>
      <c r="S434" s="413"/>
      <c r="T434" s="413"/>
      <c r="U434" s="413"/>
      <c r="V434" s="413"/>
    </row>
    <row r="435" spans="1:22" s="411" customFormat="1" x14ac:dyDescent="0.25">
      <c r="A435" s="1"/>
      <c r="B435" s="5"/>
      <c r="C435" s="11" t="s">
        <v>814</v>
      </c>
      <c r="D435" s="393"/>
      <c r="E435" s="388"/>
      <c r="F435" s="389"/>
      <c r="G435" s="289">
        <f t="shared" si="28"/>
        <v>0</v>
      </c>
      <c r="H435" s="155"/>
      <c r="I435" s="146"/>
      <c r="J435" s="146"/>
      <c r="K435" s="146"/>
      <c r="L435" s="146"/>
      <c r="M435" s="146"/>
      <c r="N435" s="146"/>
      <c r="O435" s="146"/>
      <c r="P435" s="6"/>
      <c r="Q435" s="413"/>
      <c r="R435" s="413"/>
      <c r="S435" s="413"/>
      <c r="T435" s="413"/>
      <c r="U435" s="413"/>
      <c r="V435" s="413"/>
    </row>
    <row r="436" spans="1:22" s="411" customFormat="1" x14ac:dyDescent="0.25">
      <c r="A436" s="1"/>
      <c r="B436" s="5"/>
      <c r="C436" s="11"/>
      <c r="D436" s="393"/>
      <c r="E436" s="388"/>
      <c r="F436" s="389"/>
      <c r="G436" s="289">
        <f t="shared" si="28"/>
        <v>0</v>
      </c>
      <c r="H436" s="155"/>
      <c r="I436" s="146"/>
      <c r="J436" s="146"/>
      <c r="K436" s="146"/>
      <c r="L436" s="146"/>
      <c r="M436" s="146"/>
      <c r="N436" s="146"/>
      <c r="O436" s="146"/>
      <c r="P436" s="6"/>
      <c r="Q436" s="413"/>
      <c r="R436" s="413"/>
      <c r="S436" s="413"/>
      <c r="T436" s="413"/>
      <c r="U436" s="413"/>
      <c r="V436" s="413"/>
    </row>
    <row r="437" spans="1:22" s="411" customFormat="1" x14ac:dyDescent="0.25">
      <c r="A437" s="1"/>
      <c r="B437" s="5"/>
      <c r="C437" s="11"/>
      <c r="D437" s="393"/>
      <c r="E437" s="388"/>
      <c r="F437" s="389"/>
      <c r="G437" s="289">
        <f t="shared" si="28"/>
        <v>0</v>
      </c>
      <c r="H437" s="155"/>
      <c r="I437" s="146"/>
      <c r="J437" s="146"/>
      <c r="K437" s="146"/>
      <c r="L437" s="146"/>
      <c r="M437" s="146"/>
      <c r="N437" s="146"/>
      <c r="O437" s="146"/>
      <c r="P437" s="6"/>
      <c r="Q437" s="413"/>
      <c r="R437" s="413"/>
      <c r="S437" s="413"/>
      <c r="T437" s="413"/>
      <c r="U437" s="413"/>
      <c r="V437" s="413"/>
    </row>
    <row r="438" spans="1:22" s="411" customFormat="1" ht="15.75" thickBot="1" x14ac:dyDescent="0.3">
      <c r="A438" s="1"/>
      <c r="B438" s="5"/>
      <c r="C438" s="290" t="s">
        <v>815</v>
      </c>
      <c r="D438" s="291" t="s">
        <v>814</v>
      </c>
      <c r="E438" s="292"/>
      <c r="F438" s="293"/>
      <c r="G438" s="294">
        <f>SUM(G434:G437)</f>
        <v>0</v>
      </c>
      <c r="H438" s="295">
        <f>SUM(H434:H437)</f>
        <v>0</v>
      </c>
      <c r="I438" s="146"/>
      <c r="J438" s="146"/>
      <c r="K438" s="146"/>
      <c r="L438" s="146"/>
      <c r="M438" s="146"/>
      <c r="N438" s="146"/>
      <c r="O438" s="146"/>
      <c r="P438" s="6"/>
      <c r="Q438" s="413"/>
      <c r="R438" s="413"/>
      <c r="S438" s="413"/>
      <c r="T438" s="413"/>
      <c r="U438" s="413"/>
      <c r="V438" s="413"/>
    </row>
    <row r="439" spans="1:22" s="411" customFormat="1" x14ac:dyDescent="0.25">
      <c r="A439" s="1"/>
      <c r="B439" s="5"/>
      <c r="C439" s="146"/>
      <c r="D439" s="146"/>
      <c r="E439" s="146"/>
      <c r="F439" s="146"/>
      <c r="G439" s="146"/>
      <c r="H439" s="146"/>
      <c r="I439" s="146"/>
      <c r="J439" s="146"/>
      <c r="K439" s="146"/>
      <c r="L439" s="146"/>
      <c r="M439" s="146"/>
      <c r="N439" s="146"/>
      <c r="O439" s="146"/>
      <c r="P439" s="6"/>
      <c r="Q439" s="413"/>
      <c r="R439" s="413"/>
      <c r="S439" s="413"/>
      <c r="T439" s="413"/>
      <c r="U439" s="413"/>
      <c r="V439" s="413"/>
    </row>
    <row r="440" spans="1:22" s="411" customFormat="1" x14ac:dyDescent="0.25">
      <c r="A440" s="1"/>
      <c r="B440" s="5"/>
      <c r="C440" s="146"/>
      <c r="D440" s="146"/>
      <c r="E440" s="146"/>
      <c r="F440" s="146"/>
      <c r="G440" s="146"/>
      <c r="H440" s="146"/>
      <c r="I440" s="146"/>
      <c r="J440" s="146"/>
      <c r="K440" s="146"/>
      <c r="L440" s="146"/>
      <c r="M440" s="146"/>
      <c r="N440" s="146"/>
      <c r="O440" s="146"/>
      <c r="P440" s="6"/>
      <c r="Q440" s="413"/>
      <c r="R440" s="413"/>
      <c r="S440" s="413"/>
      <c r="T440" s="413"/>
      <c r="U440" s="413"/>
      <c r="V440" s="413"/>
    </row>
    <row r="441" spans="1:22" s="411" customFormat="1" x14ac:dyDescent="0.25">
      <c r="A441" s="1"/>
      <c r="B441" s="5"/>
      <c r="C441" s="146"/>
      <c r="D441" s="146"/>
      <c r="E441" s="146"/>
      <c r="F441" s="146"/>
      <c r="G441" s="146"/>
      <c r="H441" s="146"/>
      <c r="I441" s="146"/>
      <c r="J441" s="146"/>
      <c r="K441" s="146"/>
      <c r="L441" s="146"/>
      <c r="M441" s="146"/>
      <c r="N441" s="146"/>
      <c r="O441" s="146"/>
      <c r="P441" s="6"/>
      <c r="Q441" s="413"/>
      <c r="R441" s="413"/>
      <c r="S441" s="413"/>
      <c r="T441" s="413"/>
      <c r="U441" s="413"/>
      <c r="V441" s="413"/>
    </row>
    <row r="442" spans="1:22" s="411" customFormat="1" ht="19.5" thickBot="1" x14ac:dyDescent="0.35">
      <c r="A442" s="1"/>
      <c r="B442" s="5"/>
      <c r="C442" s="243" t="s">
        <v>816</v>
      </c>
      <c r="D442" s="146"/>
      <c r="E442" s="146"/>
      <c r="F442" s="146"/>
      <c r="G442" s="146"/>
      <c r="H442" s="146"/>
      <c r="I442" s="146"/>
      <c r="J442" s="146"/>
      <c r="K442" s="146"/>
      <c r="L442" s="146"/>
      <c r="M442" s="146"/>
      <c r="N442" s="146"/>
      <c r="O442" s="146"/>
      <c r="P442" s="6"/>
      <c r="Q442" s="413"/>
      <c r="R442" s="413"/>
      <c r="S442" s="413"/>
      <c r="T442" s="413"/>
      <c r="U442" s="413"/>
      <c r="V442" s="413"/>
    </row>
    <row r="443" spans="1:22" s="411" customFormat="1" x14ac:dyDescent="0.25">
      <c r="A443" s="1"/>
      <c r="B443" s="5"/>
      <c r="C443" s="491" t="s">
        <v>812</v>
      </c>
      <c r="D443" s="493" t="s">
        <v>817</v>
      </c>
      <c r="E443" s="495" t="s">
        <v>818</v>
      </c>
      <c r="F443" s="497" t="s">
        <v>813</v>
      </c>
      <c r="G443" s="499" t="s">
        <v>833</v>
      </c>
      <c r="H443" s="146"/>
      <c r="I443" s="146"/>
      <c r="J443" s="146"/>
      <c r="K443" s="146"/>
      <c r="L443" s="146"/>
      <c r="M443" s="146"/>
      <c r="N443" s="146"/>
      <c r="O443" s="146"/>
      <c r="P443" s="6"/>
      <c r="Q443" s="413"/>
      <c r="R443" s="413"/>
      <c r="S443" s="413"/>
      <c r="T443" s="413"/>
      <c r="U443" s="413"/>
      <c r="V443" s="413"/>
    </row>
    <row r="444" spans="1:22" s="411" customFormat="1" ht="15.75" thickBot="1" x14ac:dyDescent="0.3">
      <c r="A444" s="1"/>
      <c r="B444" s="5"/>
      <c r="C444" s="492"/>
      <c r="D444" s="494"/>
      <c r="E444" s="496"/>
      <c r="F444" s="498"/>
      <c r="G444" s="500"/>
      <c r="H444" s="146"/>
      <c r="I444" s="146"/>
      <c r="J444" s="146"/>
      <c r="K444" s="146"/>
      <c r="L444" s="146"/>
      <c r="M444" s="146"/>
      <c r="N444" s="146"/>
      <c r="O444" s="146"/>
      <c r="P444" s="6"/>
      <c r="Q444" s="413"/>
      <c r="R444" s="413"/>
      <c r="S444" s="413"/>
      <c r="T444" s="413"/>
      <c r="U444" s="413"/>
      <c r="V444" s="413"/>
    </row>
    <row r="445" spans="1:22" s="411" customFormat="1" x14ac:dyDescent="0.25">
      <c r="A445" s="1"/>
      <c r="B445" s="5"/>
      <c r="C445" s="397" t="s">
        <v>814</v>
      </c>
      <c r="D445" s="12"/>
      <c r="E445" s="391"/>
      <c r="F445" s="296">
        <f>D445*E445</f>
        <v>0</v>
      </c>
      <c r="G445" s="395"/>
      <c r="H445" s="146"/>
      <c r="I445" s="146"/>
      <c r="J445" s="146"/>
      <c r="K445" s="146"/>
      <c r="L445" s="146"/>
      <c r="M445" s="146"/>
      <c r="N445" s="146"/>
      <c r="O445" s="146"/>
      <c r="P445" s="6"/>
      <c r="Q445" s="413"/>
      <c r="R445" s="413"/>
      <c r="S445" s="413"/>
      <c r="T445" s="413"/>
      <c r="U445" s="413"/>
      <c r="V445" s="413"/>
    </row>
    <row r="446" spans="1:22" s="411" customFormat="1" x14ac:dyDescent="0.25">
      <c r="A446" s="1"/>
      <c r="B446" s="5"/>
      <c r="C446" s="398" t="s">
        <v>814</v>
      </c>
      <c r="D446" s="12"/>
      <c r="E446" s="391"/>
      <c r="F446" s="297">
        <f t="shared" ref="F446" si="29">D446*E446</f>
        <v>0</v>
      </c>
      <c r="G446" s="396"/>
      <c r="H446" s="146"/>
      <c r="I446" s="146"/>
      <c r="J446" s="146"/>
      <c r="K446" s="146"/>
      <c r="L446" s="146"/>
      <c r="M446" s="146"/>
      <c r="N446" s="146"/>
      <c r="O446" s="146"/>
      <c r="P446" s="6"/>
      <c r="Q446" s="413"/>
      <c r="R446" s="413"/>
      <c r="S446" s="413"/>
      <c r="T446" s="413"/>
      <c r="U446" s="413"/>
      <c r="V446" s="413"/>
    </row>
    <row r="447" spans="1:22" s="411" customFormat="1" ht="15.75" thickBot="1" x14ac:dyDescent="0.3">
      <c r="A447" s="1"/>
      <c r="B447" s="5"/>
      <c r="C447" s="298" t="s">
        <v>815</v>
      </c>
      <c r="D447" s="291"/>
      <c r="E447" s="285"/>
      <c r="F447" s="299">
        <f>F445+F446</f>
        <v>0</v>
      </c>
      <c r="G447" s="294">
        <f>SUM(G445:G446)</f>
        <v>0</v>
      </c>
      <c r="H447" s="146"/>
      <c r="I447" s="146"/>
      <c r="J447" s="146"/>
      <c r="K447" s="146"/>
      <c r="L447" s="146"/>
      <c r="M447" s="146"/>
      <c r="N447" s="146"/>
      <c r="O447" s="146"/>
      <c r="P447" s="6"/>
      <c r="Q447" s="413"/>
      <c r="R447" s="413"/>
      <c r="S447" s="413"/>
      <c r="T447" s="413"/>
      <c r="U447" s="413"/>
      <c r="V447" s="413"/>
    </row>
    <row r="448" spans="1:22" s="411" customFormat="1" x14ac:dyDescent="0.25">
      <c r="A448" s="1"/>
      <c r="B448" s="5"/>
      <c r="C448" s="146"/>
      <c r="D448" s="146"/>
      <c r="E448" s="146"/>
      <c r="F448" s="146"/>
      <c r="G448" s="146"/>
      <c r="H448" s="146"/>
      <c r="I448" s="146"/>
      <c r="J448" s="146"/>
      <c r="K448" s="146"/>
      <c r="L448" s="146"/>
      <c r="M448" s="146"/>
      <c r="N448" s="146"/>
      <c r="O448" s="146"/>
      <c r="P448" s="6"/>
      <c r="Q448" s="413"/>
      <c r="R448" s="413"/>
      <c r="S448" s="413"/>
      <c r="T448" s="413"/>
      <c r="U448" s="413"/>
      <c r="V448" s="413"/>
    </row>
    <row r="449" spans="1:22" s="411" customFormat="1" x14ac:dyDescent="0.25">
      <c r="A449" s="1"/>
      <c r="B449" s="5"/>
      <c r="C449" s="146"/>
      <c r="D449" s="146"/>
      <c r="E449" s="146"/>
      <c r="F449" s="146"/>
      <c r="G449" s="146"/>
      <c r="H449" s="146"/>
      <c r="I449" s="146"/>
      <c r="J449" s="146"/>
      <c r="K449" s="146"/>
      <c r="L449" s="146"/>
      <c r="M449" s="146"/>
      <c r="N449" s="146"/>
      <c r="O449" s="146"/>
      <c r="P449" s="6"/>
      <c r="Q449" s="413"/>
      <c r="R449" s="413"/>
      <c r="S449" s="413"/>
      <c r="T449" s="413"/>
      <c r="U449" s="413"/>
      <c r="V449" s="413"/>
    </row>
    <row r="450" spans="1:22" s="411" customFormat="1" x14ac:dyDescent="0.25">
      <c r="A450" s="1"/>
      <c r="B450" s="5"/>
      <c r="C450" s="146"/>
      <c r="D450" s="146"/>
      <c r="E450" s="146"/>
      <c r="F450" s="146"/>
      <c r="G450" s="146"/>
      <c r="H450" s="146"/>
      <c r="I450" s="146"/>
      <c r="J450" s="146"/>
      <c r="K450" s="146"/>
      <c r="L450" s="146"/>
      <c r="M450" s="146"/>
      <c r="N450" s="146"/>
      <c r="O450" s="146"/>
      <c r="P450" s="6"/>
      <c r="Q450" s="413"/>
      <c r="R450" s="413"/>
      <c r="S450" s="413"/>
      <c r="T450" s="413"/>
      <c r="U450" s="413"/>
      <c r="V450" s="413"/>
    </row>
    <row r="451" spans="1:22" s="411" customFormat="1" x14ac:dyDescent="0.25">
      <c r="A451" s="1"/>
      <c r="B451" s="5"/>
      <c r="C451" s="146"/>
      <c r="D451" s="146"/>
      <c r="E451" s="146"/>
      <c r="F451" s="300"/>
      <c r="G451" s="301"/>
      <c r="H451" s="301"/>
      <c r="I451" s="301"/>
      <c r="J451" s="302"/>
      <c r="K451" s="146"/>
      <c r="L451" s="146"/>
      <c r="M451" s="146"/>
      <c r="N451" s="146"/>
      <c r="O451" s="146"/>
      <c r="P451" s="6"/>
      <c r="Q451" s="413"/>
      <c r="R451" s="413"/>
      <c r="S451" s="413"/>
      <c r="T451" s="413"/>
      <c r="U451" s="413"/>
      <c r="V451" s="413"/>
    </row>
    <row r="452" spans="1:22" s="411" customFormat="1" x14ac:dyDescent="0.25">
      <c r="A452" s="1"/>
      <c r="B452" s="5"/>
      <c r="C452" s="146"/>
      <c r="D452" s="146"/>
      <c r="E452" s="146"/>
      <c r="F452" s="303"/>
      <c r="G452" s="146" t="s">
        <v>835</v>
      </c>
      <c r="H452" s="146"/>
      <c r="I452" s="262">
        <f>M427+G438+F447</f>
        <v>0</v>
      </c>
      <c r="J452" s="304"/>
      <c r="K452" s="146"/>
      <c r="L452" s="146"/>
      <c r="M452" s="146"/>
      <c r="N452" s="146"/>
      <c r="O452" s="146"/>
      <c r="P452" s="6"/>
      <c r="Q452" s="413"/>
      <c r="R452" s="413"/>
      <c r="S452" s="413"/>
      <c r="T452" s="413"/>
      <c r="U452" s="413"/>
      <c r="V452" s="413"/>
    </row>
    <row r="453" spans="1:22" s="411" customFormat="1" x14ac:dyDescent="0.25">
      <c r="A453" s="1"/>
      <c r="B453" s="5"/>
      <c r="C453" s="146"/>
      <c r="D453" s="146"/>
      <c r="E453" s="146"/>
      <c r="F453" s="303"/>
      <c r="G453" s="146"/>
      <c r="H453" s="146"/>
      <c r="I453" s="262"/>
      <c r="J453" s="304"/>
      <c r="K453" s="146"/>
      <c r="L453" s="146"/>
      <c r="M453" s="146"/>
      <c r="N453" s="146"/>
      <c r="O453" s="146"/>
      <c r="P453" s="6"/>
      <c r="Q453" s="413"/>
      <c r="R453" s="413"/>
      <c r="S453" s="413"/>
      <c r="T453" s="413"/>
      <c r="U453" s="413"/>
      <c r="V453" s="413"/>
    </row>
    <row r="454" spans="1:22" s="411" customFormat="1" x14ac:dyDescent="0.25">
      <c r="A454" s="1"/>
      <c r="B454" s="5"/>
      <c r="C454" s="146"/>
      <c r="D454" s="146"/>
      <c r="E454" s="146"/>
      <c r="F454" s="303"/>
      <c r="G454" s="146" t="s">
        <v>1001</v>
      </c>
      <c r="H454" s="146"/>
      <c r="I454" s="262">
        <f>O427+H438+G447</f>
        <v>0</v>
      </c>
      <c r="J454" s="304"/>
      <c r="K454" s="146"/>
      <c r="L454" s="146"/>
      <c r="M454" s="146"/>
      <c r="N454" s="146"/>
      <c r="O454" s="146"/>
      <c r="P454" s="6"/>
      <c r="Q454" s="413"/>
      <c r="R454" s="413"/>
      <c r="S454" s="413"/>
      <c r="T454" s="413"/>
      <c r="U454" s="413"/>
      <c r="V454" s="413"/>
    </row>
    <row r="455" spans="1:22" s="411" customFormat="1" x14ac:dyDescent="0.25">
      <c r="A455" s="1"/>
      <c r="B455" s="5"/>
      <c r="C455" s="146"/>
      <c r="D455" s="146"/>
      <c r="E455" s="146"/>
      <c r="F455" s="306"/>
      <c r="G455" s="307"/>
      <c r="H455" s="307"/>
      <c r="I455" s="307"/>
      <c r="J455" s="308"/>
      <c r="K455" s="146"/>
      <c r="L455" s="146"/>
      <c r="M455" s="146"/>
      <c r="N455" s="146"/>
      <c r="O455" s="146"/>
      <c r="P455" s="6"/>
      <c r="Q455" s="413"/>
      <c r="R455" s="413"/>
      <c r="S455" s="413"/>
      <c r="T455" s="413"/>
      <c r="U455" s="413"/>
      <c r="V455" s="413"/>
    </row>
    <row r="456" spans="1:22" s="411" customFormat="1" x14ac:dyDescent="0.25">
      <c r="A456" s="1"/>
      <c r="B456" s="5"/>
      <c r="C456" s="146"/>
      <c r="D456" s="146"/>
      <c r="E456" s="146"/>
      <c r="F456" s="146"/>
      <c r="G456" s="146"/>
      <c r="H456" s="146"/>
      <c r="I456" s="146"/>
      <c r="J456" s="146"/>
      <c r="K456" s="146"/>
      <c r="L456" s="146"/>
      <c r="M456" s="146"/>
      <c r="N456" s="146"/>
      <c r="O456" s="146"/>
      <c r="P456" s="6"/>
      <c r="Q456" s="413"/>
      <c r="R456" s="413"/>
      <c r="S456" s="413"/>
      <c r="T456" s="413"/>
      <c r="U456" s="413"/>
      <c r="V456" s="413"/>
    </row>
    <row r="457" spans="1:22" s="411" customFormat="1" x14ac:dyDescent="0.25">
      <c r="A457" s="1"/>
      <c r="B457" s="5"/>
      <c r="C457" s="146"/>
      <c r="D457" s="146"/>
      <c r="E457" s="146"/>
      <c r="F457" s="146"/>
      <c r="G457" s="146"/>
      <c r="H457" s="146"/>
      <c r="I457" s="146"/>
      <c r="J457" s="146"/>
      <c r="K457" s="146"/>
      <c r="L457" s="146"/>
      <c r="M457" s="146"/>
      <c r="N457" s="146"/>
      <c r="O457" s="146"/>
      <c r="P457" s="6"/>
      <c r="Q457" s="413"/>
      <c r="R457" s="413"/>
      <c r="S457" s="413"/>
      <c r="T457" s="413"/>
      <c r="U457" s="413"/>
      <c r="V457" s="413"/>
    </row>
    <row r="458" spans="1:22" s="411" customFormat="1" x14ac:dyDescent="0.25">
      <c r="A458" s="1"/>
      <c r="B458" s="5"/>
      <c r="C458" s="146"/>
      <c r="D458" s="146"/>
      <c r="E458" s="146"/>
      <c r="F458" s="146"/>
      <c r="G458" s="146"/>
      <c r="H458" s="146"/>
      <c r="I458" s="146"/>
      <c r="J458" s="146"/>
      <c r="K458" s="146"/>
      <c r="L458" s="146"/>
      <c r="M458" s="146"/>
      <c r="N458" s="146"/>
      <c r="O458" s="146"/>
      <c r="P458" s="6"/>
      <c r="Q458" s="413"/>
      <c r="R458" s="413"/>
      <c r="S458" s="413"/>
      <c r="T458" s="413"/>
      <c r="U458" s="413"/>
      <c r="V458" s="413"/>
    </row>
    <row r="459" spans="1:22" s="411" customFormat="1" ht="15.75" thickBot="1" x14ac:dyDescent="0.3">
      <c r="A459" s="1"/>
      <c r="B459" s="5"/>
      <c r="C459" s="146"/>
      <c r="D459" s="146"/>
      <c r="E459" s="146"/>
      <c r="F459" s="146"/>
      <c r="G459" s="146"/>
      <c r="H459" s="146"/>
      <c r="I459" s="146"/>
      <c r="J459" s="146"/>
      <c r="K459" s="146"/>
      <c r="L459" s="146"/>
      <c r="M459" s="146"/>
      <c r="N459" s="146"/>
      <c r="O459" s="146"/>
      <c r="P459" s="6"/>
      <c r="Q459" s="413"/>
      <c r="R459" s="413"/>
      <c r="S459" s="413"/>
      <c r="T459" s="413"/>
      <c r="U459" s="413"/>
      <c r="V459" s="413"/>
    </row>
    <row r="460" spans="1:22" s="411" customFormat="1" ht="19.5" thickBot="1" x14ac:dyDescent="0.35">
      <c r="A460" s="1"/>
      <c r="B460" s="5"/>
      <c r="C460" s="243" t="str">
        <f>IF(VLOOKUP(Municipality!F12, 'Muni names - will be hidden tab'!A:O, 11, FALSE)="", "", VLOOKUP(Municipality!F12, 'Muni names - will be hidden tab'!A:O, 11, FALSE))</f>
        <v>OH8</v>
      </c>
      <c r="D460" s="146"/>
      <c r="E460" s="146"/>
      <c r="F460" s="146"/>
      <c r="G460" s="517" t="s">
        <v>791</v>
      </c>
      <c r="H460" s="518"/>
      <c r="I460" s="518"/>
      <c r="J460" s="518"/>
      <c r="K460" s="518"/>
      <c r="L460" s="519"/>
      <c r="M460" s="146"/>
      <c r="N460" s="146"/>
      <c r="O460" s="146"/>
      <c r="P460" s="6"/>
      <c r="Q460" s="413"/>
      <c r="R460" s="413"/>
      <c r="S460" s="413"/>
      <c r="T460" s="413"/>
      <c r="U460" s="413"/>
      <c r="V460" s="413"/>
    </row>
    <row r="461" spans="1:22" s="411" customFormat="1" ht="15.75" thickBot="1" x14ac:dyDescent="0.3">
      <c r="A461" s="1"/>
      <c r="B461" s="5"/>
      <c r="C461" s="146"/>
      <c r="D461" s="146"/>
      <c r="E461" s="146"/>
      <c r="F461" s="146"/>
      <c r="G461" s="520" t="s">
        <v>792</v>
      </c>
      <c r="H461" s="521"/>
      <c r="I461" s="522" t="s">
        <v>793</v>
      </c>
      <c r="J461" s="522"/>
      <c r="K461" s="523" t="s">
        <v>1379</v>
      </c>
      <c r="L461" s="524"/>
      <c r="M461" s="515" t="s">
        <v>800</v>
      </c>
      <c r="N461" s="501" t="s">
        <v>801</v>
      </c>
      <c r="O461" s="503" t="s">
        <v>833</v>
      </c>
      <c r="P461" s="6"/>
      <c r="Q461" s="413"/>
      <c r="R461" s="413"/>
      <c r="S461" s="413"/>
      <c r="T461" s="413"/>
      <c r="U461" s="413"/>
      <c r="V461" s="413"/>
    </row>
    <row r="462" spans="1:22" s="411" customFormat="1" ht="15.75" thickBot="1" x14ac:dyDescent="0.3">
      <c r="A462" s="1"/>
      <c r="B462" s="5"/>
      <c r="C462" s="244" t="s">
        <v>794</v>
      </c>
      <c r="D462" s="323" t="s">
        <v>795</v>
      </c>
      <c r="E462" s="324" t="s">
        <v>796</v>
      </c>
      <c r="F462" s="325" t="s">
        <v>797</v>
      </c>
      <c r="G462" s="248" t="s">
        <v>798</v>
      </c>
      <c r="H462" s="249" t="s">
        <v>799</v>
      </c>
      <c r="I462" s="250" t="s">
        <v>798</v>
      </c>
      <c r="J462" s="250" t="s">
        <v>799</v>
      </c>
      <c r="K462" s="251" t="s">
        <v>798</v>
      </c>
      <c r="L462" s="252" t="s">
        <v>799</v>
      </c>
      <c r="M462" s="516"/>
      <c r="N462" s="502"/>
      <c r="O462" s="504"/>
      <c r="P462" s="6"/>
      <c r="Q462" s="413"/>
      <c r="R462" s="413"/>
      <c r="S462" s="413"/>
      <c r="T462" s="413"/>
      <c r="U462" s="413"/>
      <c r="V462" s="413"/>
    </row>
    <row r="463" spans="1:22" s="411" customFormat="1" x14ac:dyDescent="0.25">
      <c r="A463" s="1"/>
      <c r="B463" s="5"/>
      <c r="C463" s="5" t="s">
        <v>802</v>
      </c>
      <c r="D463" s="390"/>
      <c r="E463" s="405"/>
      <c r="F463" s="406"/>
      <c r="G463" s="326"/>
      <c r="H463" s="326"/>
      <c r="I463" s="327"/>
      <c r="J463" s="328"/>
      <c r="K463" s="326"/>
      <c r="L463" s="329"/>
      <c r="M463" s="330">
        <f>IF(E463=0,(D463*1*F463)/1000,IF(E463= " ", (D463*1*F463)/1000, (D463*E463*F463)/1000))</f>
        <v>0</v>
      </c>
      <c r="N463" s="393"/>
      <c r="O463" s="394"/>
      <c r="P463" s="6"/>
      <c r="Q463" s="413"/>
      <c r="R463" s="413"/>
      <c r="S463" s="413"/>
      <c r="T463" s="413"/>
      <c r="U463" s="413"/>
      <c r="V463" s="413"/>
    </row>
    <row r="464" spans="1:22" s="411" customFormat="1" x14ac:dyDescent="0.25">
      <c r="A464" s="1"/>
      <c r="B464" s="5"/>
      <c r="C464" s="5" t="s">
        <v>804</v>
      </c>
      <c r="D464" s="280"/>
      <c r="E464" s="331"/>
      <c r="F464" s="332"/>
      <c r="G464" s="407"/>
      <c r="H464" s="12"/>
      <c r="I464" s="12"/>
      <c r="J464" s="12"/>
      <c r="K464" s="12"/>
      <c r="L464" s="391"/>
      <c r="M464" s="333">
        <f>IF((G464*H464)+(I464*J464)+(K464*L464) =0,0,(G464*H464)+(I464*J464)+(K464*L464))</f>
        <v>0</v>
      </c>
      <c r="N464" s="265"/>
      <c r="O464" s="391"/>
      <c r="P464" s="6"/>
      <c r="Q464" s="413"/>
      <c r="R464" s="413"/>
      <c r="S464" s="413"/>
      <c r="T464" s="413"/>
      <c r="U464" s="413"/>
      <c r="V464" s="413"/>
    </row>
    <row r="465" spans="1:22" s="411" customFormat="1" x14ac:dyDescent="0.25">
      <c r="A465" s="1"/>
      <c r="B465" s="5"/>
      <c r="C465" s="5" t="s">
        <v>805</v>
      </c>
      <c r="D465" s="390"/>
      <c r="E465" s="331"/>
      <c r="F465" s="332"/>
      <c r="G465" s="407"/>
      <c r="H465" s="12"/>
      <c r="I465" s="12"/>
      <c r="J465" s="12"/>
      <c r="K465" s="12"/>
      <c r="L465" s="391"/>
      <c r="M465" s="333">
        <f>IF((G465*H465)+(I465*J465)+(K465*L465) =0,0,(G465*H465)+(I465*J465)+(K465*L465))</f>
        <v>0</v>
      </c>
      <c r="N465" s="12"/>
      <c r="O465" s="391"/>
      <c r="P465" s="6"/>
      <c r="Q465" s="413"/>
      <c r="R465" s="413"/>
      <c r="S465" s="413"/>
      <c r="T465" s="413"/>
      <c r="U465" s="413"/>
      <c r="V465" s="413"/>
    </row>
    <row r="466" spans="1:22" s="411" customFormat="1" x14ac:dyDescent="0.25">
      <c r="A466" s="1"/>
      <c r="B466" s="5"/>
      <c r="C466" s="5" t="s">
        <v>806</v>
      </c>
      <c r="D466" s="390"/>
      <c r="E466" s="405"/>
      <c r="F466" s="406"/>
      <c r="G466" s="262"/>
      <c r="H466" s="262"/>
      <c r="I466" s="281"/>
      <c r="J466" s="282"/>
      <c r="K466" s="262"/>
      <c r="L466" s="263"/>
      <c r="M466" s="333">
        <f>IF(E466=0,(D466*1*F466)/1000,IF(E466= " ", (D466*1*F466)/1000, (D466*E466*F466)/1000))</f>
        <v>0</v>
      </c>
      <c r="N466" s="12"/>
      <c r="O466" s="391"/>
      <c r="P466" s="6"/>
      <c r="Q466" s="413"/>
      <c r="R466" s="413"/>
      <c r="S466" s="413"/>
      <c r="T466" s="413"/>
      <c r="U466" s="413"/>
      <c r="V466" s="413"/>
    </row>
    <row r="467" spans="1:22" s="411" customFormat="1" x14ac:dyDescent="0.25">
      <c r="A467" s="1"/>
      <c r="B467" s="5"/>
      <c r="C467" s="5" t="s">
        <v>804</v>
      </c>
      <c r="D467" s="280"/>
      <c r="E467" s="331"/>
      <c r="F467" s="332"/>
      <c r="G467" s="407"/>
      <c r="H467" s="12"/>
      <c r="I467" s="12"/>
      <c r="J467" s="12"/>
      <c r="K467" s="12"/>
      <c r="L467" s="391"/>
      <c r="M467" s="333">
        <f>IF((G467*H467)+(I467*J467)+(K467*L467) =0,0,(G467*H467)+(I467*J467)+(K467*L467))</f>
        <v>0</v>
      </c>
      <c r="N467" s="265"/>
      <c r="O467" s="391"/>
      <c r="P467" s="6"/>
      <c r="Q467" s="413"/>
      <c r="R467" s="413"/>
      <c r="S467" s="413"/>
      <c r="T467" s="413"/>
      <c r="U467" s="413"/>
      <c r="V467" s="413"/>
    </row>
    <row r="468" spans="1:22" s="411" customFormat="1" x14ac:dyDescent="0.25">
      <c r="A468" s="1"/>
      <c r="B468" s="5"/>
      <c r="C468" s="5" t="s">
        <v>805</v>
      </c>
      <c r="D468" s="390"/>
      <c r="E468" s="331"/>
      <c r="F468" s="332"/>
      <c r="G468" s="407"/>
      <c r="H468" s="12"/>
      <c r="I468" s="12"/>
      <c r="J468" s="12"/>
      <c r="K468" s="12"/>
      <c r="L468" s="391"/>
      <c r="M468" s="333">
        <f>IF((G468*H468)+(I468*J468)+(K468*L468) =0,0,(G468*H468)+(I468*J468)+(K468*L468))</f>
        <v>0</v>
      </c>
      <c r="N468" s="12"/>
      <c r="O468" s="391"/>
      <c r="P468" s="6"/>
      <c r="Q468" s="413"/>
      <c r="R468" s="413"/>
      <c r="S468" s="413"/>
      <c r="T468" s="413"/>
      <c r="U468" s="413"/>
      <c r="V468" s="413"/>
    </row>
    <row r="469" spans="1:22" s="411" customFormat="1" x14ac:dyDescent="0.25">
      <c r="A469" s="1"/>
      <c r="B469" s="5"/>
      <c r="C469" s="5" t="s">
        <v>808</v>
      </c>
      <c r="D469" s="390"/>
      <c r="E469" s="405"/>
      <c r="F469" s="406"/>
      <c r="G469" s="262"/>
      <c r="H469" s="262"/>
      <c r="I469" s="281"/>
      <c r="J469" s="282"/>
      <c r="K469" s="262"/>
      <c r="L469" s="263"/>
      <c r="M469" s="333">
        <f>IF(E469=0,(D469*1*F469)/1000,IF(E469= " ", (D469*1*F469)/1000, (D469*E469*F469)/1000))</f>
        <v>0</v>
      </c>
      <c r="N469" s="12"/>
      <c r="O469" s="391"/>
      <c r="P469" s="6"/>
      <c r="Q469" s="413"/>
      <c r="R469" s="413"/>
      <c r="S469" s="413"/>
      <c r="T469" s="413"/>
      <c r="U469" s="413"/>
      <c r="V469" s="413"/>
    </row>
    <row r="470" spans="1:22" s="411" customFormat="1" x14ac:dyDescent="0.25">
      <c r="A470" s="1"/>
      <c r="B470" s="5"/>
      <c r="C470" s="5" t="s">
        <v>804</v>
      </c>
      <c r="D470" s="280"/>
      <c r="E470" s="262"/>
      <c r="F470" s="263"/>
      <c r="G470" s="407"/>
      <c r="H470" s="12"/>
      <c r="I470" s="12"/>
      <c r="J470" s="12"/>
      <c r="K470" s="12"/>
      <c r="L470" s="391"/>
      <c r="M470" s="333">
        <f>IF((G470*H470)+(I470*J470)+(K470*L470) =0,0,(G470*H470)+(I470*J470)+(K470*L470))</f>
        <v>0</v>
      </c>
      <c r="N470" s="265"/>
      <c r="O470" s="391"/>
      <c r="P470" s="6"/>
      <c r="Q470" s="413"/>
      <c r="R470" s="413"/>
      <c r="S470" s="413"/>
      <c r="T470" s="413"/>
      <c r="U470" s="413"/>
      <c r="V470" s="413"/>
    </row>
    <row r="471" spans="1:22" s="411" customFormat="1" x14ac:dyDescent="0.25">
      <c r="A471" s="1"/>
      <c r="B471" s="5"/>
      <c r="C471" s="5" t="s">
        <v>805</v>
      </c>
      <c r="D471" s="390"/>
      <c r="E471" s="262"/>
      <c r="F471" s="263"/>
      <c r="G471" s="407"/>
      <c r="H471" s="12"/>
      <c r="I471" s="12"/>
      <c r="J471" s="12"/>
      <c r="K471" s="12"/>
      <c r="L471" s="391"/>
      <c r="M471" s="333">
        <f>IF((G471*H471)+(I471*J471)+(K471*L471) =0,0,(G471*H471)+(I471*J471)+(K471*L471))</f>
        <v>0</v>
      </c>
      <c r="N471" s="12"/>
      <c r="O471" s="391"/>
      <c r="P471" s="6"/>
      <c r="Q471" s="413"/>
      <c r="R471" s="413"/>
      <c r="S471" s="413"/>
      <c r="T471" s="413"/>
      <c r="U471" s="413"/>
      <c r="V471" s="413"/>
    </row>
    <row r="472" spans="1:22" s="411" customFormat="1" ht="15.75" thickBot="1" x14ac:dyDescent="0.3">
      <c r="A472" s="1"/>
      <c r="B472" s="5"/>
      <c r="C472" s="283" t="s">
        <v>815</v>
      </c>
      <c r="D472" s="267">
        <f>D463+D465+D466+D468+D469+D471</f>
        <v>0</v>
      </c>
      <c r="E472" s="268"/>
      <c r="F472" s="269"/>
      <c r="G472" s="268"/>
      <c r="H472" s="268"/>
      <c r="I472" s="285"/>
      <c r="J472" s="268"/>
      <c r="K472" s="285"/>
      <c r="L472" s="269"/>
      <c r="M472" s="275">
        <f>SUM(M463:M471)</f>
        <v>0</v>
      </c>
      <c r="N472" s="275">
        <f t="shared" ref="N472:O472" si="30">SUM(N463:N471)</f>
        <v>0</v>
      </c>
      <c r="O472" s="276">
        <f t="shared" si="30"/>
        <v>0</v>
      </c>
      <c r="P472" s="6"/>
      <c r="Q472" s="413"/>
      <c r="R472" s="413"/>
      <c r="S472" s="413"/>
      <c r="T472" s="413"/>
      <c r="U472" s="413"/>
      <c r="V472" s="413"/>
    </row>
    <row r="473" spans="1:22" s="411" customFormat="1" x14ac:dyDescent="0.25">
      <c r="A473" s="1"/>
      <c r="B473" s="5"/>
      <c r="C473" s="146"/>
      <c r="D473" s="146"/>
      <c r="E473" s="146"/>
      <c r="F473" s="146"/>
      <c r="G473" s="146"/>
      <c r="H473" s="146"/>
      <c r="I473" s="146"/>
      <c r="J473" s="146"/>
      <c r="K473" s="146"/>
      <c r="L473" s="146"/>
      <c r="M473" s="146"/>
      <c r="N473" s="146"/>
      <c r="O473" s="146"/>
      <c r="P473" s="6"/>
      <c r="Q473" s="413"/>
      <c r="R473" s="413"/>
      <c r="S473" s="413"/>
      <c r="T473" s="413"/>
      <c r="U473" s="413"/>
      <c r="V473" s="413"/>
    </row>
    <row r="474" spans="1:22" s="411" customFormat="1" x14ac:dyDescent="0.25">
      <c r="A474" s="1"/>
      <c r="B474" s="5"/>
      <c r="C474" s="146"/>
      <c r="D474" s="146"/>
      <c r="E474" s="146"/>
      <c r="F474" s="146"/>
      <c r="G474" s="146"/>
      <c r="H474" s="146"/>
      <c r="I474" s="146"/>
      <c r="J474" s="146"/>
      <c r="K474" s="146"/>
      <c r="L474" s="146"/>
      <c r="M474" s="146"/>
      <c r="N474" s="146"/>
      <c r="O474" s="146"/>
      <c r="P474" s="6"/>
      <c r="Q474" s="413"/>
      <c r="R474" s="413"/>
      <c r="S474" s="413"/>
      <c r="T474" s="413"/>
      <c r="U474" s="413"/>
      <c r="V474" s="413"/>
    </row>
    <row r="475" spans="1:22" s="411" customFormat="1" x14ac:dyDescent="0.25">
      <c r="A475" s="1"/>
      <c r="B475" s="5"/>
      <c r="C475" s="146"/>
      <c r="D475" s="146"/>
      <c r="E475" s="146"/>
      <c r="F475" s="146"/>
      <c r="G475" s="146"/>
      <c r="H475" s="146"/>
      <c r="I475" s="146"/>
      <c r="J475" s="146"/>
      <c r="K475" s="146"/>
      <c r="L475" s="146"/>
      <c r="M475" s="146"/>
      <c r="N475" s="146"/>
      <c r="O475" s="146"/>
      <c r="P475" s="6"/>
      <c r="Q475" s="413"/>
      <c r="R475" s="413"/>
      <c r="S475" s="413"/>
      <c r="T475" s="413"/>
      <c r="U475" s="413"/>
      <c r="V475" s="413"/>
    </row>
    <row r="476" spans="1:22" s="411" customFormat="1" ht="19.5" thickBot="1" x14ac:dyDescent="0.35">
      <c r="A476" s="1"/>
      <c r="B476" s="5"/>
      <c r="C476" s="287" t="s">
        <v>811</v>
      </c>
      <c r="D476" s="146"/>
      <c r="E476" s="146"/>
      <c r="F476" s="146"/>
      <c r="G476" s="146"/>
      <c r="H476" s="146"/>
      <c r="I476" s="146"/>
      <c r="J476" s="146"/>
      <c r="K476" s="146"/>
      <c r="L476" s="146"/>
      <c r="M476" s="146"/>
      <c r="N476" s="146"/>
      <c r="O476" s="146"/>
      <c r="P476" s="6"/>
      <c r="Q476" s="413"/>
      <c r="R476" s="413"/>
      <c r="S476" s="413"/>
      <c r="T476" s="413"/>
      <c r="U476" s="413"/>
      <c r="V476" s="413"/>
    </row>
    <row r="477" spans="1:22" s="411" customFormat="1" x14ac:dyDescent="0.25">
      <c r="A477" s="1"/>
      <c r="B477" s="5"/>
      <c r="C477" s="505" t="s">
        <v>812</v>
      </c>
      <c r="D477" s="507" t="s">
        <v>795</v>
      </c>
      <c r="E477" s="507" t="s">
        <v>796</v>
      </c>
      <c r="F477" s="509" t="s">
        <v>797</v>
      </c>
      <c r="G477" s="511" t="s">
        <v>813</v>
      </c>
      <c r="H477" s="513" t="s">
        <v>834</v>
      </c>
      <c r="I477" s="146"/>
      <c r="J477" s="146"/>
      <c r="K477" s="146"/>
      <c r="L477" s="146"/>
      <c r="M477" s="146"/>
      <c r="N477" s="146"/>
      <c r="O477" s="146"/>
      <c r="P477" s="6"/>
      <c r="Q477" s="413"/>
      <c r="R477" s="413"/>
      <c r="S477" s="413"/>
      <c r="T477" s="413"/>
      <c r="U477" s="413"/>
      <c r="V477" s="413"/>
    </row>
    <row r="478" spans="1:22" s="411" customFormat="1" ht="15.75" thickBot="1" x14ac:dyDescent="0.3">
      <c r="A478" s="1"/>
      <c r="B478" s="5"/>
      <c r="C478" s="506"/>
      <c r="D478" s="508"/>
      <c r="E478" s="508"/>
      <c r="F478" s="510"/>
      <c r="G478" s="512"/>
      <c r="H478" s="514"/>
      <c r="I478" s="146"/>
      <c r="J478" s="146"/>
      <c r="K478" s="146"/>
      <c r="L478" s="146"/>
      <c r="M478" s="146"/>
      <c r="N478" s="146"/>
      <c r="O478" s="146"/>
      <c r="P478" s="6"/>
      <c r="Q478" s="413"/>
      <c r="R478" s="413"/>
      <c r="S478" s="413"/>
      <c r="T478" s="413"/>
      <c r="U478" s="413"/>
      <c r="V478" s="413"/>
    </row>
    <row r="479" spans="1:22" s="411" customFormat="1" x14ac:dyDescent="0.25">
      <c r="A479" s="1"/>
      <c r="B479" s="5"/>
      <c r="C479" s="10" t="s">
        <v>814</v>
      </c>
      <c r="D479" s="393"/>
      <c r="E479" s="388"/>
      <c r="F479" s="389"/>
      <c r="G479" s="334">
        <f t="shared" ref="G479:G482" si="31">IF(E479=0,(D479*1*F479)/1000,IF(E479=" ",(D479*1*F479)/1000,(D479*E479*F479)/1000))</f>
        <v>0</v>
      </c>
      <c r="H479" s="154"/>
      <c r="I479" s="146"/>
      <c r="J479" s="146"/>
      <c r="K479" s="146"/>
      <c r="L479" s="146"/>
      <c r="M479" s="146"/>
      <c r="N479" s="146"/>
      <c r="O479" s="146"/>
      <c r="P479" s="6"/>
      <c r="Q479" s="413"/>
      <c r="R479" s="413"/>
      <c r="S479" s="413"/>
      <c r="T479" s="413"/>
      <c r="U479" s="413"/>
      <c r="V479" s="413"/>
    </row>
    <row r="480" spans="1:22" s="411" customFormat="1" x14ac:dyDescent="0.25">
      <c r="A480" s="1"/>
      <c r="B480" s="5"/>
      <c r="C480" s="11" t="s">
        <v>814</v>
      </c>
      <c r="D480" s="393"/>
      <c r="E480" s="388"/>
      <c r="F480" s="389"/>
      <c r="G480" s="289">
        <f t="shared" si="31"/>
        <v>0</v>
      </c>
      <c r="H480" s="155"/>
      <c r="I480" s="146"/>
      <c r="J480" s="146"/>
      <c r="K480" s="146"/>
      <c r="L480" s="146"/>
      <c r="M480" s="146"/>
      <c r="N480" s="146"/>
      <c r="O480" s="146"/>
      <c r="P480" s="6"/>
      <c r="Q480" s="413"/>
      <c r="R480" s="413"/>
      <c r="S480" s="413"/>
      <c r="T480" s="413"/>
      <c r="U480" s="413"/>
      <c r="V480" s="413"/>
    </row>
    <row r="481" spans="1:22" s="411" customFormat="1" x14ac:dyDescent="0.25">
      <c r="A481" s="1"/>
      <c r="B481" s="5"/>
      <c r="C481" s="11"/>
      <c r="D481" s="393"/>
      <c r="E481" s="388"/>
      <c r="F481" s="389"/>
      <c r="G481" s="289">
        <f t="shared" si="31"/>
        <v>0</v>
      </c>
      <c r="H481" s="155"/>
      <c r="I481" s="146"/>
      <c r="J481" s="146"/>
      <c r="K481" s="146"/>
      <c r="L481" s="146"/>
      <c r="M481" s="146"/>
      <c r="N481" s="146"/>
      <c r="O481" s="146"/>
      <c r="P481" s="6"/>
      <c r="Q481" s="413"/>
      <c r="R481" s="413"/>
      <c r="S481" s="413"/>
      <c r="T481" s="413"/>
      <c r="U481" s="413"/>
      <c r="V481" s="413"/>
    </row>
    <row r="482" spans="1:22" s="411" customFormat="1" x14ac:dyDescent="0.25">
      <c r="A482" s="1"/>
      <c r="B482" s="5"/>
      <c r="C482" s="11"/>
      <c r="D482" s="393"/>
      <c r="E482" s="388"/>
      <c r="F482" s="389"/>
      <c r="G482" s="289">
        <f t="shared" si="31"/>
        <v>0</v>
      </c>
      <c r="H482" s="155"/>
      <c r="I482" s="146"/>
      <c r="J482" s="146"/>
      <c r="K482" s="146"/>
      <c r="L482" s="146"/>
      <c r="M482" s="146"/>
      <c r="N482" s="146"/>
      <c r="O482" s="146"/>
      <c r="P482" s="6"/>
      <c r="Q482" s="413"/>
      <c r="R482" s="413"/>
      <c r="S482" s="413"/>
      <c r="T482" s="413"/>
      <c r="U482" s="413"/>
      <c r="V482" s="413"/>
    </row>
    <row r="483" spans="1:22" s="411" customFormat="1" ht="15.75" thickBot="1" x14ac:dyDescent="0.3">
      <c r="A483" s="1"/>
      <c r="B483" s="5"/>
      <c r="C483" s="290" t="s">
        <v>815</v>
      </c>
      <c r="D483" s="291" t="s">
        <v>814</v>
      </c>
      <c r="E483" s="292"/>
      <c r="F483" s="293"/>
      <c r="G483" s="294">
        <f>SUM(G479:G482)</f>
        <v>0</v>
      </c>
      <c r="H483" s="295">
        <f>SUM(H479:H482)</f>
        <v>0</v>
      </c>
      <c r="I483" s="146"/>
      <c r="J483" s="146"/>
      <c r="K483" s="146"/>
      <c r="L483" s="146"/>
      <c r="M483" s="146"/>
      <c r="N483" s="146"/>
      <c r="O483" s="146"/>
      <c r="P483" s="6"/>
      <c r="Q483" s="413"/>
      <c r="R483" s="413"/>
      <c r="S483" s="413"/>
      <c r="T483" s="413"/>
      <c r="U483" s="413"/>
      <c r="V483" s="413"/>
    </row>
    <row r="484" spans="1:22" s="411" customFormat="1" x14ac:dyDescent="0.25">
      <c r="A484" s="1"/>
      <c r="B484" s="5"/>
      <c r="C484" s="146"/>
      <c r="D484" s="146"/>
      <c r="E484" s="146"/>
      <c r="F484" s="146"/>
      <c r="G484" s="146"/>
      <c r="H484" s="146"/>
      <c r="I484" s="146"/>
      <c r="J484" s="146"/>
      <c r="K484" s="146"/>
      <c r="L484" s="146"/>
      <c r="M484" s="146"/>
      <c r="N484" s="146"/>
      <c r="O484" s="146"/>
      <c r="P484" s="6"/>
      <c r="Q484" s="413"/>
      <c r="R484" s="413"/>
      <c r="S484" s="413"/>
      <c r="T484" s="413"/>
      <c r="U484" s="413"/>
      <c r="V484" s="413"/>
    </row>
    <row r="485" spans="1:22" s="411" customFormat="1" x14ac:dyDescent="0.25">
      <c r="A485" s="1"/>
      <c r="B485" s="5"/>
      <c r="C485" s="146"/>
      <c r="D485" s="146"/>
      <c r="E485" s="146"/>
      <c r="F485" s="146"/>
      <c r="G485" s="146"/>
      <c r="H485" s="146"/>
      <c r="I485" s="146"/>
      <c r="J485" s="146"/>
      <c r="K485" s="146"/>
      <c r="L485" s="146"/>
      <c r="M485" s="146"/>
      <c r="N485" s="146"/>
      <c r="O485" s="146"/>
      <c r="P485" s="6"/>
      <c r="Q485" s="413"/>
      <c r="R485" s="413"/>
      <c r="S485" s="413"/>
      <c r="T485" s="413"/>
      <c r="U485" s="413"/>
      <c r="V485" s="413"/>
    </row>
    <row r="486" spans="1:22" s="411" customFormat="1" x14ac:dyDescent="0.25">
      <c r="A486" s="1"/>
      <c r="B486" s="5"/>
      <c r="C486" s="146"/>
      <c r="D486" s="146"/>
      <c r="E486" s="146"/>
      <c r="F486" s="146"/>
      <c r="G486" s="146"/>
      <c r="H486" s="146"/>
      <c r="I486" s="146"/>
      <c r="J486" s="146"/>
      <c r="K486" s="146"/>
      <c r="L486" s="146"/>
      <c r="M486" s="146"/>
      <c r="N486" s="146"/>
      <c r="O486" s="146"/>
      <c r="P486" s="6"/>
      <c r="Q486" s="413"/>
      <c r="R486" s="413"/>
      <c r="S486" s="413"/>
      <c r="T486" s="413"/>
      <c r="U486" s="413"/>
      <c r="V486" s="413"/>
    </row>
    <row r="487" spans="1:22" s="411" customFormat="1" ht="19.5" thickBot="1" x14ac:dyDescent="0.35">
      <c r="A487" s="1"/>
      <c r="B487" s="5"/>
      <c r="C487" s="243" t="s">
        <v>816</v>
      </c>
      <c r="D487" s="146"/>
      <c r="E487" s="146"/>
      <c r="F487" s="146"/>
      <c r="G487" s="146"/>
      <c r="H487" s="146"/>
      <c r="I487" s="146"/>
      <c r="J487" s="146"/>
      <c r="K487" s="146"/>
      <c r="L487" s="146"/>
      <c r="M487" s="146"/>
      <c r="N487" s="146"/>
      <c r="O487" s="146"/>
      <c r="P487" s="6"/>
      <c r="Q487" s="413"/>
      <c r="R487" s="413"/>
      <c r="S487" s="413"/>
      <c r="T487" s="413"/>
      <c r="U487" s="413"/>
      <c r="V487" s="413"/>
    </row>
    <row r="488" spans="1:22" s="411" customFormat="1" x14ac:dyDescent="0.25">
      <c r="A488" s="1"/>
      <c r="B488" s="5"/>
      <c r="C488" s="491" t="s">
        <v>812</v>
      </c>
      <c r="D488" s="493" t="s">
        <v>817</v>
      </c>
      <c r="E488" s="495" t="s">
        <v>818</v>
      </c>
      <c r="F488" s="497" t="s">
        <v>813</v>
      </c>
      <c r="G488" s="499" t="s">
        <v>833</v>
      </c>
      <c r="H488" s="146"/>
      <c r="I488" s="146"/>
      <c r="J488" s="146"/>
      <c r="K488" s="146"/>
      <c r="L488" s="146"/>
      <c r="M488" s="146"/>
      <c r="N488" s="146"/>
      <c r="O488" s="146"/>
      <c r="P488" s="6"/>
      <c r="Q488" s="413"/>
      <c r="R488" s="413"/>
      <c r="S488" s="413"/>
      <c r="T488" s="413"/>
      <c r="U488" s="413"/>
      <c r="V488" s="413"/>
    </row>
    <row r="489" spans="1:22" s="411" customFormat="1" ht="15.75" thickBot="1" x14ac:dyDescent="0.3">
      <c r="A489" s="1"/>
      <c r="B489" s="5"/>
      <c r="C489" s="492"/>
      <c r="D489" s="494"/>
      <c r="E489" s="496"/>
      <c r="F489" s="498"/>
      <c r="G489" s="500"/>
      <c r="H489" s="146"/>
      <c r="I489" s="146"/>
      <c r="J489" s="146"/>
      <c r="K489" s="146"/>
      <c r="L489" s="146"/>
      <c r="M489" s="146"/>
      <c r="N489" s="146"/>
      <c r="O489" s="146"/>
      <c r="P489" s="6"/>
      <c r="Q489" s="413"/>
      <c r="R489" s="413"/>
      <c r="S489" s="413"/>
      <c r="T489" s="413"/>
      <c r="U489" s="413"/>
      <c r="V489" s="413"/>
    </row>
    <row r="490" spans="1:22" s="411" customFormat="1" x14ac:dyDescent="0.25">
      <c r="A490" s="1"/>
      <c r="B490" s="5"/>
      <c r="C490" s="397" t="s">
        <v>814</v>
      </c>
      <c r="D490" s="12"/>
      <c r="E490" s="391"/>
      <c r="F490" s="296">
        <f>D490*E490</f>
        <v>0</v>
      </c>
      <c r="G490" s="395"/>
      <c r="H490" s="146"/>
      <c r="I490" s="146"/>
      <c r="J490" s="146"/>
      <c r="K490" s="146"/>
      <c r="L490" s="146"/>
      <c r="M490" s="146"/>
      <c r="N490" s="146"/>
      <c r="O490" s="146"/>
      <c r="P490" s="6"/>
      <c r="Q490" s="413"/>
      <c r="R490" s="413"/>
      <c r="S490" s="413"/>
      <c r="T490" s="413"/>
      <c r="U490" s="413"/>
      <c r="V490" s="413"/>
    </row>
    <row r="491" spans="1:22" s="411" customFormat="1" x14ac:dyDescent="0.25">
      <c r="A491" s="1"/>
      <c r="B491" s="5"/>
      <c r="C491" s="398" t="s">
        <v>814</v>
      </c>
      <c r="D491" s="12"/>
      <c r="E491" s="391"/>
      <c r="F491" s="297">
        <f t="shared" ref="F491" si="32">D491*E491</f>
        <v>0</v>
      </c>
      <c r="G491" s="396"/>
      <c r="H491" s="146"/>
      <c r="I491" s="146"/>
      <c r="J491" s="146"/>
      <c r="K491" s="146"/>
      <c r="L491" s="146"/>
      <c r="M491" s="146"/>
      <c r="N491" s="146"/>
      <c r="O491" s="146"/>
      <c r="P491" s="6"/>
      <c r="Q491" s="413"/>
      <c r="R491" s="413"/>
      <c r="S491" s="413"/>
      <c r="T491" s="413"/>
      <c r="U491" s="413"/>
      <c r="V491" s="413"/>
    </row>
    <row r="492" spans="1:22" s="411" customFormat="1" ht="15.75" thickBot="1" x14ac:dyDescent="0.3">
      <c r="A492" s="1"/>
      <c r="B492" s="5"/>
      <c r="C492" s="298" t="s">
        <v>815</v>
      </c>
      <c r="D492" s="291"/>
      <c r="E492" s="285"/>
      <c r="F492" s="299">
        <f>F490+F491</f>
        <v>0</v>
      </c>
      <c r="G492" s="294">
        <f>SUM(G490:G491)</f>
        <v>0</v>
      </c>
      <c r="H492" s="146"/>
      <c r="I492" s="146"/>
      <c r="J492" s="146"/>
      <c r="K492" s="146"/>
      <c r="L492" s="146"/>
      <c r="M492" s="146"/>
      <c r="N492" s="146"/>
      <c r="O492" s="146"/>
      <c r="P492" s="6"/>
      <c r="Q492" s="413"/>
      <c r="R492" s="413"/>
      <c r="S492" s="413"/>
      <c r="T492" s="413"/>
      <c r="U492" s="413"/>
      <c r="V492" s="413"/>
    </row>
    <row r="493" spans="1:22" s="411" customFormat="1" x14ac:dyDescent="0.25">
      <c r="A493" s="1"/>
      <c r="B493" s="5"/>
      <c r="C493" s="146"/>
      <c r="D493" s="146"/>
      <c r="E493" s="146"/>
      <c r="F493" s="146"/>
      <c r="G493" s="146"/>
      <c r="H493" s="146"/>
      <c r="I493" s="146"/>
      <c r="J493" s="146"/>
      <c r="K493" s="146"/>
      <c r="L493" s="146"/>
      <c r="M493" s="146"/>
      <c r="N493" s="146"/>
      <c r="O493" s="146"/>
      <c r="P493" s="6"/>
      <c r="Q493" s="413"/>
      <c r="R493" s="413"/>
      <c r="S493" s="413"/>
      <c r="T493" s="413"/>
      <c r="U493" s="413"/>
      <c r="V493" s="413"/>
    </row>
    <row r="494" spans="1:22" s="411" customFormat="1" x14ac:dyDescent="0.25">
      <c r="A494" s="1"/>
      <c r="B494" s="5"/>
      <c r="C494" s="146"/>
      <c r="D494" s="146"/>
      <c r="E494" s="146"/>
      <c r="F494" s="146"/>
      <c r="G494" s="146"/>
      <c r="H494" s="146"/>
      <c r="I494" s="146"/>
      <c r="J494" s="146"/>
      <c r="K494" s="146"/>
      <c r="L494" s="146"/>
      <c r="M494" s="146"/>
      <c r="N494" s="146"/>
      <c r="O494" s="146"/>
      <c r="P494" s="6"/>
      <c r="Q494" s="413"/>
      <c r="R494" s="413"/>
      <c r="S494" s="413"/>
      <c r="T494" s="413"/>
      <c r="U494" s="413"/>
      <c r="V494" s="413"/>
    </row>
    <row r="495" spans="1:22" s="411" customFormat="1" x14ac:dyDescent="0.25">
      <c r="A495" s="1"/>
      <c r="B495" s="5"/>
      <c r="C495" s="146"/>
      <c r="D495" s="146"/>
      <c r="E495" s="146"/>
      <c r="F495" s="146"/>
      <c r="G495" s="146"/>
      <c r="H495" s="146"/>
      <c r="I495" s="146"/>
      <c r="J495" s="146"/>
      <c r="K495" s="146"/>
      <c r="L495" s="146"/>
      <c r="M495" s="146"/>
      <c r="N495" s="146"/>
      <c r="O495" s="146"/>
      <c r="P495" s="6"/>
      <c r="Q495" s="413"/>
      <c r="R495" s="413"/>
      <c r="S495" s="413"/>
      <c r="T495" s="413"/>
      <c r="U495" s="413"/>
      <c r="V495" s="413"/>
    </row>
    <row r="496" spans="1:22" s="411" customFormat="1" x14ac:dyDescent="0.25">
      <c r="A496" s="1"/>
      <c r="B496" s="5"/>
      <c r="C496" s="146"/>
      <c r="D496" s="146"/>
      <c r="E496" s="146"/>
      <c r="F496" s="300"/>
      <c r="G496" s="301"/>
      <c r="H496" s="301"/>
      <c r="I496" s="301"/>
      <c r="J496" s="302"/>
      <c r="K496" s="146"/>
      <c r="L496" s="146"/>
      <c r="M496" s="146"/>
      <c r="N496" s="146"/>
      <c r="O496" s="146"/>
      <c r="P496" s="6"/>
      <c r="Q496" s="413"/>
      <c r="R496" s="413"/>
      <c r="S496" s="413"/>
      <c r="T496" s="413"/>
      <c r="U496" s="413"/>
      <c r="V496" s="413"/>
    </row>
    <row r="497" spans="1:22" s="411" customFormat="1" x14ac:dyDescent="0.25">
      <c r="A497" s="1"/>
      <c r="B497" s="5"/>
      <c r="C497" s="146"/>
      <c r="D497" s="146"/>
      <c r="E497" s="146"/>
      <c r="F497" s="303"/>
      <c r="G497" s="146" t="s">
        <v>835</v>
      </c>
      <c r="H497" s="146"/>
      <c r="I497" s="262">
        <f>M472+G483+F492</f>
        <v>0</v>
      </c>
      <c r="J497" s="304"/>
      <c r="K497" s="146"/>
      <c r="L497" s="146"/>
      <c r="M497" s="146"/>
      <c r="N497" s="146"/>
      <c r="O497" s="146"/>
      <c r="P497" s="6"/>
      <c r="Q497" s="413"/>
      <c r="R497" s="413"/>
      <c r="S497" s="413"/>
      <c r="T497" s="413"/>
      <c r="U497" s="413"/>
      <c r="V497" s="413"/>
    </row>
    <row r="498" spans="1:22" s="411" customFormat="1" x14ac:dyDescent="0.25">
      <c r="A498" s="1"/>
      <c r="B498" s="5"/>
      <c r="C498" s="146"/>
      <c r="D498" s="146"/>
      <c r="E498" s="146"/>
      <c r="F498" s="303"/>
      <c r="G498" s="146"/>
      <c r="H498" s="146"/>
      <c r="I498" s="262"/>
      <c r="J498" s="304"/>
      <c r="K498" s="146"/>
      <c r="L498" s="146"/>
      <c r="M498" s="146"/>
      <c r="N498" s="146"/>
      <c r="O498" s="146"/>
      <c r="P498" s="6"/>
      <c r="Q498" s="413"/>
      <c r="R498" s="413"/>
      <c r="S498" s="413"/>
      <c r="T498" s="413"/>
      <c r="U498" s="413"/>
      <c r="V498" s="413"/>
    </row>
    <row r="499" spans="1:22" s="411" customFormat="1" x14ac:dyDescent="0.25">
      <c r="A499" s="1"/>
      <c r="B499" s="5"/>
      <c r="C499" s="146"/>
      <c r="D499" s="146"/>
      <c r="E499" s="146"/>
      <c r="F499" s="303"/>
      <c r="G499" s="146" t="s">
        <v>1001</v>
      </c>
      <c r="H499" s="146"/>
      <c r="I499" s="262">
        <f>O472+H483+G492</f>
        <v>0</v>
      </c>
      <c r="J499" s="304"/>
      <c r="K499" s="146"/>
      <c r="L499" s="146"/>
      <c r="M499" s="146"/>
      <c r="N499" s="146"/>
      <c r="O499" s="146"/>
      <c r="P499" s="6"/>
      <c r="Q499" s="413"/>
      <c r="R499" s="413"/>
      <c r="S499" s="413"/>
      <c r="T499" s="413"/>
      <c r="U499" s="413"/>
      <c r="V499" s="413"/>
    </row>
    <row r="500" spans="1:22" s="411" customFormat="1" x14ac:dyDescent="0.25">
      <c r="A500" s="1"/>
      <c r="B500" s="5"/>
      <c r="C500" s="146"/>
      <c r="D500" s="146"/>
      <c r="E500" s="146"/>
      <c r="F500" s="306"/>
      <c r="G500" s="307"/>
      <c r="H500" s="307"/>
      <c r="I500" s="307"/>
      <c r="J500" s="308"/>
      <c r="K500" s="146"/>
      <c r="L500" s="146"/>
      <c r="M500" s="146"/>
      <c r="N500" s="146"/>
      <c r="O500" s="146"/>
      <c r="P500" s="6"/>
      <c r="Q500" s="413"/>
      <c r="R500" s="413"/>
      <c r="S500" s="413"/>
      <c r="T500" s="413"/>
      <c r="U500" s="413"/>
      <c r="V500" s="413"/>
    </row>
    <row r="501" spans="1:22" s="411" customFormat="1" x14ac:dyDescent="0.25">
      <c r="A501" s="1"/>
      <c r="B501" s="5"/>
      <c r="C501" s="146"/>
      <c r="D501" s="146"/>
      <c r="E501" s="146"/>
      <c r="F501" s="146"/>
      <c r="G501" s="146"/>
      <c r="H501" s="146"/>
      <c r="I501" s="146"/>
      <c r="J501" s="146"/>
      <c r="K501" s="146"/>
      <c r="L501" s="146"/>
      <c r="M501" s="146"/>
      <c r="N501" s="146"/>
      <c r="O501" s="146"/>
      <c r="P501" s="6"/>
      <c r="Q501" s="413"/>
      <c r="R501" s="413"/>
      <c r="S501" s="413"/>
      <c r="T501" s="413"/>
      <c r="U501" s="413"/>
      <c r="V501" s="413"/>
    </row>
    <row r="502" spans="1:22" s="411" customFormat="1" x14ac:dyDescent="0.25">
      <c r="A502" s="1"/>
      <c r="B502" s="5"/>
      <c r="C502" s="146"/>
      <c r="D502" s="146"/>
      <c r="E502" s="146"/>
      <c r="F502" s="146"/>
      <c r="G502" s="146"/>
      <c r="H502" s="146"/>
      <c r="I502" s="146"/>
      <c r="J502" s="146"/>
      <c r="K502" s="146"/>
      <c r="L502" s="146"/>
      <c r="M502" s="146"/>
      <c r="N502" s="146"/>
      <c r="O502" s="146"/>
      <c r="P502" s="6"/>
      <c r="Q502" s="413"/>
      <c r="R502" s="413"/>
      <c r="S502" s="413"/>
      <c r="T502" s="413"/>
      <c r="U502" s="413"/>
      <c r="V502" s="413"/>
    </row>
    <row r="503" spans="1:22" s="411" customFormat="1" x14ac:dyDescent="0.25">
      <c r="A503" s="1"/>
      <c r="B503" s="5"/>
      <c r="C503" s="146"/>
      <c r="D503" s="146"/>
      <c r="E503" s="146"/>
      <c r="F503" s="146"/>
      <c r="G503" s="146"/>
      <c r="H503" s="146"/>
      <c r="I503" s="146"/>
      <c r="J503" s="146"/>
      <c r="K503" s="146"/>
      <c r="L503" s="146"/>
      <c r="M503" s="146"/>
      <c r="N503" s="146"/>
      <c r="O503" s="146"/>
      <c r="P503" s="6"/>
      <c r="Q503" s="413"/>
      <c r="R503" s="413"/>
      <c r="S503" s="413"/>
      <c r="T503" s="413"/>
      <c r="U503" s="413"/>
      <c r="V503" s="413"/>
    </row>
    <row r="504" spans="1:22" s="411" customFormat="1" ht="15.75" thickBot="1" x14ac:dyDescent="0.3">
      <c r="A504" s="1"/>
      <c r="B504" s="5"/>
      <c r="C504" s="146"/>
      <c r="D504" s="146"/>
      <c r="E504" s="146"/>
      <c r="F504" s="146"/>
      <c r="G504" s="146"/>
      <c r="H504" s="146"/>
      <c r="I504" s="146"/>
      <c r="J504" s="146"/>
      <c r="K504" s="146"/>
      <c r="L504" s="146"/>
      <c r="M504" s="146"/>
      <c r="N504" s="146"/>
      <c r="O504" s="146"/>
      <c r="P504" s="6"/>
      <c r="Q504" s="413"/>
      <c r="R504" s="413"/>
      <c r="S504" s="413"/>
      <c r="T504" s="413"/>
      <c r="U504" s="413"/>
      <c r="V504" s="413"/>
    </row>
    <row r="505" spans="1:22" s="411" customFormat="1" ht="19.5" thickBot="1" x14ac:dyDescent="0.35">
      <c r="A505" s="1"/>
      <c r="B505" s="5"/>
      <c r="C505" s="243" t="str">
        <f>IF(VLOOKUP(Municipality!F12, 'Muni names - will be hidden tab'!A:O, 12, FALSE)="", "", VLOOKUP(Municipality!F12, 'Muni names - will be hidden tab'!A:O, 12, FALSE))</f>
        <v/>
      </c>
      <c r="D505" s="146"/>
      <c r="E505" s="146"/>
      <c r="F505" s="146"/>
      <c r="G505" s="517" t="s">
        <v>791</v>
      </c>
      <c r="H505" s="518"/>
      <c r="I505" s="518"/>
      <c r="J505" s="518"/>
      <c r="K505" s="518"/>
      <c r="L505" s="519"/>
      <c r="M505" s="146"/>
      <c r="N505" s="146"/>
      <c r="O505" s="146"/>
      <c r="P505" s="6"/>
      <c r="Q505" s="413"/>
      <c r="R505" s="413"/>
      <c r="S505" s="413"/>
      <c r="T505" s="413"/>
      <c r="U505" s="413"/>
      <c r="V505" s="413"/>
    </row>
    <row r="506" spans="1:22" s="411" customFormat="1" ht="15.75" thickBot="1" x14ac:dyDescent="0.3">
      <c r="A506" s="1"/>
      <c r="B506" s="5"/>
      <c r="C506" s="146"/>
      <c r="D506" s="146"/>
      <c r="E506" s="146"/>
      <c r="F506" s="146"/>
      <c r="G506" s="520" t="s">
        <v>792</v>
      </c>
      <c r="H506" s="521"/>
      <c r="I506" s="522" t="s">
        <v>793</v>
      </c>
      <c r="J506" s="522"/>
      <c r="K506" s="523" t="s">
        <v>1379</v>
      </c>
      <c r="L506" s="524"/>
      <c r="M506" s="515" t="s">
        <v>800</v>
      </c>
      <c r="N506" s="501" t="s">
        <v>801</v>
      </c>
      <c r="O506" s="503" t="s">
        <v>833</v>
      </c>
      <c r="P506" s="6"/>
      <c r="Q506" s="413"/>
      <c r="R506" s="413"/>
      <c r="S506" s="413"/>
      <c r="T506" s="413"/>
      <c r="U506" s="413"/>
      <c r="V506" s="413"/>
    </row>
    <row r="507" spans="1:22" s="411" customFormat="1" ht="15.75" thickBot="1" x14ac:dyDescent="0.3">
      <c r="A507" s="1"/>
      <c r="B507" s="5"/>
      <c r="C507" s="244" t="s">
        <v>794</v>
      </c>
      <c r="D507" s="323" t="s">
        <v>795</v>
      </c>
      <c r="E507" s="324" t="s">
        <v>796</v>
      </c>
      <c r="F507" s="325" t="s">
        <v>797</v>
      </c>
      <c r="G507" s="248" t="s">
        <v>798</v>
      </c>
      <c r="H507" s="249" t="s">
        <v>799</v>
      </c>
      <c r="I507" s="250" t="s">
        <v>798</v>
      </c>
      <c r="J507" s="250" t="s">
        <v>799</v>
      </c>
      <c r="K507" s="251" t="s">
        <v>798</v>
      </c>
      <c r="L507" s="252" t="s">
        <v>799</v>
      </c>
      <c r="M507" s="516"/>
      <c r="N507" s="502"/>
      <c r="O507" s="504"/>
      <c r="P507" s="6"/>
      <c r="Q507" s="413"/>
      <c r="R507" s="413"/>
      <c r="S507" s="413"/>
      <c r="T507" s="413"/>
      <c r="U507" s="413"/>
      <c r="V507" s="413"/>
    </row>
    <row r="508" spans="1:22" s="411" customFormat="1" x14ac:dyDescent="0.25">
      <c r="A508" s="1"/>
      <c r="B508" s="5"/>
      <c r="C508" s="5" t="s">
        <v>802</v>
      </c>
      <c r="D508" s="390"/>
      <c r="E508" s="405"/>
      <c r="F508" s="406"/>
      <c r="G508" s="326"/>
      <c r="H508" s="326"/>
      <c r="I508" s="327"/>
      <c r="J508" s="328"/>
      <c r="K508" s="326"/>
      <c r="L508" s="329"/>
      <c r="M508" s="330">
        <f>IF(E508=0,(D508*1*F508)/1000,IF(E508= " ", (D508*1*F508)/1000, (D508*E508*F508)/1000))</f>
        <v>0</v>
      </c>
      <c r="N508" s="393"/>
      <c r="O508" s="394"/>
      <c r="P508" s="6"/>
      <c r="Q508" s="413"/>
      <c r="R508" s="413"/>
      <c r="S508" s="413"/>
      <c r="T508" s="413"/>
      <c r="U508" s="413"/>
      <c r="V508" s="413"/>
    </row>
    <row r="509" spans="1:22" s="411" customFormat="1" x14ac:dyDescent="0.25">
      <c r="A509" s="1"/>
      <c r="B509" s="5"/>
      <c r="C509" s="5" t="s">
        <v>804</v>
      </c>
      <c r="D509" s="280"/>
      <c r="E509" s="331"/>
      <c r="F509" s="332"/>
      <c r="G509" s="407"/>
      <c r="H509" s="12"/>
      <c r="I509" s="12"/>
      <c r="J509" s="12"/>
      <c r="K509" s="12"/>
      <c r="L509" s="391"/>
      <c r="M509" s="333">
        <f>IF((G509*H509)+(I509*J509)+(K509*L509) =0,0,(G509*H509)+(I509*J509)+(K509*L509))</f>
        <v>0</v>
      </c>
      <c r="N509" s="265"/>
      <c r="O509" s="391"/>
      <c r="P509" s="6"/>
      <c r="Q509" s="413"/>
      <c r="R509" s="413"/>
      <c r="S509" s="413"/>
      <c r="T509" s="413"/>
      <c r="U509" s="413"/>
      <c r="V509" s="413"/>
    </row>
    <row r="510" spans="1:22" s="411" customFormat="1" x14ac:dyDescent="0.25">
      <c r="A510" s="1"/>
      <c r="B510" s="5"/>
      <c r="C510" s="5" t="s">
        <v>805</v>
      </c>
      <c r="D510" s="390"/>
      <c r="E510" s="331"/>
      <c r="F510" s="332"/>
      <c r="G510" s="407"/>
      <c r="H510" s="12"/>
      <c r="I510" s="12"/>
      <c r="J510" s="12"/>
      <c r="K510" s="12"/>
      <c r="L510" s="391"/>
      <c r="M510" s="333">
        <f>IF((G510*H510)+(I510*J510)+(K510*L510) =0,0,(G510*H510)+(I510*J510)+(K510*L510))</f>
        <v>0</v>
      </c>
      <c r="N510" s="12"/>
      <c r="O510" s="391"/>
      <c r="P510" s="6"/>
      <c r="Q510" s="413"/>
      <c r="R510" s="413"/>
      <c r="S510" s="413"/>
      <c r="T510" s="413"/>
      <c r="U510" s="413"/>
      <c r="V510" s="413"/>
    </row>
    <row r="511" spans="1:22" s="411" customFormat="1" x14ac:dyDescent="0.25">
      <c r="A511" s="1"/>
      <c r="B511" s="5"/>
      <c r="C511" s="5" t="s">
        <v>806</v>
      </c>
      <c r="D511" s="390"/>
      <c r="E511" s="405"/>
      <c r="F511" s="406"/>
      <c r="G511" s="262"/>
      <c r="H511" s="262"/>
      <c r="I511" s="281"/>
      <c r="J511" s="282"/>
      <c r="K511" s="262"/>
      <c r="L511" s="263"/>
      <c r="M511" s="333">
        <f>IF(E511=0,(D511*1*F511)/1000,IF(E511= " ", (D511*1*F511)/1000, (D511*E511*F511)/1000))</f>
        <v>0</v>
      </c>
      <c r="N511" s="12"/>
      <c r="O511" s="391"/>
      <c r="P511" s="6"/>
      <c r="Q511" s="413"/>
      <c r="R511" s="413"/>
      <c r="S511" s="413"/>
      <c r="T511" s="413"/>
      <c r="U511" s="413"/>
      <c r="V511" s="413"/>
    </row>
    <row r="512" spans="1:22" s="411" customFormat="1" x14ac:dyDescent="0.25">
      <c r="A512" s="1"/>
      <c r="B512" s="5"/>
      <c r="C512" s="5" t="s">
        <v>804</v>
      </c>
      <c r="D512" s="280"/>
      <c r="E512" s="331"/>
      <c r="F512" s="332"/>
      <c r="G512" s="407"/>
      <c r="H512" s="12"/>
      <c r="I512" s="12"/>
      <c r="J512" s="12"/>
      <c r="K512" s="12"/>
      <c r="L512" s="391"/>
      <c r="M512" s="333">
        <f>IF((G512*H512)+(I512*J512)+(K512*L512) =0,0,(G512*H512)+(I512*J512)+(K512*L512))</f>
        <v>0</v>
      </c>
      <c r="N512" s="265"/>
      <c r="O512" s="391"/>
      <c r="P512" s="6"/>
      <c r="Q512" s="413"/>
      <c r="R512" s="413"/>
      <c r="S512" s="413"/>
      <c r="T512" s="413"/>
      <c r="U512" s="413"/>
      <c r="V512" s="413"/>
    </row>
    <row r="513" spans="1:22" s="411" customFormat="1" x14ac:dyDescent="0.25">
      <c r="A513" s="1"/>
      <c r="B513" s="5"/>
      <c r="C513" s="5" t="s">
        <v>805</v>
      </c>
      <c r="D513" s="390"/>
      <c r="E513" s="331"/>
      <c r="F513" s="332"/>
      <c r="G513" s="407"/>
      <c r="H513" s="12"/>
      <c r="I513" s="12"/>
      <c r="J513" s="12"/>
      <c r="K513" s="12"/>
      <c r="L513" s="391"/>
      <c r="M513" s="333">
        <f>IF((G513*H513)+(I513*J513)+(K513*L513) =0,0,(G513*H513)+(I513*J513)+(K513*L513))</f>
        <v>0</v>
      </c>
      <c r="N513" s="12"/>
      <c r="O513" s="391"/>
      <c r="P513" s="6"/>
      <c r="Q513" s="413"/>
      <c r="R513" s="413"/>
      <c r="S513" s="413"/>
      <c r="T513" s="413"/>
      <c r="U513" s="413"/>
      <c r="V513" s="413"/>
    </row>
    <row r="514" spans="1:22" s="411" customFormat="1" x14ac:dyDescent="0.25">
      <c r="A514" s="1"/>
      <c r="B514" s="5"/>
      <c r="C514" s="5" t="s">
        <v>808</v>
      </c>
      <c r="D514" s="390"/>
      <c r="E514" s="405"/>
      <c r="F514" s="406"/>
      <c r="G514" s="262"/>
      <c r="H514" s="262"/>
      <c r="I514" s="281"/>
      <c r="J514" s="282"/>
      <c r="K514" s="262"/>
      <c r="L514" s="263"/>
      <c r="M514" s="333">
        <f>IF(E514=0,(D514*1*F514)/1000,IF(E514= " ", (D514*1*F514)/1000, (D514*E514*F514)/1000))</f>
        <v>0</v>
      </c>
      <c r="N514" s="12"/>
      <c r="O514" s="391"/>
      <c r="P514" s="6"/>
      <c r="Q514" s="413"/>
      <c r="R514" s="413"/>
      <c r="S514" s="413"/>
      <c r="T514" s="413"/>
      <c r="U514" s="413"/>
      <c r="V514" s="413"/>
    </row>
    <row r="515" spans="1:22" s="411" customFormat="1" x14ac:dyDescent="0.25">
      <c r="A515" s="1"/>
      <c r="B515" s="5"/>
      <c r="C515" s="5" t="s">
        <v>804</v>
      </c>
      <c r="D515" s="280"/>
      <c r="E515" s="262"/>
      <c r="F515" s="263"/>
      <c r="G515" s="407"/>
      <c r="H515" s="12"/>
      <c r="I515" s="12"/>
      <c r="J515" s="12"/>
      <c r="K515" s="12"/>
      <c r="L515" s="391"/>
      <c r="M515" s="333">
        <f>IF((G515*H515)+(I515*J515)+(K515*L515) =0,0,(G515*H515)+(I515*J515)+(K515*L515))</f>
        <v>0</v>
      </c>
      <c r="N515" s="265"/>
      <c r="O515" s="391"/>
      <c r="P515" s="6"/>
      <c r="Q515" s="413"/>
      <c r="R515" s="413"/>
      <c r="S515" s="413"/>
      <c r="T515" s="413"/>
      <c r="U515" s="413"/>
      <c r="V515" s="413"/>
    </row>
    <row r="516" spans="1:22" s="411" customFormat="1" x14ac:dyDescent="0.25">
      <c r="A516" s="1"/>
      <c r="B516" s="5"/>
      <c r="C516" s="5" t="s">
        <v>805</v>
      </c>
      <c r="D516" s="390"/>
      <c r="E516" s="262"/>
      <c r="F516" s="263"/>
      <c r="G516" s="407"/>
      <c r="H516" s="12"/>
      <c r="I516" s="12"/>
      <c r="J516" s="12"/>
      <c r="K516" s="12"/>
      <c r="L516" s="391"/>
      <c r="M516" s="333">
        <f>IF((G516*H516)+(I516*J516)+(K516*L516) =0,0,(G516*H516)+(I516*J516)+(K516*L516))</f>
        <v>0</v>
      </c>
      <c r="N516" s="12"/>
      <c r="O516" s="391"/>
      <c r="P516" s="6"/>
      <c r="Q516" s="413"/>
      <c r="R516" s="413"/>
      <c r="S516" s="413"/>
      <c r="T516" s="413"/>
      <c r="U516" s="413"/>
      <c r="V516" s="413"/>
    </row>
    <row r="517" spans="1:22" s="411" customFormat="1" ht="15.75" thickBot="1" x14ac:dyDescent="0.3">
      <c r="A517" s="1"/>
      <c r="B517" s="5"/>
      <c r="C517" s="283" t="s">
        <v>815</v>
      </c>
      <c r="D517" s="267">
        <f>D508+D510+D511+D513+D514+D516</f>
        <v>0</v>
      </c>
      <c r="E517" s="268"/>
      <c r="F517" s="269"/>
      <c r="G517" s="268"/>
      <c r="H517" s="268"/>
      <c r="I517" s="285"/>
      <c r="J517" s="268"/>
      <c r="K517" s="285"/>
      <c r="L517" s="269"/>
      <c r="M517" s="275">
        <f>SUM(M508:M516)</f>
        <v>0</v>
      </c>
      <c r="N517" s="275">
        <f t="shared" ref="N517:O517" si="33">SUM(N508:N516)</f>
        <v>0</v>
      </c>
      <c r="O517" s="276">
        <f t="shared" si="33"/>
        <v>0</v>
      </c>
      <c r="P517" s="6"/>
      <c r="Q517" s="413"/>
      <c r="R517" s="413"/>
      <c r="S517" s="413"/>
      <c r="T517" s="413"/>
      <c r="U517" s="413"/>
      <c r="V517" s="413"/>
    </row>
    <row r="518" spans="1:22" s="411" customFormat="1" x14ac:dyDescent="0.25">
      <c r="A518" s="1"/>
      <c r="B518" s="5"/>
      <c r="C518" s="146"/>
      <c r="D518" s="146"/>
      <c r="E518" s="146"/>
      <c r="F518" s="146"/>
      <c r="G518" s="146"/>
      <c r="H518" s="146"/>
      <c r="I518" s="146"/>
      <c r="J518" s="146"/>
      <c r="K518" s="146"/>
      <c r="L518" s="146"/>
      <c r="M518" s="146"/>
      <c r="N518" s="146"/>
      <c r="O518" s="146"/>
      <c r="P518" s="6"/>
      <c r="Q518" s="413"/>
      <c r="R518" s="413"/>
      <c r="S518" s="413"/>
      <c r="T518" s="413"/>
      <c r="U518" s="413"/>
      <c r="V518" s="413"/>
    </row>
    <row r="519" spans="1:22" s="411" customFormat="1" x14ac:dyDescent="0.25">
      <c r="A519" s="1"/>
      <c r="B519" s="5"/>
      <c r="C519" s="146"/>
      <c r="D519" s="146"/>
      <c r="E519" s="146"/>
      <c r="F519" s="146"/>
      <c r="G519" s="146"/>
      <c r="H519" s="146"/>
      <c r="I519" s="146"/>
      <c r="J519" s="146"/>
      <c r="K519" s="146"/>
      <c r="L519" s="146"/>
      <c r="M519" s="146"/>
      <c r="N519" s="146"/>
      <c r="O519" s="146"/>
      <c r="P519" s="6"/>
      <c r="Q519" s="413"/>
      <c r="R519" s="413"/>
      <c r="S519" s="413"/>
      <c r="T519" s="413"/>
      <c r="U519" s="413"/>
      <c r="V519" s="413"/>
    </row>
    <row r="520" spans="1:22" s="411" customFormat="1" x14ac:dyDescent="0.25">
      <c r="A520" s="1"/>
      <c r="B520" s="5"/>
      <c r="C520" s="146"/>
      <c r="D520" s="146"/>
      <c r="E520" s="146"/>
      <c r="F520" s="146"/>
      <c r="G520" s="146"/>
      <c r="H520" s="146"/>
      <c r="I520" s="146"/>
      <c r="J520" s="146"/>
      <c r="K520" s="146"/>
      <c r="L520" s="146"/>
      <c r="M520" s="146"/>
      <c r="N520" s="146"/>
      <c r="O520" s="146"/>
      <c r="P520" s="6"/>
      <c r="Q520" s="413"/>
      <c r="R520" s="413"/>
      <c r="S520" s="413"/>
      <c r="T520" s="413"/>
      <c r="U520" s="413"/>
      <c r="V520" s="413"/>
    </row>
    <row r="521" spans="1:22" s="411" customFormat="1" ht="19.5" thickBot="1" x14ac:dyDescent="0.35">
      <c r="A521" s="1"/>
      <c r="B521" s="5"/>
      <c r="C521" s="287" t="s">
        <v>811</v>
      </c>
      <c r="D521" s="146"/>
      <c r="E521" s="146"/>
      <c r="F521" s="146"/>
      <c r="G521" s="146"/>
      <c r="H521" s="146"/>
      <c r="I521" s="146"/>
      <c r="J521" s="146"/>
      <c r="K521" s="146"/>
      <c r="L521" s="146"/>
      <c r="M521" s="146"/>
      <c r="N521" s="146"/>
      <c r="O521" s="146"/>
      <c r="P521" s="6"/>
      <c r="Q521" s="413"/>
      <c r="R521" s="413"/>
      <c r="S521" s="413"/>
      <c r="T521" s="413"/>
      <c r="U521" s="413"/>
      <c r="V521" s="413"/>
    </row>
    <row r="522" spans="1:22" s="411" customFormat="1" x14ac:dyDescent="0.25">
      <c r="A522" s="1"/>
      <c r="B522" s="5"/>
      <c r="C522" s="505" t="s">
        <v>812</v>
      </c>
      <c r="D522" s="507" t="s">
        <v>795</v>
      </c>
      <c r="E522" s="507" t="s">
        <v>796</v>
      </c>
      <c r="F522" s="509" t="s">
        <v>797</v>
      </c>
      <c r="G522" s="511" t="s">
        <v>813</v>
      </c>
      <c r="H522" s="513" t="s">
        <v>834</v>
      </c>
      <c r="I522" s="146"/>
      <c r="J522" s="146"/>
      <c r="K522" s="146"/>
      <c r="L522" s="146"/>
      <c r="M522" s="146"/>
      <c r="N522" s="146"/>
      <c r="O522" s="146"/>
      <c r="P522" s="6"/>
      <c r="Q522" s="413"/>
      <c r="R522" s="413"/>
      <c r="S522" s="413"/>
      <c r="T522" s="413"/>
      <c r="U522" s="413"/>
      <c r="V522" s="413"/>
    </row>
    <row r="523" spans="1:22" s="411" customFormat="1" ht="15.75" thickBot="1" x14ac:dyDescent="0.3">
      <c r="A523" s="1"/>
      <c r="B523" s="5"/>
      <c r="C523" s="506"/>
      <c r="D523" s="508"/>
      <c r="E523" s="508"/>
      <c r="F523" s="510"/>
      <c r="G523" s="512"/>
      <c r="H523" s="514"/>
      <c r="I523" s="146"/>
      <c r="J523" s="146"/>
      <c r="K523" s="146"/>
      <c r="L523" s="146"/>
      <c r="M523" s="146"/>
      <c r="N523" s="146"/>
      <c r="O523" s="146"/>
      <c r="P523" s="6"/>
      <c r="Q523" s="413"/>
      <c r="R523" s="413"/>
      <c r="S523" s="413"/>
      <c r="T523" s="413"/>
      <c r="U523" s="413"/>
      <c r="V523" s="413"/>
    </row>
    <row r="524" spans="1:22" s="411" customFormat="1" x14ac:dyDescent="0.25">
      <c r="A524" s="1"/>
      <c r="B524" s="5"/>
      <c r="C524" s="10" t="s">
        <v>814</v>
      </c>
      <c r="D524" s="393"/>
      <c r="E524" s="388"/>
      <c r="F524" s="389"/>
      <c r="G524" s="334">
        <f t="shared" ref="G524:G527" si="34">IF(E524=0,(D524*1*F524)/1000,IF(E524=" ",(D524*1*F524)/1000,(D524*E524*F524)/1000))</f>
        <v>0</v>
      </c>
      <c r="H524" s="154"/>
      <c r="I524" s="146"/>
      <c r="J524" s="146"/>
      <c r="K524" s="146"/>
      <c r="L524" s="146"/>
      <c r="M524" s="146"/>
      <c r="N524" s="146"/>
      <c r="O524" s="146"/>
      <c r="P524" s="6"/>
      <c r="Q524" s="413"/>
      <c r="R524" s="413"/>
      <c r="S524" s="413"/>
      <c r="T524" s="413"/>
      <c r="U524" s="413"/>
      <c r="V524" s="413"/>
    </row>
    <row r="525" spans="1:22" s="411" customFormat="1" x14ac:dyDescent="0.25">
      <c r="A525" s="1"/>
      <c r="B525" s="5"/>
      <c r="C525" s="11" t="s">
        <v>814</v>
      </c>
      <c r="D525" s="393"/>
      <c r="E525" s="388"/>
      <c r="F525" s="389"/>
      <c r="G525" s="289">
        <f t="shared" si="34"/>
        <v>0</v>
      </c>
      <c r="H525" s="155"/>
      <c r="I525" s="146"/>
      <c r="J525" s="146"/>
      <c r="K525" s="146"/>
      <c r="L525" s="146"/>
      <c r="M525" s="146"/>
      <c r="N525" s="146"/>
      <c r="O525" s="146"/>
      <c r="P525" s="6"/>
      <c r="Q525" s="413"/>
      <c r="R525" s="413"/>
      <c r="S525" s="413"/>
      <c r="T525" s="413"/>
      <c r="U525" s="413"/>
      <c r="V525" s="413"/>
    </row>
    <row r="526" spans="1:22" s="411" customFormat="1" x14ac:dyDescent="0.25">
      <c r="A526" s="1"/>
      <c r="B526" s="5"/>
      <c r="C526" s="11"/>
      <c r="D526" s="393"/>
      <c r="E526" s="388"/>
      <c r="F526" s="389"/>
      <c r="G526" s="289">
        <f t="shared" si="34"/>
        <v>0</v>
      </c>
      <c r="H526" s="155"/>
      <c r="I526" s="146"/>
      <c r="J526" s="146"/>
      <c r="K526" s="146"/>
      <c r="L526" s="146"/>
      <c r="M526" s="146"/>
      <c r="N526" s="146"/>
      <c r="O526" s="146"/>
      <c r="P526" s="6"/>
      <c r="Q526" s="413"/>
      <c r="R526" s="413"/>
      <c r="S526" s="413"/>
      <c r="T526" s="413"/>
      <c r="U526" s="413"/>
      <c r="V526" s="413"/>
    </row>
    <row r="527" spans="1:22" s="411" customFormat="1" x14ac:dyDescent="0.25">
      <c r="A527" s="1"/>
      <c r="B527" s="5"/>
      <c r="C527" s="11"/>
      <c r="D527" s="393"/>
      <c r="E527" s="388"/>
      <c r="F527" s="389"/>
      <c r="G527" s="289">
        <f t="shared" si="34"/>
        <v>0</v>
      </c>
      <c r="H527" s="155"/>
      <c r="I527" s="146"/>
      <c r="J527" s="146"/>
      <c r="K527" s="146"/>
      <c r="L527" s="146"/>
      <c r="M527" s="146"/>
      <c r="N527" s="146"/>
      <c r="O527" s="146"/>
      <c r="P527" s="6"/>
      <c r="Q527" s="413"/>
      <c r="R527" s="413"/>
      <c r="S527" s="413"/>
      <c r="T527" s="413"/>
      <c r="U527" s="413"/>
      <c r="V527" s="413"/>
    </row>
    <row r="528" spans="1:22" s="411" customFormat="1" ht="15.75" thickBot="1" x14ac:dyDescent="0.3">
      <c r="A528" s="1"/>
      <c r="B528" s="5"/>
      <c r="C528" s="290" t="s">
        <v>815</v>
      </c>
      <c r="D528" s="291" t="s">
        <v>814</v>
      </c>
      <c r="E528" s="292"/>
      <c r="F528" s="293"/>
      <c r="G528" s="294">
        <f>SUM(G524:G527)</f>
        <v>0</v>
      </c>
      <c r="H528" s="295">
        <f>SUM(H524:H527)</f>
        <v>0</v>
      </c>
      <c r="I528" s="146"/>
      <c r="J528" s="146"/>
      <c r="K528" s="146"/>
      <c r="L528" s="146"/>
      <c r="M528" s="146"/>
      <c r="N528" s="146"/>
      <c r="O528" s="146"/>
      <c r="P528" s="6"/>
      <c r="Q528" s="413"/>
      <c r="R528" s="413"/>
      <c r="S528" s="413"/>
      <c r="T528" s="413"/>
      <c r="U528" s="413"/>
      <c r="V528" s="413"/>
    </row>
    <row r="529" spans="1:22" s="411" customFormat="1" x14ac:dyDescent="0.25">
      <c r="A529" s="1"/>
      <c r="B529" s="5"/>
      <c r="C529" s="146"/>
      <c r="D529" s="146"/>
      <c r="E529" s="146"/>
      <c r="F529" s="146"/>
      <c r="G529" s="146"/>
      <c r="H529" s="146"/>
      <c r="I529" s="146"/>
      <c r="J529" s="146"/>
      <c r="K529" s="146"/>
      <c r="L529" s="146"/>
      <c r="M529" s="146"/>
      <c r="N529" s="146"/>
      <c r="O529" s="146"/>
      <c r="P529" s="6"/>
      <c r="Q529" s="413"/>
      <c r="R529" s="413"/>
      <c r="S529" s="413"/>
      <c r="T529" s="413"/>
      <c r="U529" s="413"/>
      <c r="V529" s="413"/>
    </row>
    <row r="530" spans="1:22" s="411" customFormat="1" x14ac:dyDescent="0.25">
      <c r="A530" s="1"/>
      <c r="B530" s="5"/>
      <c r="C530" s="146"/>
      <c r="D530" s="146"/>
      <c r="E530" s="146"/>
      <c r="F530" s="146"/>
      <c r="G530" s="146"/>
      <c r="H530" s="146"/>
      <c r="I530" s="146"/>
      <c r="J530" s="146"/>
      <c r="K530" s="146"/>
      <c r="L530" s="146"/>
      <c r="M530" s="146"/>
      <c r="N530" s="146"/>
      <c r="O530" s="146"/>
      <c r="P530" s="6"/>
      <c r="Q530" s="413"/>
      <c r="R530" s="413"/>
      <c r="S530" s="413"/>
      <c r="T530" s="413"/>
      <c r="U530" s="413"/>
      <c r="V530" s="413"/>
    </row>
    <row r="531" spans="1:22" s="411" customFormat="1" x14ac:dyDescent="0.25">
      <c r="A531" s="1"/>
      <c r="B531" s="5"/>
      <c r="C531" s="146"/>
      <c r="D531" s="146"/>
      <c r="E531" s="146"/>
      <c r="F531" s="146"/>
      <c r="G531" s="146"/>
      <c r="H531" s="146"/>
      <c r="I531" s="146"/>
      <c r="J531" s="146"/>
      <c r="K531" s="146"/>
      <c r="L531" s="146"/>
      <c r="M531" s="146"/>
      <c r="N531" s="146"/>
      <c r="O531" s="146"/>
      <c r="P531" s="6"/>
      <c r="Q531" s="413"/>
      <c r="R531" s="413"/>
      <c r="S531" s="413"/>
      <c r="T531" s="413"/>
      <c r="U531" s="413"/>
      <c r="V531" s="413"/>
    </row>
    <row r="532" spans="1:22" s="411" customFormat="1" ht="19.5" thickBot="1" x14ac:dyDescent="0.35">
      <c r="A532" s="1"/>
      <c r="B532" s="5"/>
      <c r="C532" s="243" t="s">
        <v>816</v>
      </c>
      <c r="D532" s="146"/>
      <c r="E532" s="146"/>
      <c r="F532" s="146"/>
      <c r="G532" s="146"/>
      <c r="H532" s="146"/>
      <c r="I532" s="146"/>
      <c r="J532" s="146"/>
      <c r="K532" s="146"/>
      <c r="L532" s="146"/>
      <c r="M532" s="146"/>
      <c r="N532" s="146"/>
      <c r="O532" s="146"/>
      <c r="P532" s="6"/>
      <c r="Q532" s="413"/>
      <c r="R532" s="413"/>
      <c r="S532" s="413"/>
      <c r="T532" s="413"/>
      <c r="U532" s="413"/>
      <c r="V532" s="413"/>
    </row>
    <row r="533" spans="1:22" s="411" customFormat="1" x14ac:dyDescent="0.25">
      <c r="A533" s="1"/>
      <c r="B533" s="5"/>
      <c r="C533" s="491" t="s">
        <v>812</v>
      </c>
      <c r="D533" s="493" t="s">
        <v>817</v>
      </c>
      <c r="E533" s="495" t="s">
        <v>818</v>
      </c>
      <c r="F533" s="497" t="s">
        <v>813</v>
      </c>
      <c r="G533" s="499" t="s">
        <v>833</v>
      </c>
      <c r="H533" s="146"/>
      <c r="I533" s="146"/>
      <c r="J533" s="146"/>
      <c r="K533" s="146"/>
      <c r="L533" s="146"/>
      <c r="M533" s="146"/>
      <c r="N533" s="146"/>
      <c r="O533" s="146"/>
      <c r="P533" s="6"/>
      <c r="Q533" s="413"/>
      <c r="R533" s="413"/>
      <c r="S533" s="413"/>
      <c r="T533" s="413"/>
      <c r="U533" s="413"/>
      <c r="V533" s="413"/>
    </row>
    <row r="534" spans="1:22" s="411" customFormat="1" ht="15.75" thickBot="1" x14ac:dyDescent="0.3">
      <c r="A534" s="1"/>
      <c r="B534" s="5"/>
      <c r="C534" s="492"/>
      <c r="D534" s="494"/>
      <c r="E534" s="496"/>
      <c r="F534" s="498"/>
      <c r="G534" s="500"/>
      <c r="H534" s="146"/>
      <c r="I534" s="146"/>
      <c r="J534" s="146"/>
      <c r="K534" s="146"/>
      <c r="L534" s="146"/>
      <c r="M534" s="146"/>
      <c r="N534" s="146"/>
      <c r="O534" s="146"/>
      <c r="P534" s="6"/>
      <c r="Q534" s="413"/>
      <c r="R534" s="413"/>
      <c r="S534" s="413"/>
      <c r="T534" s="413"/>
      <c r="U534" s="413"/>
      <c r="V534" s="413"/>
    </row>
    <row r="535" spans="1:22" s="411" customFormat="1" x14ac:dyDescent="0.25">
      <c r="A535" s="1"/>
      <c r="B535" s="5"/>
      <c r="C535" s="397" t="s">
        <v>814</v>
      </c>
      <c r="D535" s="12"/>
      <c r="E535" s="391"/>
      <c r="F535" s="296">
        <f>D535*E535</f>
        <v>0</v>
      </c>
      <c r="G535" s="395"/>
      <c r="H535" s="146"/>
      <c r="I535" s="146"/>
      <c r="J535" s="146"/>
      <c r="K535" s="146"/>
      <c r="L535" s="146"/>
      <c r="M535" s="146"/>
      <c r="N535" s="146"/>
      <c r="O535" s="146"/>
      <c r="P535" s="6"/>
      <c r="Q535" s="413"/>
      <c r="R535" s="413"/>
      <c r="S535" s="413"/>
      <c r="T535" s="413"/>
      <c r="U535" s="413"/>
      <c r="V535" s="413"/>
    </row>
    <row r="536" spans="1:22" s="411" customFormat="1" x14ac:dyDescent="0.25">
      <c r="A536" s="1"/>
      <c r="B536" s="5"/>
      <c r="C536" s="398" t="s">
        <v>814</v>
      </c>
      <c r="D536" s="12"/>
      <c r="E536" s="391"/>
      <c r="F536" s="297">
        <f t="shared" ref="F536" si="35">D536*E536</f>
        <v>0</v>
      </c>
      <c r="G536" s="396"/>
      <c r="H536" s="146"/>
      <c r="I536" s="146"/>
      <c r="J536" s="146"/>
      <c r="K536" s="146"/>
      <c r="L536" s="146"/>
      <c r="M536" s="146"/>
      <c r="N536" s="146"/>
      <c r="O536" s="146"/>
      <c r="P536" s="6"/>
      <c r="Q536" s="413"/>
      <c r="R536" s="413"/>
      <c r="S536" s="413"/>
      <c r="T536" s="413"/>
      <c r="U536" s="413"/>
      <c r="V536" s="413"/>
    </row>
    <row r="537" spans="1:22" s="411" customFormat="1" ht="15.75" thickBot="1" x14ac:dyDescent="0.3">
      <c r="A537" s="1"/>
      <c r="B537" s="5"/>
      <c r="C537" s="298" t="s">
        <v>815</v>
      </c>
      <c r="D537" s="291"/>
      <c r="E537" s="285"/>
      <c r="F537" s="299">
        <f>F535+F536</f>
        <v>0</v>
      </c>
      <c r="G537" s="294">
        <f>SUM(G535:G536)</f>
        <v>0</v>
      </c>
      <c r="H537" s="146"/>
      <c r="I537" s="146"/>
      <c r="J537" s="146"/>
      <c r="K537" s="146"/>
      <c r="L537" s="146"/>
      <c r="M537" s="146"/>
      <c r="N537" s="146"/>
      <c r="O537" s="146"/>
      <c r="P537" s="6"/>
      <c r="Q537" s="413"/>
      <c r="R537" s="413"/>
      <c r="S537" s="413"/>
      <c r="T537" s="413"/>
      <c r="U537" s="413"/>
      <c r="V537" s="413"/>
    </row>
    <row r="538" spans="1:22" s="411" customFormat="1" x14ac:dyDescent="0.25">
      <c r="A538" s="1"/>
      <c r="B538" s="5"/>
      <c r="C538" s="146"/>
      <c r="D538" s="146"/>
      <c r="E538" s="146"/>
      <c r="F538" s="146"/>
      <c r="G538" s="146"/>
      <c r="H538" s="146"/>
      <c r="I538" s="146"/>
      <c r="J538" s="146"/>
      <c r="K538" s="146"/>
      <c r="L538" s="146"/>
      <c r="M538" s="146"/>
      <c r="N538" s="146"/>
      <c r="O538" s="146"/>
      <c r="P538" s="6"/>
      <c r="Q538" s="413"/>
      <c r="R538" s="413"/>
      <c r="S538" s="413"/>
      <c r="T538" s="413"/>
      <c r="U538" s="413"/>
      <c r="V538" s="413"/>
    </row>
    <row r="539" spans="1:22" s="411" customFormat="1" x14ac:dyDescent="0.25">
      <c r="A539" s="1"/>
      <c r="B539" s="5"/>
      <c r="C539" s="146"/>
      <c r="D539" s="146"/>
      <c r="E539" s="146"/>
      <c r="F539" s="146"/>
      <c r="G539" s="146"/>
      <c r="H539" s="146"/>
      <c r="I539" s="146"/>
      <c r="J539" s="146"/>
      <c r="K539" s="146"/>
      <c r="L539" s="146"/>
      <c r="M539" s="146"/>
      <c r="N539" s="146"/>
      <c r="O539" s="146"/>
      <c r="P539" s="6"/>
      <c r="Q539" s="413"/>
      <c r="R539" s="413"/>
      <c r="S539" s="413"/>
      <c r="T539" s="413"/>
      <c r="U539" s="413"/>
      <c r="V539" s="413"/>
    </row>
    <row r="540" spans="1:22" s="411" customFormat="1" x14ac:dyDescent="0.25">
      <c r="A540" s="1"/>
      <c r="B540" s="5"/>
      <c r="C540" s="146"/>
      <c r="D540" s="146"/>
      <c r="E540" s="146"/>
      <c r="F540" s="146"/>
      <c r="G540" s="146"/>
      <c r="H540" s="146"/>
      <c r="I540" s="146"/>
      <c r="J540" s="146"/>
      <c r="K540" s="146"/>
      <c r="L540" s="146"/>
      <c r="M540" s="146"/>
      <c r="N540" s="146"/>
      <c r="O540" s="146"/>
      <c r="P540" s="6"/>
      <c r="Q540" s="413"/>
      <c r="R540" s="413"/>
      <c r="S540" s="413"/>
      <c r="T540" s="413"/>
      <c r="U540" s="413"/>
      <c r="V540" s="413"/>
    </row>
    <row r="541" spans="1:22" s="411" customFormat="1" x14ac:dyDescent="0.25">
      <c r="A541" s="1"/>
      <c r="B541" s="5"/>
      <c r="C541" s="146"/>
      <c r="D541" s="146"/>
      <c r="E541" s="146"/>
      <c r="F541" s="300"/>
      <c r="G541" s="301"/>
      <c r="H541" s="301"/>
      <c r="I541" s="301"/>
      <c r="J541" s="302"/>
      <c r="K541" s="146"/>
      <c r="L541" s="146"/>
      <c r="M541" s="146"/>
      <c r="N541" s="146"/>
      <c r="O541" s="146"/>
      <c r="P541" s="6"/>
      <c r="Q541" s="413"/>
      <c r="R541" s="413"/>
      <c r="S541" s="413"/>
      <c r="T541" s="413"/>
      <c r="U541" s="413"/>
      <c r="V541" s="413"/>
    </row>
    <row r="542" spans="1:22" s="411" customFormat="1" x14ac:dyDescent="0.25">
      <c r="A542" s="1"/>
      <c r="B542" s="5"/>
      <c r="C542" s="146"/>
      <c r="D542" s="146"/>
      <c r="E542" s="146"/>
      <c r="F542" s="303"/>
      <c r="G542" s="146" t="s">
        <v>835</v>
      </c>
      <c r="H542" s="146"/>
      <c r="I542" s="262">
        <f>M517+G528+F537</f>
        <v>0</v>
      </c>
      <c r="J542" s="304"/>
      <c r="K542" s="146"/>
      <c r="L542" s="146"/>
      <c r="M542" s="146"/>
      <c r="N542" s="146"/>
      <c r="O542" s="146"/>
      <c r="P542" s="6"/>
      <c r="Q542" s="413"/>
      <c r="R542" s="413"/>
      <c r="S542" s="413"/>
      <c r="T542" s="413"/>
      <c r="U542" s="413"/>
      <c r="V542" s="413"/>
    </row>
    <row r="543" spans="1:22" s="411" customFormat="1" x14ac:dyDescent="0.25">
      <c r="A543" s="1"/>
      <c r="B543" s="5"/>
      <c r="C543" s="146"/>
      <c r="D543" s="146"/>
      <c r="E543" s="146"/>
      <c r="F543" s="303"/>
      <c r="G543" s="146"/>
      <c r="H543" s="146"/>
      <c r="I543" s="262"/>
      <c r="J543" s="304"/>
      <c r="K543" s="146"/>
      <c r="L543" s="146"/>
      <c r="M543" s="146"/>
      <c r="N543" s="146"/>
      <c r="O543" s="146"/>
      <c r="P543" s="6"/>
      <c r="Q543" s="413"/>
      <c r="R543" s="413"/>
      <c r="S543" s="413"/>
      <c r="T543" s="413"/>
      <c r="U543" s="413"/>
      <c r="V543" s="413"/>
    </row>
    <row r="544" spans="1:22" s="411" customFormat="1" x14ac:dyDescent="0.25">
      <c r="A544" s="1"/>
      <c r="B544" s="5"/>
      <c r="C544" s="146"/>
      <c r="D544" s="146"/>
      <c r="E544" s="146"/>
      <c r="F544" s="303"/>
      <c r="G544" s="146" t="s">
        <v>1001</v>
      </c>
      <c r="H544" s="146"/>
      <c r="I544" s="262">
        <f>O517+H528+G537</f>
        <v>0</v>
      </c>
      <c r="J544" s="304"/>
      <c r="K544" s="146"/>
      <c r="L544" s="146"/>
      <c r="M544" s="146"/>
      <c r="N544" s="146"/>
      <c r="O544" s="146"/>
      <c r="P544" s="6"/>
      <c r="Q544" s="413"/>
      <c r="R544" s="413"/>
      <c r="S544" s="413"/>
      <c r="T544" s="413"/>
      <c r="U544" s="413"/>
      <c r="V544" s="413"/>
    </row>
    <row r="545" spans="1:22" s="411" customFormat="1" x14ac:dyDescent="0.25">
      <c r="A545" s="1"/>
      <c r="B545" s="5"/>
      <c r="C545" s="146"/>
      <c r="D545" s="146"/>
      <c r="E545" s="146"/>
      <c r="F545" s="306"/>
      <c r="G545" s="307"/>
      <c r="H545" s="307"/>
      <c r="I545" s="307"/>
      <c r="J545" s="308"/>
      <c r="K545" s="146"/>
      <c r="L545" s="146"/>
      <c r="M545" s="146"/>
      <c r="N545" s="146"/>
      <c r="O545" s="146"/>
      <c r="P545" s="6"/>
      <c r="Q545" s="413"/>
      <c r="R545" s="413"/>
      <c r="S545" s="413"/>
      <c r="T545" s="413"/>
      <c r="U545" s="413"/>
      <c r="V545" s="413"/>
    </row>
    <row r="546" spans="1:22" s="411" customFormat="1" x14ac:dyDescent="0.25">
      <c r="A546" s="1"/>
      <c r="B546" s="5"/>
      <c r="C546" s="146"/>
      <c r="D546" s="146"/>
      <c r="E546" s="146"/>
      <c r="F546" s="146"/>
      <c r="G546" s="146"/>
      <c r="H546" s="146"/>
      <c r="I546" s="146"/>
      <c r="J546" s="146"/>
      <c r="K546" s="146"/>
      <c r="L546" s="146"/>
      <c r="M546" s="146"/>
      <c r="N546" s="146"/>
      <c r="O546" s="146"/>
      <c r="P546" s="6"/>
      <c r="Q546" s="413"/>
      <c r="R546" s="413"/>
      <c r="S546" s="413"/>
      <c r="T546" s="413"/>
      <c r="U546" s="413"/>
      <c r="V546" s="413"/>
    </row>
    <row r="547" spans="1:22" s="411" customFormat="1" x14ac:dyDescent="0.25">
      <c r="A547" s="1"/>
      <c r="B547" s="5"/>
      <c r="C547" s="146"/>
      <c r="D547" s="146"/>
      <c r="E547" s="146"/>
      <c r="F547" s="146"/>
      <c r="G547" s="146"/>
      <c r="H547" s="146"/>
      <c r="I547" s="146"/>
      <c r="J547" s="146"/>
      <c r="K547" s="146"/>
      <c r="L547" s="146"/>
      <c r="M547" s="146"/>
      <c r="N547" s="146"/>
      <c r="O547" s="146"/>
      <c r="P547" s="6"/>
      <c r="Q547" s="413"/>
      <c r="R547" s="413"/>
      <c r="S547" s="413"/>
      <c r="T547" s="413"/>
      <c r="U547" s="413"/>
      <c r="V547" s="413"/>
    </row>
    <row r="548" spans="1:22" s="411" customFormat="1" x14ac:dyDescent="0.25">
      <c r="A548" s="1"/>
      <c r="B548" s="5"/>
      <c r="C548" s="146"/>
      <c r="D548" s="146"/>
      <c r="E548" s="146"/>
      <c r="F548" s="146"/>
      <c r="G548" s="146"/>
      <c r="H548" s="146"/>
      <c r="I548" s="146"/>
      <c r="J548" s="146"/>
      <c r="K548" s="146"/>
      <c r="L548" s="146"/>
      <c r="M548" s="146"/>
      <c r="N548" s="146"/>
      <c r="O548" s="146"/>
      <c r="P548" s="6"/>
      <c r="Q548" s="413"/>
      <c r="R548" s="413"/>
      <c r="S548" s="413"/>
      <c r="T548" s="413"/>
      <c r="U548" s="413"/>
      <c r="V548" s="413"/>
    </row>
    <row r="549" spans="1:22" s="411" customFormat="1" ht="15.75" thickBot="1" x14ac:dyDescent="0.3">
      <c r="A549" s="1"/>
      <c r="B549" s="5"/>
      <c r="C549" s="146"/>
      <c r="D549" s="146"/>
      <c r="E549" s="146"/>
      <c r="F549" s="146"/>
      <c r="G549" s="146"/>
      <c r="H549" s="146"/>
      <c r="I549" s="146"/>
      <c r="J549" s="146"/>
      <c r="K549" s="146"/>
      <c r="L549" s="146"/>
      <c r="M549" s="146"/>
      <c r="N549" s="146"/>
      <c r="O549" s="146"/>
      <c r="P549" s="6"/>
      <c r="Q549" s="413"/>
      <c r="R549" s="413"/>
      <c r="S549" s="413"/>
      <c r="T549" s="413"/>
      <c r="U549" s="413"/>
      <c r="V549" s="413"/>
    </row>
    <row r="550" spans="1:22" s="411" customFormat="1" ht="19.5" thickBot="1" x14ac:dyDescent="0.35">
      <c r="A550" s="1"/>
      <c r="B550" s="5"/>
      <c r="C550" s="243" t="str">
        <f>IF(VLOOKUP(Municipality!F12, 'Muni names - will be hidden tab'!A:O, 13, FALSE)="", "", VLOOKUP(Municipality!F12, 'Muni names - will be hidden tab'!A:O, 13, FALSE))</f>
        <v/>
      </c>
      <c r="D550" s="146"/>
      <c r="E550" s="146"/>
      <c r="F550" s="146"/>
      <c r="G550" s="517" t="s">
        <v>791</v>
      </c>
      <c r="H550" s="518"/>
      <c r="I550" s="518"/>
      <c r="J550" s="518"/>
      <c r="K550" s="518"/>
      <c r="L550" s="519"/>
      <c r="M550" s="146"/>
      <c r="N550" s="146"/>
      <c r="O550" s="146"/>
      <c r="P550" s="6"/>
      <c r="Q550" s="413"/>
      <c r="R550" s="413"/>
      <c r="S550" s="413"/>
      <c r="T550" s="413"/>
      <c r="U550" s="413"/>
      <c r="V550" s="413"/>
    </row>
    <row r="551" spans="1:22" s="411" customFormat="1" ht="15.75" thickBot="1" x14ac:dyDescent="0.3">
      <c r="A551" s="1"/>
      <c r="B551" s="5"/>
      <c r="C551" s="146"/>
      <c r="D551" s="146"/>
      <c r="E551" s="146"/>
      <c r="F551" s="146"/>
      <c r="G551" s="520" t="s">
        <v>792</v>
      </c>
      <c r="H551" s="521"/>
      <c r="I551" s="522" t="s">
        <v>793</v>
      </c>
      <c r="J551" s="522"/>
      <c r="K551" s="523" t="s">
        <v>1379</v>
      </c>
      <c r="L551" s="524"/>
      <c r="M551" s="515" t="s">
        <v>800</v>
      </c>
      <c r="N551" s="501" t="s">
        <v>801</v>
      </c>
      <c r="O551" s="503" t="s">
        <v>833</v>
      </c>
      <c r="P551" s="6"/>
      <c r="Q551" s="413"/>
      <c r="R551" s="413"/>
      <c r="S551" s="413"/>
      <c r="T551" s="413"/>
      <c r="U551" s="413"/>
      <c r="V551" s="413"/>
    </row>
    <row r="552" spans="1:22" s="411" customFormat="1" ht="15.75" thickBot="1" x14ac:dyDescent="0.3">
      <c r="A552" s="1"/>
      <c r="B552" s="5"/>
      <c r="C552" s="244" t="s">
        <v>794</v>
      </c>
      <c r="D552" s="323" t="s">
        <v>795</v>
      </c>
      <c r="E552" s="324" t="s">
        <v>796</v>
      </c>
      <c r="F552" s="325" t="s">
        <v>797</v>
      </c>
      <c r="G552" s="248" t="s">
        <v>798</v>
      </c>
      <c r="H552" s="249" t="s">
        <v>799</v>
      </c>
      <c r="I552" s="250" t="s">
        <v>798</v>
      </c>
      <c r="J552" s="250" t="s">
        <v>799</v>
      </c>
      <c r="K552" s="251" t="s">
        <v>798</v>
      </c>
      <c r="L552" s="252" t="s">
        <v>799</v>
      </c>
      <c r="M552" s="516"/>
      <c r="N552" s="502"/>
      <c r="O552" s="504"/>
      <c r="P552" s="6"/>
      <c r="Q552" s="413"/>
      <c r="R552" s="413"/>
      <c r="S552" s="413"/>
      <c r="T552" s="413"/>
      <c r="U552" s="413"/>
      <c r="V552" s="413"/>
    </row>
    <row r="553" spans="1:22" s="411" customFormat="1" x14ac:dyDescent="0.25">
      <c r="A553" s="1"/>
      <c r="B553" s="5"/>
      <c r="C553" s="5" t="s">
        <v>802</v>
      </c>
      <c r="D553" s="390"/>
      <c r="E553" s="405"/>
      <c r="F553" s="406"/>
      <c r="G553" s="326"/>
      <c r="H553" s="326"/>
      <c r="I553" s="327"/>
      <c r="J553" s="328"/>
      <c r="K553" s="326"/>
      <c r="L553" s="329"/>
      <c r="M553" s="330">
        <f>IF(E553=0,(D553*1*F553)/1000,IF(E553= " ", (D553*1*F553)/1000, (D553*E553*F553)/1000))</f>
        <v>0</v>
      </c>
      <c r="N553" s="393"/>
      <c r="O553" s="394"/>
      <c r="P553" s="6"/>
      <c r="Q553" s="413"/>
      <c r="R553" s="413"/>
      <c r="S553" s="413"/>
      <c r="T553" s="413"/>
      <c r="U553" s="413"/>
      <c r="V553" s="413"/>
    </row>
    <row r="554" spans="1:22" s="411" customFormat="1" x14ac:dyDescent="0.25">
      <c r="A554" s="1"/>
      <c r="B554" s="5"/>
      <c r="C554" s="5" t="s">
        <v>804</v>
      </c>
      <c r="D554" s="280"/>
      <c r="E554" s="331"/>
      <c r="F554" s="332"/>
      <c r="G554" s="407"/>
      <c r="H554" s="12"/>
      <c r="I554" s="12"/>
      <c r="J554" s="12"/>
      <c r="K554" s="12"/>
      <c r="L554" s="391"/>
      <c r="M554" s="333">
        <f>IF((G554*H554)+(I554*J554)+(K554*L554) =0,0,(G554*H554)+(I554*J554)+(K554*L554))</f>
        <v>0</v>
      </c>
      <c r="N554" s="265"/>
      <c r="O554" s="391"/>
      <c r="P554" s="6"/>
      <c r="Q554" s="413"/>
      <c r="R554" s="413"/>
      <c r="S554" s="413"/>
      <c r="T554" s="413"/>
      <c r="U554" s="413"/>
      <c r="V554" s="413"/>
    </row>
    <row r="555" spans="1:22" s="411" customFormat="1" x14ac:dyDescent="0.25">
      <c r="A555" s="1"/>
      <c r="B555" s="5"/>
      <c r="C555" s="5" t="s">
        <v>805</v>
      </c>
      <c r="D555" s="390"/>
      <c r="E555" s="331"/>
      <c r="F555" s="332"/>
      <c r="G555" s="407"/>
      <c r="H555" s="12"/>
      <c r="I555" s="12"/>
      <c r="J555" s="12"/>
      <c r="K555" s="12"/>
      <c r="L555" s="391"/>
      <c r="M555" s="333">
        <f>IF((G555*H555)+(I555*J555)+(K555*L555) =0,0,(G555*H555)+(I555*J555)+(K555*L555))</f>
        <v>0</v>
      </c>
      <c r="N555" s="12"/>
      <c r="O555" s="391"/>
      <c r="P555" s="6"/>
      <c r="Q555" s="413"/>
      <c r="R555" s="413"/>
      <c r="S555" s="413"/>
      <c r="T555" s="413"/>
      <c r="U555" s="413"/>
      <c r="V555" s="413"/>
    </row>
    <row r="556" spans="1:22" s="411" customFormat="1" x14ac:dyDescent="0.25">
      <c r="A556" s="1"/>
      <c r="B556" s="5"/>
      <c r="C556" s="5" t="s">
        <v>806</v>
      </c>
      <c r="D556" s="390"/>
      <c r="E556" s="405"/>
      <c r="F556" s="406"/>
      <c r="G556" s="262"/>
      <c r="H556" s="262"/>
      <c r="I556" s="281"/>
      <c r="J556" s="282"/>
      <c r="K556" s="262"/>
      <c r="L556" s="263"/>
      <c r="M556" s="333">
        <f>IF(E556=0,(D556*1*F556)/1000,IF(E556= " ", (D556*1*F556)/1000, (D556*E556*F556)/1000))</f>
        <v>0</v>
      </c>
      <c r="N556" s="12"/>
      <c r="O556" s="391"/>
      <c r="P556" s="6"/>
      <c r="Q556" s="413"/>
      <c r="R556" s="413"/>
      <c r="S556" s="413"/>
      <c r="T556" s="413"/>
      <c r="U556" s="413"/>
      <c r="V556" s="413"/>
    </row>
    <row r="557" spans="1:22" s="411" customFormat="1" x14ac:dyDescent="0.25">
      <c r="A557" s="1"/>
      <c r="B557" s="5"/>
      <c r="C557" s="5" t="s">
        <v>804</v>
      </c>
      <c r="D557" s="280"/>
      <c r="E557" s="331"/>
      <c r="F557" s="332"/>
      <c r="G557" s="407"/>
      <c r="H557" s="12"/>
      <c r="I557" s="12"/>
      <c r="J557" s="12"/>
      <c r="K557" s="12"/>
      <c r="L557" s="391"/>
      <c r="M557" s="333">
        <f>IF((G557*H557)+(I557*J557)+(K557*L557) =0,0,(G557*H557)+(I557*J557)+(K557*L557))</f>
        <v>0</v>
      </c>
      <c r="N557" s="265"/>
      <c r="O557" s="391"/>
      <c r="P557" s="6"/>
      <c r="Q557" s="413"/>
      <c r="R557" s="413"/>
      <c r="S557" s="413"/>
      <c r="T557" s="413"/>
      <c r="U557" s="413"/>
      <c r="V557" s="413"/>
    </row>
    <row r="558" spans="1:22" s="411" customFormat="1" x14ac:dyDescent="0.25">
      <c r="A558" s="1"/>
      <c r="B558" s="5"/>
      <c r="C558" s="5" t="s">
        <v>805</v>
      </c>
      <c r="D558" s="390"/>
      <c r="E558" s="331"/>
      <c r="F558" s="332"/>
      <c r="G558" s="407"/>
      <c r="H558" s="12"/>
      <c r="I558" s="12"/>
      <c r="J558" s="12"/>
      <c r="K558" s="12"/>
      <c r="L558" s="391"/>
      <c r="M558" s="333">
        <f>IF((G558*H558)+(I558*J558)+(K558*L558) =0,0,(G558*H558)+(I558*J558)+(K558*L558))</f>
        <v>0</v>
      </c>
      <c r="N558" s="12"/>
      <c r="O558" s="391"/>
      <c r="P558" s="6"/>
      <c r="Q558" s="413"/>
      <c r="R558" s="413"/>
      <c r="S558" s="413"/>
      <c r="T558" s="413"/>
      <c r="U558" s="413"/>
      <c r="V558" s="413"/>
    </row>
    <row r="559" spans="1:22" s="411" customFormat="1" x14ac:dyDescent="0.25">
      <c r="A559" s="1"/>
      <c r="B559" s="5"/>
      <c r="C559" s="5" t="s">
        <v>808</v>
      </c>
      <c r="D559" s="390"/>
      <c r="E559" s="405"/>
      <c r="F559" s="406"/>
      <c r="G559" s="262"/>
      <c r="H559" s="262"/>
      <c r="I559" s="281"/>
      <c r="J559" s="282"/>
      <c r="K559" s="262"/>
      <c r="L559" s="263"/>
      <c r="M559" s="333">
        <f>IF(E559=0,(D559*1*F559)/1000,IF(E559= " ", (D559*1*F559)/1000, (D559*E559*F559)/1000))</f>
        <v>0</v>
      </c>
      <c r="N559" s="12"/>
      <c r="O559" s="391"/>
      <c r="P559" s="6"/>
      <c r="Q559" s="413"/>
      <c r="R559" s="413"/>
      <c r="S559" s="413"/>
      <c r="T559" s="413"/>
      <c r="U559" s="413"/>
      <c r="V559" s="413"/>
    </row>
    <row r="560" spans="1:22" s="411" customFormat="1" x14ac:dyDescent="0.25">
      <c r="A560" s="1"/>
      <c r="B560" s="5"/>
      <c r="C560" s="5" t="s">
        <v>804</v>
      </c>
      <c r="D560" s="280"/>
      <c r="E560" s="262"/>
      <c r="F560" s="263"/>
      <c r="G560" s="407"/>
      <c r="H560" s="12"/>
      <c r="I560" s="12"/>
      <c r="J560" s="12"/>
      <c r="K560" s="12"/>
      <c r="L560" s="391"/>
      <c r="M560" s="333">
        <f>IF((G560*H560)+(I560*J560)+(K560*L560) =0,0,(G560*H560)+(I560*J560)+(K560*L560))</f>
        <v>0</v>
      </c>
      <c r="N560" s="265"/>
      <c r="O560" s="391"/>
      <c r="P560" s="6"/>
      <c r="Q560" s="413"/>
      <c r="R560" s="413"/>
      <c r="S560" s="413"/>
      <c r="T560" s="413"/>
      <c r="U560" s="413"/>
      <c r="V560" s="413"/>
    </row>
    <row r="561" spans="1:22" s="411" customFormat="1" x14ac:dyDescent="0.25">
      <c r="A561" s="1"/>
      <c r="B561" s="5"/>
      <c r="C561" s="5" t="s">
        <v>805</v>
      </c>
      <c r="D561" s="390"/>
      <c r="E561" s="262"/>
      <c r="F561" s="263"/>
      <c r="G561" s="407"/>
      <c r="H561" s="12"/>
      <c r="I561" s="12"/>
      <c r="J561" s="12"/>
      <c r="K561" s="12"/>
      <c r="L561" s="391"/>
      <c r="M561" s="333">
        <f>IF((G561*H561)+(I561*J561)+(K561*L561) =0,0,(G561*H561)+(I561*J561)+(K561*L561))</f>
        <v>0</v>
      </c>
      <c r="N561" s="12"/>
      <c r="O561" s="391"/>
      <c r="P561" s="6"/>
      <c r="Q561" s="413"/>
      <c r="R561" s="413"/>
      <c r="S561" s="413"/>
      <c r="T561" s="413"/>
      <c r="U561" s="413"/>
      <c r="V561" s="413"/>
    </row>
    <row r="562" spans="1:22" s="411" customFormat="1" ht="15.75" thickBot="1" x14ac:dyDescent="0.3">
      <c r="A562" s="1"/>
      <c r="B562" s="5"/>
      <c r="C562" s="283" t="s">
        <v>815</v>
      </c>
      <c r="D562" s="267">
        <f>D553+D555+D556+D558+D559+D561</f>
        <v>0</v>
      </c>
      <c r="E562" s="268"/>
      <c r="F562" s="269"/>
      <c r="G562" s="268"/>
      <c r="H562" s="268"/>
      <c r="I562" s="285"/>
      <c r="J562" s="268"/>
      <c r="K562" s="285"/>
      <c r="L562" s="269"/>
      <c r="M562" s="275">
        <f>SUM(M553:M561)</f>
        <v>0</v>
      </c>
      <c r="N562" s="275">
        <f t="shared" ref="N562:O562" si="36">SUM(N553:N561)</f>
        <v>0</v>
      </c>
      <c r="O562" s="276">
        <f t="shared" si="36"/>
        <v>0</v>
      </c>
      <c r="P562" s="6"/>
      <c r="Q562" s="413"/>
      <c r="R562" s="413"/>
      <c r="S562" s="413"/>
      <c r="T562" s="413"/>
      <c r="U562" s="413"/>
      <c r="V562" s="413"/>
    </row>
    <row r="563" spans="1:22" s="411" customFormat="1" x14ac:dyDescent="0.25">
      <c r="A563" s="1"/>
      <c r="B563" s="5"/>
      <c r="C563" s="146"/>
      <c r="D563" s="146"/>
      <c r="E563" s="146"/>
      <c r="F563" s="146"/>
      <c r="G563" s="146"/>
      <c r="H563" s="146"/>
      <c r="I563" s="146"/>
      <c r="J563" s="146"/>
      <c r="K563" s="146"/>
      <c r="L563" s="146"/>
      <c r="M563" s="146"/>
      <c r="N563" s="146"/>
      <c r="O563" s="146"/>
      <c r="P563" s="6"/>
      <c r="Q563" s="413"/>
      <c r="R563" s="413"/>
      <c r="S563" s="413"/>
      <c r="T563" s="413"/>
      <c r="U563" s="413"/>
      <c r="V563" s="413"/>
    </row>
    <row r="564" spans="1:22" s="411" customFormat="1" x14ac:dyDescent="0.25">
      <c r="A564" s="1"/>
      <c r="B564" s="5"/>
      <c r="C564" s="146"/>
      <c r="D564" s="146"/>
      <c r="E564" s="146"/>
      <c r="F564" s="146"/>
      <c r="G564" s="146"/>
      <c r="H564" s="146"/>
      <c r="I564" s="146"/>
      <c r="J564" s="146"/>
      <c r="K564" s="146"/>
      <c r="L564" s="146"/>
      <c r="M564" s="146"/>
      <c r="N564" s="146"/>
      <c r="O564" s="146"/>
      <c r="P564" s="6"/>
      <c r="Q564" s="413"/>
      <c r="R564" s="413"/>
      <c r="S564" s="413"/>
      <c r="T564" s="413"/>
      <c r="U564" s="413"/>
      <c r="V564" s="413"/>
    </row>
    <row r="565" spans="1:22" s="411" customFormat="1" x14ac:dyDescent="0.25">
      <c r="A565" s="1"/>
      <c r="B565" s="5"/>
      <c r="C565" s="146"/>
      <c r="D565" s="146"/>
      <c r="E565" s="146"/>
      <c r="F565" s="146"/>
      <c r="G565" s="146"/>
      <c r="H565" s="146"/>
      <c r="I565" s="146"/>
      <c r="J565" s="146"/>
      <c r="K565" s="146"/>
      <c r="L565" s="146"/>
      <c r="M565" s="146"/>
      <c r="N565" s="146"/>
      <c r="O565" s="146"/>
      <c r="P565" s="6"/>
      <c r="Q565" s="413"/>
      <c r="R565" s="413"/>
      <c r="S565" s="413"/>
      <c r="T565" s="413"/>
      <c r="U565" s="413"/>
      <c r="V565" s="413"/>
    </row>
    <row r="566" spans="1:22" s="411" customFormat="1" ht="19.5" thickBot="1" x14ac:dyDescent="0.35">
      <c r="A566" s="1"/>
      <c r="B566" s="5"/>
      <c r="C566" s="287" t="s">
        <v>811</v>
      </c>
      <c r="D566" s="146"/>
      <c r="E566" s="146"/>
      <c r="F566" s="146"/>
      <c r="G566" s="146"/>
      <c r="H566" s="146"/>
      <c r="I566" s="146"/>
      <c r="J566" s="146"/>
      <c r="K566" s="146"/>
      <c r="L566" s="146"/>
      <c r="M566" s="146"/>
      <c r="N566" s="146"/>
      <c r="O566" s="146"/>
      <c r="P566" s="6"/>
      <c r="Q566" s="413"/>
      <c r="R566" s="413"/>
      <c r="S566" s="413"/>
      <c r="T566" s="413"/>
      <c r="U566" s="413"/>
      <c r="V566" s="413"/>
    </row>
    <row r="567" spans="1:22" s="411" customFormat="1" x14ac:dyDescent="0.25">
      <c r="A567" s="1"/>
      <c r="B567" s="5"/>
      <c r="C567" s="505" t="s">
        <v>812</v>
      </c>
      <c r="D567" s="507" t="s">
        <v>795</v>
      </c>
      <c r="E567" s="507" t="s">
        <v>796</v>
      </c>
      <c r="F567" s="509" t="s">
        <v>797</v>
      </c>
      <c r="G567" s="511" t="s">
        <v>813</v>
      </c>
      <c r="H567" s="513" t="s">
        <v>834</v>
      </c>
      <c r="I567" s="146"/>
      <c r="J567" s="146"/>
      <c r="K567" s="146"/>
      <c r="L567" s="146"/>
      <c r="M567" s="146"/>
      <c r="N567" s="146"/>
      <c r="O567" s="146"/>
      <c r="P567" s="6"/>
      <c r="Q567" s="413"/>
      <c r="R567" s="413"/>
      <c r="S567" s="413"/>
      <c r="T567" s="413"/>
      <c r="U567" s="413"/>
      <c r="V567" s="413"/>
    </row>
    <row r="568" spans="1:22" s="411" customFormat="1" ht="15.75" thickBot="1" x14ac:dyDescent="0.3">
      <c r="A568" s="1"/>
      <c r="B568" s="5"/>
      <c r="C568" s="506"/>
      <c r="D568" s="508"/>
      <c r="E568" s="508"/>
      <c r="F568" s="510"/>
      <c r="G568" s="512"/>
      <c r="H568" s="514"/>
      <c r="I568" s="146"/>
      <c r="J568" s="146"/>
      <c r="K568" s="146"/>
      <c r="L568" s="146"/>
      <c r="M568" s="146"/>
      <c r="N568" s="146"/>
      <c r="O568" s="146"/>
      <c r="P568" s="6"/>
      <c r="Q568" s="413"/>
      <c r="R568" s="413"/>
      <c r="S568" s="413"/>
      <c r="T568" s="413"/>
      <c r="U568" s="413"/>
      <c r="V568" s="413"/>
    </row>
    <row r="569" spans="1:22" s="411" customFormat="1" x14ac:dyDescent="0.25">
      <c r="A569" s="1"/>
      <c r="B569" s="5"/>
      <c r="C569" s="10" t="s">
        <v>814</v>
      </c>
      <c r="D569" s="393"/>
      <c r="E569" s="388"/>
      <c r="F569" s="389"/>
      <c r="G569" s="334">
        <f t="shared" ref="G569:G572" si="37">IF(E569=0,(D569*1*F569)/1000,IF(E569=" ",(D569*1*F569)/1000,(D569*E569*F569)/1000))</f>
        <v>0</v>
      </c>
      <c r="H569" s="154"/>
      <c r="I569" s="146"/>
      <c r="J569" s="146"/>
      <c r="K569" s="146"/>
      <c r="L569" s="146"/>
      <c r="M569" s="146"/>
      <c r="N569" s="146"/>
      <c r="O569" s="146"/>
      <c r="P569" s="6"/>
      <c r="Q569" s="413"/>
      <c r="R569" s="413"/>
      <c r="S569" s="413"/>
      <c r="T569" s="413"/>
      <c r="U569" s="413"/>
      <c r="V569" s="413"/>
    </row>
    <row r="570" spans="1:22" s="411" customFormat="1" x14ac:dyDescent="0.25">
      <c r="A570" s="1"/>
      <c r="B570" s="5"/>
      <c r="C570" s="11" t="s">
        <v>814</v>
      </c>
      <c r="D570" s="393"/>
      <c r="E570" s="388"/>
      <c r="F570" s="389"/>
      <c r="G570" s="289">
        <f t="shared" si="37"/>
        <v>0</v>
      </c>
      <c r="H570" s="155"/>
      <c r="I570" s="146"/>
      <c r="J570" s="146"/>
      <c r="K570" s="146"/>
      <c r="L570" s="146"/>
      <c r="M570" s="146"/>
      <c r="N570" s="146"/>
      <c r="O570" s="146"/>
      <c r="P570" s="6"/>
      <c r="Q570" s="413"/>
      <c r="R570" s="413"/>
      <c r="S570" s="413"/>
      <c r="T570" s="413"/>
      <c r="U570" s="413"/>
      <c r="V570" s="413"/>
    </row>
    <row r="571" spans="1:22" s="411" customFormat="1" x14ac:dyDescent="0.25">
      <c r="A571" s="1"/>
      <c r="B571" s="5"/>
      <c r="C571" s="11"/>
      <c r="D571" s="393"/>
      <c r="E571" s="388"/>
      <c r="F571" s="389"/>
      <c r="G571" s="289">
        <f t="shared" si="37"/>
        <v>0</v>
      </c>
      <c r="H571" s="155"/>
      <c r="I571" s="146"/>
      <c r="J571" s="146"/>
      <c r="K571" s="146"/>
      <c r="L571" s="146"/>
      <c r="M571" s="146"/>
      <c r="N571" s="146"/>
      <c r="O571" s="146"/>
      <c r="P571" s="6"/>
      <c r="Q571" s="413"/>
      <c r="R571" s="413"/>
      <c r="S571" s="413"/>
      <c r="T571" s="413"/>
      <c r="U571" s="413"/>
      <c r="V571" s="413"/>
    </row>
    <row r="572" spans="1:22" s="411" customFormat="1" x14ac:dyDescent="0.25">
      <c r="A572" s="1"/>
      <c r="B572" s="5"/>
      <c r="C572" s="11"/>
      <c r="D572" s="393"/>
      <c r="E572" s="388"/>
      <c r="F572" s="389"/>
      <c r="G572" s="289">
        <f t="shared" si="37"/>
        <v>0</v>
      </c>
      <c r="H572" s="155"/>
      <c r="I572" s="146"/>
      <c r="J572" s="146"/>
      <c r="K572" s="146"/>
      <c r="L572" s="146"/>
      <c r="M572" s="146"/>
      <c r="N572" s="146"/>
      <c r="O572" s="146"/>
      <c r="P572" s="6"/>
      <c r="Q572" s="413"/>
      <c r="R572" s="413"/>
      <c r="S572" s="413"/>
      <c r="T572" s="413"/>
      <c r="U572" s="413"/>
      <c r="V572" s="413"/>
    </row>
    <row r="573" spans="1:22" s="411" customFormat="1" ht="15.75" thickBot="1" x14ac:dyDescent="0.3">
      <c r="A573" s="1"/>
      <c r="B573" s="5"/>
      <c r="C573" s="290" t="s">
        <v>815</v>
      </c>
      <c r="D573" s="291" t="s">
        <v>814</v>
      </c>
      <c r="E573" s="292"/>
      <c r="F573" s="293"/>
      <c r="G573" s="294">
        <f>SUM(G569:G572)</f>
        <v>0</v>
      </c>
      <c r="H573" s="295">
        <f>SUM(H569:H572)</f>
        <v>0</v>
      </c>
      <c r="I573" s="146"/>
      <c r="J573" s="146"/>
      <c r="K573" s="146"/>
      <c r="L573" s="146"/>
      <c r="M573" s="146"/>
      <c r="N573" s="146"/>
      <c r="O573" s="146"/>
      <c r="P573" s="6"/>
      <c r="Q573" s="413"/>
      <c r="R573" s="413"/>
      <c r="S573" s="413"/>
      <c r="T573" s="413"/>
      <c r="U573" s="413"/>
      <c r="V573" s="413"/>
    </row>
    <row r="574" spans="1:22" s="411" customFormat="1" x14ac:dyDescent="0.25">
      <c r="A574" s="1"/>
      <c r="B574" s="5"/>
      <c r="C574" s="146"/>
      <c r="D574" s="146"/>
      <c r="E574" s="146"/>
      <c r="F574" s="146"/>
      <c r="G574" s="146"/>
      <c r="H574" s="146"/>
      <c r="I574" s="146"/>
      <c r="J574" s="146"/>
      <c r="K574" s="146"/>
      <c r="L574" s="146"/>
      <c r="M574" s="146"/>
      <c r="N574" s="146"/>
      <c r="O574" s="146"/>
      <c r="P574" s="6"/>
      <c r="Q574" s="413"/>
      <c r="R574" s="413"/>
      <c r="S574" s="413"/>
      <c r="T574" s="413"/>
      <c r="U574" s="413"/>
      <c r="V574" s="413"/>
    </row>
    <row r="575" spans="1:22" s="411" customFormat="1" x14ac:dyDescent="0.25">
      <c r="A575" s="1"/>
      <c r="B575" s="5"/>
      <c r="C575" s="146"/>
      <c r="D575" s="146"/>
      <c r="E575" s="146"/>
      <c r="F575" s="146"/>
      <c r="G575" s="146"/>
      <c r="H575" s="146"/>
      <c r="I575" s="146"/>
      <c r="J575" s="146"/>
      <c r="K575" s="146"/>
      <c r="L575" s="146"/>
      <c r="M575" s="146"/>
      <c r="N575" s="146"/>
      <c r="O575" s="146"/>
      <c r="P575" s="6"/>
      <c r="Q575" s="413"/>
      <c r="R575" s="413"/>
      <c r="S575" s="413"/>
      <c r="T575" s="413"/>
      <c r="U575" s="413"/>
      <c r="V575" s="413"/>
    </row>
    <row r="576" spans="1:22" s="411" customFormat="1" x14ac:dyDescent="0.25">
      <c r="A576" s="1"/>
      <c r="B576" s="5"/>
      <c r="C576" s="146"/>
      <c r="D576" s="146"/>
      <c r="E576" s="146"/>
      <c r="F576" s="146"/>
      <c r="G576" s="146"/>
      <c r="H576" s="146"/>
      <c r="I576" s="146"/>
      <c r="J576" s="146"/>
      <c r="K576" s="146"/>
      <c r="L576" s="146"/>
      <c r="M576" s="146"/>
      <c r="N576" s="146"/>
      <c r="O576" s="146"/>
      <c r="P576" s="6"/>
      <c r="Q576" s="413"/>
      <c r="R576" s="413"/>
      <c r="S576" s="413"/>
      <c r="T576" s="413"/>
      <c r="U576" s="413"/>
      <c r="V576" s="413"/>
    </row>
    <row r="577" spans="1:22" s="411" customFormat="1" ht="19.5" thickBot="1" x14ac:dyDescent="0.35">
      <c r="A577" s="1"/>
      <c r="B577" s="5"/>
      <c r="C577" s="243" t="s">
        <v>816</v>
      </c>
      <c r="D577" s="146"/>
      <c r="E577" s="146"/>
      <c r="F577" s="146"/>
      <c r="G577" s="146"/>
      <c r="H577" s="146"/>
      <c r="I577" s="146"/>
      <c r="J577" s="146"/>
      <c r="K577" s="146"/>
      <c r="L577" s="146"/>
      <c r="M577" s="146"/>
      <c r="N577" s="146"/>
      <c r="O577" s="146"/>
      <c r="P577" s="6"/>
      <c r="Q577" s="413"/>
      <c r="R577" s="413"/>
      <c r="S577" s="413"/>
      <c r="T577" s="413"/>
      <c r="U577" s="413"/>
      <c r="V577" s="413"/>
    </row>
    <row r="578" spans="1:22" s="411" customFormat="1" x14ac:dyDescent="0.25">
      <c r="A578" s="1"/>
      <c r="B578" s="5"/>
      <c r="C578" s="491" t="s">
        <v>812</v>
      </c>
      <c r="D578" s="493" t="s">
        <v>817</v>
      </c>
      <c r="E578" s="495" t="s">
        <v>818</v>
      </c>
      <c r="F578" s="497" t="s">
        <v>813</v>
      </c>
      <c r="G578" s="499" t="s">
        <v>833</v>
      </c>
      <c r="H578" s="146"/>
      <c r="I578" s="146"/>
      <c r="J578" s="146"/>
      <c r="K578" s="146"/>
      <c r="L578" s="146"/>
      <c r="M578" s="146"/>
      <c r="N578" s="146"/>
      <c r="O578" s="146"/>
      <c r="P578" s="6"/>
      <c r="Q578" s="413"/>
      <c r="R578" s="413"/>
      <c r="S578" s="413"/>
      <c r="T578" s="413"/>
      <c r="U578" s="413"/>
      <c r="V578" s="413"/>
    </row>
    <row r="579" spans="1:22" s="411" customFormat="1" ht="15.75" thickBot="1" x14ac:dyDescent="0.3">
      <c r="A579" s="1"/>
      <c r="B579" s="5"/>
      <c r="C579" s="492"/>
      <c r="D579" s="494"/>
      <c r="E579" s="496"/>
      <c r="F579" s="498"/>
      <c r="G579" s="500"/>
      <c r="H579" s="146"/>
      <c r="I579" s="146"/>
      <c r="J579" s="146"/>
      <c r="K579" s="146"/>
      <c r="L579" s="146"/>
      <c r="M579" s="146"/>
      <c r="N579" s="146"/>
      <c r="O579" s="146"/>
      <c r="P579" s="6"/>
      <c r="Q579" s="413"/>
      <c r="R579" s="413"/>
      <c r="S579" s="413"/>
      <c r="T579" s="413"/>
      <c r="U579" s="413"/>
      <c r="V579" s="413"/>
    </row>
    <row r="580" spans="1:22" s="411" customFormat="1" x14ac:dyDescent="0.25">
      <c r="A580" s="1"/>
      <c r="B580" s="5"/>
      <c r="C580" s="397" t="s">
        <v>814</v>
      </c>
      <c r="D580" s="12"/>
      <c r="E580" s="391"/>
      <c r="F580" s="296">
        <f>D580*E580</f>
        <v>0</v>
      </c>
      <c r="G580" s="395"/>
      <c r="H580" s="146"/>
      <c r="I580" s="146"/>
      <c r="J580" s="146"/>
      <c r="K580" s="146"/>
      <c r="L580" s="146"/>
      <c r="M580" s="146"/>
      <c r="N580" s="146"/>
      <c r="O580" s="146"/>
      <c r="P580" s="6"/>
      <c r="Q580" s="413"/>
      <c r="R580" s="413"/>
      <c r="S580" s="413"/>
      <c r="T580" s="413"/>
      <c r="U580" s="413"/>
      <c r="V580" s="413"/>
    </row>
    <row r="581" spans="1:22" s="411" customFormat="1" x14ac:dyDescent="0.25">
      <c r="A581" s="1"/>
      <c r="B581" s="5"/>
      <c r="C581" s="398" t="s">
        <v>814</v>
      </c>
      <c r="D581" s="12"/>
      <c r="E581" s="391"/>
      <c r="F581" s="297">
        <f t="shared" ref="F581" si="38">D581*E581</f>
        <v>0</v>
      </c>
      <c r="G581" s="396"/>
      <c r="H581" s="146"/>
      <c r="I581" s="146"/>
      <c r="J581" s="146"/>
      <c r="K581" s="146"/>
      <c r="L581" s="146"/>
      <c r="M581" s="146"/>
      <c r="N581" s="146"/>
      <c r="O581" s="146"/>
      <c r="P581" s="6"/>
      <c r="Q581" s="413"/>
      <c r="R581" s="413"/>
      <c r="S581" s="413"/>
      <c r="T581" s="413"/>
      <c r="U581" s="413"/>
      <c r="V581" s="413"/>
    </row>
    <row r="582" spans="1:22" s="411" customFormat="1" ht="15.75" thickBot="1" x14ac:dyDescent="0.3">
      <c r="A582" s="1"/>
      <c r="B582" s="5"/>
      <c r="C582" s="298" t="s">
        <v>815</v>
      </c>
      <c r="D582" s="291"/>
      <c r="E582" s="285"/>
      <c r="F582" s="299">
        <f>F580+F581</f>
        <v>0</v>
      </c>
      <c r="G582" s="294">
        <f>SUM(G580:G581)</f>
        <v>0</v>
      </c>
      <c r="H582" s="146"/>
      <c r="I582" s="146"/>
      <c r="J582" s="146"/>
      <c r="K582" s="146"/>
      <c r="L582" s="146"/>
      <c r="M582" s="146"/>
      <c r="N582" s="146"/>
      <c r="O582" s="146"/>
      <c r="P582" s="6"/>
      <c r="Q582" s="413"/>
      <c r="R582" s="413"/>
      <c r="S582" s="413"/>
      <c r="T582" s="413"/>
      <c r="U582" s="413"/>
      <c r="V582" s="413"/>
    </row>
    <row r="583" spans="1:22" s="411" customFormat="1" x14ac:dyDescent="0.25">
      <c r="A583" s="1"/>
      <c r="B583" s="5"/>
      <c r="C583" s="146"/>
      <c r="D583" s="146"/>
      <c r="E583" s="146"/>
      <c r="F583" s="146"/>
      <c r="G583" s="146"/>
      <c r="H583" s="146"/>
      <c r="I583" s="146"/>
      <c r="J583" s="146"/>
      <c r="K583" s="146"/>
      <c r="L583" s="146"/>
      <c r="M583" s="146"/>
      <c r="N583" s="146"/>
      <c r="O583" s="146"/>
      <c r="P583" s="6"/>
      <c r="Q583" s="413"/>
      <c r="R583" s="413"/>
      <c r="S583" s="413"/>
      <c r="T583" s="413"/>
      <c r="U583" s="413"/>
      <c r="V583" s="413"/>
    </row>
    <row r="584" spans="1:22" s="411" customFormat="1" x14ac:dyDescent="0.25">
      <c r="A584" s="1"/>
      <c r="B584" s="5"/>
      <c r="C584" s="146"/>
      <c r="D584" s="146"/>
      <c r="E584" s="146"/>
      <c r="F584" s="146"/>
      <c r="G584" s="146"/>
      <c r="H584" s="146"/>
      <c r="I584" s="146"/>
      <c r="J584" s="146"/>
      <c r="K584" s="146"/>
      <c r="L584" s="146"/>
      <c r="M584" s="146"/>
      <c r="N584" s="146"/>
      <c r="O584" s="146"/>
      <c r="P584" s="6"/>
      <c r="Q584" s="413"/>
      <c r="R584" s="413"/>
      <c r="S584" s="413"/>
      <c r="T584" s="413"/>
      <c r="U584" s="413"/>
      <c r="V584" s="413"/>
    </row>
    <row r="585" spans="1:22" s="411" customFormat="1" x14ac:dyDescent="0.25">
      <c r="A585" s="1"/>
      <c r="B585" s="5"/>
      <c r="C585" s="146"/>
      <c r="D585" s="146"/>
      <c r="E585" s="146"/>
      <c r="F585" s="146"/>
      <c r="G585" s="146"/>
      <c r="H585" s="146"/>
      <c r="I585" s="146"/>
      <c r="J585" s="146"/>
      <c r="K585" s="146"/>
      <c r="L585" s="146"/>
      <c r="M585" s="146"/>
      <c r="N585" s="146"/>
      <c r="O585" s="146"/>
      <c r="P585" s="6"/>
      <c r="Q585" s="413"/>
      <c r="R585" s="413"/>
      <c r="S585" s="413"/>
      <c r="T585" s="413"/>
      <c r="U585" s="413"/>
      <c r="V585" s="413"/>
    </row>
    <row r="586" spans="1:22" s="411" customFormat="1" x14ac:dyDescent="0.25">
      <c r="A586" s="1"/>
      <c r="B586" s="5"/>
      <c r="C586" s="146"/>
      <c r="D586" s="146"/>
      <c r="E586" s="146"/>
      <c r="F586" s="300"/>
      <c r="G586" s="301"/>
      <c r="H586" s="301"/>
      <c r="I586" s="301"/>
      <c r="J586" s="302"/>
      <c r="K586" s="146"/>
      <c r="L586" s="146"/>
      <c r="M586" s="146"/>
      <c r="N586" s="146"/>
      <c r="O586" s="146"/>
      <c r="P586" s="6"/>
      <c r="Q586" s="413"/>
      <c r="R586" s="413"/>
      <c r="S586" s="413"/>
      <c r="T586" s="413"/>
      <c r="U586" s="413"/>
      <c r="V586" s="413"/>
    </row>
    <row r="587" spans="1:22" s="411" customFormat="1" x14ac:dyDescent="0.25">
      <c r="A587" s="1"/>
      <c r="B587" s="5"/>
      <c r="C587" s="146"/>
      <c r="D587" s="146"/>
      <c r="E587" s="146"/>
      <c r="F587" s="303"/>
      <c r="G587" s="146" t="s">
        <v>835</v>
      </c>
      <c r="H587" s="146"/>
      <c r="I587" s="262">
        <f>M562+G573+F582</f>
        <v>0</v>
      </c>
      <c r="J587" s="304"/>
      <c r="K587" s="146"/>
      <c r="L587" s="146"/>
      <c r="M587" s="146"/>
      <c r="N587" s="146"/>
      <c r="O587" s="146"/>
      <c r="P587" s="6"/>
      <c r="Q587" s="413"/>
      <c r="R587" s="413"/>
      <c r="S587" s="413"/>
      <c r="T587" s="413"/>
      <c r="U587" s="413"/>
      <c r="V587" s="413"/>
    </row>
    <row r="588" spans="1:22" s="411" customFormat="1" x14ac:dyDescent="0.25">
      <c r="A588" s="1"/>
      <c r="B588" s="5"/>
      <c r="C588" s="146"/>
      <c r="D588" s="146"/>
      <c r="E588" s="146"/>
      <c r="F588" s="303"/>
      <c r="G588" s="146"/>
      <c r="H588" s="146"/>
      <c r="I588" s="262"/>
      <c r="J588" s="304"/>
      <c r="K588" s="146"/>
      <c r="L588" s="146"/>
      <c r="M588" s="146"/>
      <c r="N588" s="146"/>
      <c r="O588" s="146"/>
      <c r="P588" s="6"/>
      <c r="Q588" s="413"/>
      <c r="R588" s="413"/>
      <c r="S588" s="413"/>
      <c r="T588" s="413"/>
      <c r="U588" s="413"/>
      <c r="V588" s="413"/>
    </row>
    <row r="589" spans="1:22" s="411" customFormat="1" x14ac:dyDescent="0.25">
      <c r="A589" s="1"/>
      <c r="B589" s="5"/>
      <c r="C589" s="146"/>
      <c r="D589" s="146"/>
      <c r="E589" s="146"/>
      <c r="F589" s="303"/>
      <c r="G589" s="146" t="s">
        <v>1001</v>
      </c>
      <c r="H589" s="146"/>
      <c r="I589" s="262">
        <f>O562+H573+G582</f>
        <v>0</v>
      </c>
      <c r="J589" s="304"/>
      <c r="K589" s="146"/>
      <c r="L589" s="146"/>
      <c r="M589" s="146"/>
      <c r="N589" s="146"/>
      <c r="O589" s="146"/>
      <c r="P589" s="6"/>
      <c r="Q589" s="413"/>
      <c r="R589" s="413"/>
      <c r="S589" s="413"/>
      <c r="T589" s="413"/>
      <c r="U589" s="413"/>
      <c r="V589" s="413"/>
    </row>
    <row r="590" spans="1:22" s="411" customFormat="1" x14ac:dyDescent="0.25">
      <c r="A590" s="1"/>
      <c r="B590" s="5"/>
      <c r="C590" s="146"/>
      <c r="D590" s="146"/>
      <c r="E590" s="146"/>
      <c r="F590" s="306"/>
      <c r="G590" s="307"/>
      <c r="H590" s="307"/>
      <c r="I590" s="307"/>
      <c r="J590" s="308"/>
      <c r="K590" s="146"/>
      <c r="L590" s="146"/>
      <c r="M590" s="146"/>
      <c r="N590" s="146"/>
      <c r="O590" s="146"/>
      <c r="P590" s="6"/>
      <c r="Q590" s="413"/>
      <c r="R590" s="413"/>
      <c r="S590" s="413"/>
      <c r="T590" s="413"/>
      <c r="U590" s="413"/>
      <c r="V590" s="413"/>
    </row>
    <row r="591" spans="1:22" s="411" customFormat="1" x14ac:dyDescent="0.25">
      <c r="A591" s="1"/>
      <c r="B591" s="5"/>
      <c r="C591" s="146"/>
      <c r="D591" s="146"/>
      <c r="E591" s="146"/>
      <c r="F591" s="146"/>
      <c r="G591" s="146"/>
      <c r="H591" s="146"/>
      <c r="I591" s="146"/>
      <c r="J591" s="146"/>
      <c r="K591" s="146"/>
      <c r="L591" s="146"/>
      <c r="M591" s="146"/>
      <c r="N591" s="146"/>
      <c r="O591" s="146"/>
      <c r="P591" s="6"/>
      <c r="Q591" s="413"/>
      <c r="R591" s="413"/>
      <c r="S591" s="413"/>
      <c r="T591" s="413"/>
      <c r="U591" s="413"/>
      <c r="V591" s="413"/>
    </row>
    <row r="592" spans="1:22" s="411" customFormat="1" x14ac:dyDescent="0.25">
      <c r="A592" s="1"/>
      <c r="B592" s="5"/>
      <c r="C592" s="146"/>
      <c r="D592" s="146"/>
      <c r="E592" s="146"/>
      <c r="F592" s="146"/>
      <c r="G592" s="146"/>
      <c r="H592" s="146"/>
      <c r="I592" s="146"/>
      <c r="J592" s="146"/>
      <c r="K592" s="146"/>
      <c r="L592" s="146"/>
      <c r="M592" s="146"/>
      <c r="N592" s="146"/>
      <c r="O592" s="146"/>
      <c r="P592" s="6"/>
      <c r="Q592" s="413"/>
      <c r="R592" s="413"/>
      <c r="S592" s="413"/>
      <c r="T592" s="413"/>
      <c r="U592" s="413"/>
      <c r="V592" s="413"/>
    </row>
    <row r="593" spans="1:22" s="411" customFormat="1" x14ac:dyDescent="0.25">
      <c r="A593" s="1"/>
      <c r="B593" s="5"/>
      <c r="C593" s="146"/>
      <c r="D593" s="146"/>
      <c r="E593" s="146"/>
      <c r="F593" s="146"/>
      <c r="G593" s="146"/>
      <c r="H593" s="146"/>
      <c r="I593" s="146"/>
      <c r="J593" s="146"/>
      <c r="K593" s="146"/>
      <c r="L593" s="146"/>
      <c r="M593" s="146"/>
      <c r="N593" s="146"/>
      <c r="O593" s="146"/>
      <c r="P593" s="6"/>
      <c r="Q593" s="413"/>
      <c r="R593" s="413"/>
      <c r="S593" s="413"/>
      <c r="T593" s="413"/>
      <c r="U593" s="413"/>
      <c r="V593" s="413"/>
    </row>
    <row r="594" spans="1:22" s="411" customFormat="1" ht="15.75" thickBot="1" x14ac:dyDescent="0.3">
      <c r="A594" s="1"/>
      <c r="B594" s="5"/>
      <c r="C594" s="146"/>
      <c r="D594" s="146"/>
      <c r="E594" s="146"/>
      <c r="F594" s="146"/>
      <c r="G594" s="146"/>
      <c r="H594" s="146"/>
      <c r="I594" s="146"/>
      <c r="J594" s="146"/>
      <c r="K594" s="146"/>
      <c r="L594" s="146"/>
      <c r="M594" s="146"/>
      <c r="N594" s="146"/>
      <c r="O594" s="146"/>
      <c r="P594" s="6"/>
      <c r="Q594" s="413"/>
      <c r="R594" s="413"/>
      <c r="S594" s="413"/>
      <c r="T594" s="413"/>
      <c r="U594" s="413"/>
      <c r="V594" s="413"/>
    </row>
    <row r="595" spans="1:22" s="411" customFormat="1" ht="19.5" thickBot="1" x14ac:dyDescent="0.35">
      <c r="A595" s="1"/>
      <c r="B595" s="5"/>
      <c r="C595" s="243" t="str">
        <f>IF(VLOOKUP(Municipality!F12, 'Muni names - will be hidden tab'!A:O, 14, FALSE)="", "", VLOOKUP(Municipality!F12, 'Muni names - will be hidden tab'!A:O, 14, FALSE))</f>
        <v/>
      </c>
      <c r="D595" s="146"/>
      <c r="E595" s="146"/>
      <c r="F595" s="146"/>
      <c r="G595" s="517" t="s">
        <v>791</v>
      </c>
      <c r="H595" s="518"/>
      <c r="I595" s="518"/>
      <c r="J595" s="518"/>
      <c r="K595" s="518"/>
      <c r="L595" s="519"/>
      <c r="M595" s="146"/>
      <c r="N595" s="146"/>
      <c r="O595" s="146"/>
      <c r="P595" s="6"/>
      <c r="Q595" s="413"/>
      <c r="R595" s="413"/>
      <c r="S595" s="413"/>
      <c r="T595" s="413"/>
      <c r="U595" s="413"/>
      <c r="V595" s="413"/>
    </row>
    <row r="596" spans="1:22" s="411" customFormat="1" ht="15.75" thickBot="1" x14ac:dyDescent="0.3">
      <c r="A596" s="1"/>
      <c r="B596" s="5"/>
      <c r="C596" s="146"/>
      <c r="D596" s="146"/>
      <c r="E596" s="146"/>
      <c r="F596" s="146"/>
      <c r="G596" s="520" t="s">
        <v>792</v>
      </c>
      <c r="H596" s="521"/>
      <c r="I596" s="522" t="s">
        <v>793</v>
      </c>
      <c r="J596" s="522"/>
      <c r="K596" s="523" t="s">
        <v>1379</v>
      </c>
      <c r="L596" s="524"/>
      <c r="M596" s="515" t="s">
        <v>800</v>
      </c>
      <c r="N596" s="501" t="s">
        <v>801</v>
      </c>
      <c r="O596" s="503" t="s">
        <v>833</v>
      </c>
      <c r="P596" s="6"/>
      <c r="Q596" s="413"/>
      <c r="R596" s="413"/>
      <c r="S596" s="413"/>
      <c r="T596" s="413"/>
      <c r="U596" s="413"/>
      <c r="V596" s="413"/>
    </row>
    <row r="597" spans="1:22" s="411" customFormat="1" ht="15.75" thickBot="1" x14ac:dyDescent="0.3">
      <c r="A597" s="1"/>
      <c r="B597" s="5"/>
      <c r="C597" s="244" t="s">
        <v>794</v>
      </c>
      <c r="D597" s="323" t="s">
        <v>795</v>
      </c>
      <c r="E597" s="324" t="s">
        <v>796</v>
      </c>
      <c r="F597" s="325" t="s">
        <v>797</v>
      </c>
      <c r="G597" s="248" t="s">
        <v>798</v>
      </c>
      <c r="H597" s="249" t="s">
        <v>799</v>
      </c>
      <c r="I597" s="250" t="s">
        <v>798</v>
      </c>
      <c r="J597" s="250" t="s">
        <v>799</v>
      </c>
      <c r="K597" s="251" t="s">
        <v>798</v>
      </c>
      <c r="L597" s="252" t="s">
        <v>799</v>
      </c>
      <c r="M597" s="516"/>
      <c r="N597" s="502"/>
      <c r="O597" s="504"/>
      <c r="P597" s="6"/>
      <c r="Q597" s="413"/>
      <c r="R597" s="413"/>
      <c r="S597" s="413"/>
      <c r="T597" s="413"/>
      <c r="U597" s="413"/>
      <c r="V597" s="413"/>
    </row>
    <row r="598" spans="1:22" s="411" customFormat="1" x14ac:dyDescent="0.25">
      <c r="A598" s="1"/>
      <c r="B598" s="5"/>
      <c r="C598" s="5" t="s">
        <v>802</v>
      </c>
      <c r="D598" s="390"/>
      <c r="E598" s="405"/>
      <c r="F598" s="406"/>
      <c r="G598" s="326"/>
      <c r="H598" s="326"/>
      <c r="I598" s="327"/>
      <c r="J598" s="328"/>
      <c r="K598" s="326"/>
      <c r="L598" s="329"/>
      <c r="M598" s="330">
        <f>IF(E598=0,(D598*1*F598)/1000,IF(E598= " ", (D598*1*F598)/1000, (D598*E598*F598)/1000))</f>
        <v>0</v>
      </c>
      <c r="N598" s="393"/>
      <c r="O598" s="394"/>
      <c r="P598" s="6"/>
      <c r="Q598" s="413"/>
      <c r="R598" s="413"/>
      <c r="S598" s="413"/>
      <c r="T598" s="413"/>
      <c r="U598" s="413"/>
      <c r="V598" s="413"/>
    </row>
    <row r="599" spans="1:22" s="411" customFormat="1" x14ac:dyDescent="0.25">
      <c r="A599" s="1"/>
      <c r="B599" s="5"/>
      <c r="C599" s="5" t="s">
        <v>804</v>
      </c>
      <c r="D599" s="280"/>
      <c r="E599" s="331"/>
      <c r="F599" s="332"/>
      <c r="G599" s="407"/>
      <c r="H599" s="12"/>
      <c r="I599" s="12"/>
      <c r="J599" s="12"/>
      <c r="K599" s="12"/>
      <c r="L599" s="391"/>
      <c r="M599" s="333">
        <f>IF((G599*H599)+(I599*J599)+(K599*L599) =0,0,(G599*H599)+(I599*J599)+(K599*L599))</f>
        <v>0</v>
      </c>
      <c r="N599" s="265"/>
      <c r="O599" s="391"/>
      <c r="P599" s="6"/>
      <c r="Q599" s="413"/>
      <c r="R599" s="413"/>
      <c r="S599" s="413"/>
      <c r="T599" s="413"/>
      <c r="U599" s="413"/>
      <c r="V599" s="413"/>
    </row>
    <row r="600" spans="1:22" s="411" customFormat="1" x14ac:dyDescent="0.25">
      <c r="A600" s="1"/>
      <c r="B600" s="5"/>
      <c r="C600" s="5" t="s">
        <v>805</v>
      </c>
      <c r="D600" s="390"/>
      <c r="E600" s="331"/>
      <c r="F600" s="332"/>
      <c r="G600" s="407"/>
      <c r="H600" s="12"/>
      <c r="I600" s="12"/>
      <c r="J600" s="12"/>
      <c r="K600" s="12"/>
      <c r="L600" s="391"/>
      <c r="M600" s="333">
        <f>IF((G600*H600)+(I600*J600)+(K600*L600) =0,0,(G600*H600)+(I600*J600)+(K600*L600))</f>
        <v>0</v>
      </c>
      <c r="N600" s="12"/>
      <c r="O600" s="391"/>
      <c r="P600" s="6"/>
      <c r="Q600" s="413"/>
      <c r="R600" s="413"/>
      <c r="S600" s="413"/>
      <c r="T600" s="413"/>
      <c r="U600" s="413"/>
      <c r="V600" s="413"/>
    </row>
    <row r="601" spans="1:22" s="411" customFormat="1" x14ac:dyDescent="0.25">
      <c r="A601" s="1"/>
      <c r="B601" s="5"/>
      <c r="C601" s="5" t="s">
        <v>806</v>
      </c>
      <c r="D601" s="390"/>
      <c r="E601" s="405"/>
      <c r="F601" s="406"/>
      <c r="G601" s="262"/>
      <c r="H601" s="262"/>
      <c r="I601" s="281"/>
      <c r="J601" s="282"/>
      <c r="K601" s="262"/>
      <c r="L601" s="263"/>
      <c r="M601" s="333">
        <f>IF(E601=0,(D601*1*F601)/1000,IF(E601= " ", (D601*1*F601)/1000, (D601*E601*F601)/1000))</f>
        <v>0</v>
      </c>
      <c r="N601" s="12"/>
      <c r="O601" s="391"/>
      <c r="P601" s="6"/>
      <c r="Q601" s="413"/>
      <c r="R601" s="413"/>
      <c r="S601" s="413"/>
      <c r="T601" s="413"/>
      <c r="U601" s="413"/>
      <c r="V601" s="413"/>
    </row>
    <row r="602" spans="1:22" s="411" customFormat="1" x14ac:dyDescent="0.25">
      <c r="A602" s="1"/>
      <c r="B602" s="5"/>
      <c r="C602" s="5" t="s">
        <v>804</v>
      </c>
      <c r="D602" s="280"/>
      <c r="E602" s="331"/>
      <c r="F602" s="332"/>
      <c r="G602" s="407"/>
      <c r="H602" s="12"/>
      <c r="I602" s="12"/>
      <c r="J602" s="12"/>
      <c r="K602" s="12"/>
      <c r="L602" s="391"/>
      <c r="M602" s="333">
        <f>IF((G602*H602)+(I602*J602)+(K602*L602) =0,0,(G602*H602)+(I602*J602)+(K602*L602))</f>
        <v>0</v>
      </c>
      <c r="N602" s="265"/>
      <c r="O602" s="391"/>
      <c r="P602" s="6"/>
      <c r="Q602" s="413"/>
      <c r="R602" s="413"/>
      <c r="S602" s="413"/>
      <c r="T602" s="413"/>
      <c r="U602" s="413"/>
      <c r="V602" s="413"/>
    </row>
    <row r="603" spans="1:22" s="411" customFormat="1" x14ac:dyDescent="0.25">
      <c r="A603" s="1"/>
      <c r="B603" s="5"/>
      <c r="C603" s="5" t="s">
        <v>805</v>
      </c>
      <c r="D603" s="390"/>
      <c r="E603" s="331"/>
      <c r="F603" s="332"/>
      <c r="G603" s="407"/>
      <c r="H603" s="12"/>
      <c r="I603" s="12"/>
      <c r="J603" s="12"/>
      <c r="K603" s="12"/>
      <c r="L603" s="391"/>
      <c r="M603" s="333">
        <f>IF((G603*H603)+(I603*J603)+(K603*L603) =0,0,(G603*H603)+(I603*J603)+(K603*L603))</f>
        <v>0</v>
      </c>
      <c r="N603" s="12"/>
      <c r="O603" s="391"/>
      <c r="P603" s="6"/>
      <c r="Q603" s="413"/>
      <c r="R603" s="413"/>
      <c r="S603" s="413"/>
      <c r="T603" s="413"/>
      <c r="U603" s="413"/>
      <c r="V603" s="413"/>
    </row>
    <row r="604" spans="1:22" s="411" customFormat="1" x14ac:dyDescent="0.25">
      <c r="A604" s="1"/>
      <c r="B604" s="5"/>
      <c r="C604" s="5" t="s">
        <v>808</v>
      </c>
      <c r="D604" s="390"/>
      <c r="E604" s="405"/>
      <c r="F604" s="406"/>
      <c r="G604" s="262"/>
      <c r="H604" s="262"/>
      <c r="I604" s="281"/>
      <c r="J604" s="282"/>
      <c r="K604" s="262"/>
      <c r="L604" s="263"/>
      <c r="M604" s="333">
        <f>IF(E604=0,(D604*1*F604)/1000,IF(E604= " ", (D604*1*F604)/1000, (D604*E604*F604)/1000))</f>
        <v>0</v>
      </c>
      <c r="N604" s="12"/>
      <c r="O604" s="391"/>
      <c r="P604" s="6"/>
      <c r="Q604" s="413"/>
      <c r="R604" s="413"/>
      <c r="S604" s="413"/>
      <c r="T604" s="413"/>
      <c r="U604" s="413"/>
      <c r="V604" s="413"/>
    </row>
    <row r="605" spans="1:22" s="411" customFormat="1" x14ac:dyDescent="0.25">
      <c r="A605" s="1"/>
      <c r="B605" s="5"/>
      <c r="C605" s="5" t="s">
        <v>804</v>
      </c>
      <c r="D605" s="280"/>
      <c r="E605" s="262"/>
      <c r="F605" s="263"/>
      <c r="G605" s="407"/>
      <c r="H605" s="12"/>
      <c r="I605" s="12"/>
      <c r="J605" s="12"/>
      <c r="K605" s="12"/>
      <c r="L605" s="391"/>
      <c r="M605" s="333">
        <f>IF((G605*H605)+(I605*J605)+(K605*L605) =0,0,(G605*H605)+(I605*J605)+(K605*L605))</f>
        <v>0</v>
      </c>
      <c r="N605" s="265"/>
      <c r="O605" s="391"/>
      <c r="P605" s="6"/>
      <c r="Q605" s="413"/>
      <c r="R605" s="413"/>
      <c r="S605" s="413"/>
      <c r="T605" s="413"/>
      <c r="U605" s="413"/>
      <c r="V605" s="413"/>
    </row>
    <row r="606" spans="1:22" s="411" customFormat="1" x14ac:dyDescent="0.25">
      <c r="A606" s="1"/>
      <c r="B606" s="5"/>
      <c r="C606" s="5" t="s">
        <v>805</v>
      </c>
      <c r="D606" s="390"/>
      <c r="E606" s="262"/>
      <c r="F606" s="263"/>
      <c r="G606" s="407"/>
      <c r="H606" s="12"/>
      <c r="I606" s="12"/>
      <c r="J606" s="12"/>
      <c r="K606" s="12"/>
      <c r="L606" s="391"/>
      <c r="M606" s="333">
        <f>IF((G606*H606)+(I606*J606)+(K606*L606) =0,0,(G606*H606)+(I606*J606)+(K606*L606))</f>
        <v>0</v>
      </c>
      <c r="N606" s="12"/>
      <c r="O606" s="391"/>
      <c r="P606" s="6"/>
      <c r="Q606" s="413"/>
      <c r="R606" s="413"/>
      <c r="S606" s="413"/>
      <c r="T606" s="413"/>
      <c r="U606" s="413"/>
      <c r="V606" s="413"/>
    </row>
    <row r="607" spans="1:22" s="411" customFormat="1" ht="15.75" thickBot="1" x14ac:dyDescent="0.3">
      <c r="A607" s="1"/>
      <c r="B607" s="5"/>
      <c r="C607" s="283" t="s">
        <v>815</v>
      </c>
      <c r="D607" s="267">
        <f>D598+D600+D601+D603+D604+D606</f>
        <v>0</v>
      </c>
      <c r="E607" s="268"/>
      <c r="F607" s="269"/>
      <c r="G607" s="268"/>
      <c r="H607" s="268"/>
      <c r="I607" s="285"/>
      <c r="J607" s="268"/>
      <c r="K607" s="285"/>
      <c r="L607" s="269"/>
      <c r="M607" s="275">
        <f>SUM(M598:M606)</f>
        <v>0</v>
      </c>
      <c r="N607" s="275">
        <f t="shared" ref="N607:O607" si="39">SUM(N598:N606)</f>
        <v>0</v>
      </c>
      <c r="O607" s="276">
        <f t="shared" si="39"/>
        <v>0</v>
      </c>
      <c r="P607" s="6"/>
      <c r="Q607" s="413"/>
      <c r="R607" s="413"/>
      <c r="S607" s="413"/>
      <c r="T607" s="413"/>
      <c r="U607" s="413"/>
      <c r="V607" s="413"/>
    </row>
    <row r="608" spans="1:22" s="411" customFormat="1" x14ac:dyDescent="0.25">
      <c r="A608" s="1"/>
      <c r="B608" s="5"/>
      <c r="C608" s="146"/>
      <c r="D608" s="146"/>
      <c r="E608" s="146"/>
      <c r="F608" s="146"/>
      <c r="G608" s="146"/>
      <c r="H608" s="146"/>
      <c r="I608" s="146"/>
      <c r="J608" s="146"/>
      <c r="K608" s="146"/>
      <c r="L608" s="146"/>
      <c r="M608" s="146"/>
      <c r="N608" s="146"/>
      <c r="O608" s="146"/>
      <c r="P608" s="6"/>
      <c r="Q608" s="413"/>
      <c r="R608" s="413"/>
      <c r="S608" s="413"/>
      <c r="T608" s="413"/>
      <c r="U608" s="413"/>
      <c r="V608" s="413"/>
    </row>
    <row r="609" spans="1:22" s="411" customFormat="1" x14ac:dyDescent="0.25">
      <c r="A609" s="1"/>
      <c r="B609" s="5"/>
      <c r="C609" s="146"/>
      <c r="D609" s="146"/>
      <c r="E609" s="146"/>
      <c r="F609" s="146"/>
      <c r="G609" s="146"/>
      <c r="H609" s="146"/>
      <c r="I609" s="146"/>
      <c r="J609" s="146"/>
      <c r="K609" s="146"/>
      <c r="L609" s="146"/>
      <c r="M609" s="146"/>
      <c r="N609" s="146"/>
      <c r="O609" s="146"/>
      <c r="P609" s="6"/>
      <c r="Q609" s="413"/>
      <c r="R609" s="413"/>
      <c r="S609" s="413"/>
      <c r="T609" s="413"/>
      <c r="U609" s="413"/>
      <c r="V609" s="413"/>
    </row>
    <row r="610" spans="1:22" s="411" customFormat="1" x14ac:dyDescent="0.25">
      <c r="A610" s="1"/>
      <c r="B610" s="5"/>
      <c r="C610" s="146"/>
      <c r="D610" s="146"/>
      <c r="E610" s="146"/>
      <c r="F610" s="146"/>
      <c r="G610" s="146"/>
      <c r="H610" s="146"/>
      <c r="I610" s="146"/>
      <c r="J610" s="146"/>
      <c r="K610" s="146"/>
      <c r="L610" s="146"/>
      <c r="M610" s="146"/>
      <c r="N610" s="146"/>
      <c r="O610" s="146"/>
      <c r="P610" s="6"/>
      <c r="Q610" s="413"/>
      <c r="R610" s="413"/>
      <c r="S610" s="413"/>
      <c r="T610" s="413"/>
      <c r="U610" s="413"/>
      <c r="V610" s="413"/>
    </row>
    <row r="611" spans="1:22" s="411" customFormat="1" ht="19.5" thickBot="1" x14ac:dyDescent="0.35">
      <c r="A611" s="1"/>
      <c r="B611" s="5"/>
      <c r="C611" s="287" t="s">
        <v>811</v>
      </c>
      <c r="D611" s="146"/>
      <c r="E611" s="146"/>
      <c r="F611" s="146"/>
      <c r="G611" s="146"/>
      <c r="H611" s="146"/>
      <c r="I611" s="146"/>
      <c r="J611" s="146"/>
      <c r="K611" s="146"/>
      <c r="L611" s="146"/>
      <c r="M611" s="146"/>
      <c r="N611" s="146"/>
      <c r="O611" s="146"/>
      <c r="P611" s="6"/>
      <c r="Q611" s="413"/>
      <c r="R611" s="413"/>
      <c r="S611" s="413"/>
      <c r="T611" s="413"/>
      <c r="U611" s="413"/>
      <c r="V611" s="413"/>
    </row>
    <row r="612" spans="1:22" s="411" customFormat="1" x14ac:dyDescent="0.25">
      <c r="A612" s="1"/>
      <c r="B612" s="5"/>
      <c r="C612" s="505" t="s">
        <v>812</v>
      </c>
      <c r="D612" s="507" t="s">
        <v>795</v>
      </c>
      <c r="E612" s="507" t="s">
        <v>796</v>
      </c>
      <c r="F612" s="509" t="s">
        <v>797</v>
      </c>
      <c r="G612" s="511" t="s">
        <v>813</v>
      </c>
      <c r="H612" s="513" t="s">
        <v>834</v>
      </c>
      <c r="I612" s="146"/>
      <c r="J612" s="146"/>
      <c r="K612" s="146"/>
      <c r="L612" s="146"/>
      <c r="M612" s="146"/>
      <c r="N612" s="146"/>
      <c r="O612" s="146"/>
      <c r="P612" s="6"/>
      <c r="Q612" s="413"/>
      <c r="R612" s="413"/>
      <c r="S612" s="413"/>
      <c r="T612" s="413"/>
      <c r="U612" s="413"/>
      <c r="V612" s="413"/>
    </row>
    <row r="613" spans="1:22" s="411" customFormat="1" ht="15.75" thickBot="1" x14ac:dyDescent="0.3">
      <c r="A613" s="1"/>
      <c r="B613" s="5"/>
      <c r="C613" s="506"/>
      <c r="D613" s="508"/>
      <c r="E613" s="508"/>
      <c r="F613" s="510"/>
      <c r="G613" s="512"/>
      <c r="H613" s="514"/>
      <c r="I613" s="146"/>
      <c r="J613" s="146"/>
      <c r="K613" s="146"/>
      <c r="L613" s="146"/>
      <c r="M613" s="146"/>
      <c r="N613" s="146"/>
      <c r="O613" s="146"/>
      <c r="P613" s="6"/>
      <c r="Q613" s="413"/>
      <c r="R613" s="413"/>
      <c r="S613" s="413"/>
      <c r="T613" s="413"/>
      <c r="U613" s="413"/>
      <c r="V613" s="413"/>
    </row>
    <row r="614" spans="1:22" s="411" customFormat="1" x14ac:dyDescent="0.25">
      <c r="A614" s="1"/>
      <c r="B614" s="5"/>
      <c r="C614" s="10" t="s">
        <v>814</v>
      </c>
      <c r="D614" s="393"/>
      <c r="E614" s="388"/>
      <c r="F614" s="389"/>
      <c r="G614" s="334">
        <f t="shared" ref="G614:G617" si="40">IF(E614=0,(D614*1*F614)/1000,IF(E614=" ",(D614*1*F614)/1000,(D614*E614*F614)/1000))</f>
        <v>0</v>
      </c>
      <c r="H614" s="154"/>
      <c r="I614" s="146"/>
      <c r="J614" s="146"/>
      <c r="K614" s="146"/>
      <c r="L614" s="146"/>
      <c r="M614" s="146"/>
      <c r="N614" s="146"/>
      <c r="O614" s="146"/>
      <c r="P614" s="6"/>
      <c r="Q614" s="413"/>
      <c r="R614" s="413"/>
      <c r="S614" s="413"/>
      <c r="T614" s="413"/>
      <c r="U614" s="413"/>
      <c r="V614" s="413"/>
    </row>
    <row r="615" spans="1:22" s="411" customFormat="1" x14ac:dyDescent="0.25">
      <c r="A615" s="1"/>
      <c r="B615" s="5"/>
      <c r="C615" s="11" t="s">
        <v>814</v>
      </c>
      <c r="D615" s="393"/>
      <c r="E615" s="388"/>
      <c r="F615" s="389"/>
      <c r="G615" s="289">
        <f t="shared" si="40"/>
        <v>0</v>
      </c>
      <c r="H615" s="155"/>
      <c r="I615" s="146"/>
      <c r="J615" s="146"/>
      <c r="K615" s="146"/>
      <c r="L615" s="146"/>
      <c r="M615" s="146"/>
      <c r="N615" s="146"/>
      <c r="O615" s="146"/>
      <c r="P615" s="6"/>
      <c r="Q615" s="413"/>
      <c r="R615" s="413"/>
      <c r="S615" s="413"/>
      <c r="T615" s="413"/>
      <c r="U615" s="413"/>
      <c r="V615" s="413"/>
    </row>
    <row r="616" spans="1:22" s="411" customFormat="1" x14ac:dyDescent="0.25">
      <c r="A616" s="1"/>
      <c r="B616" s="5"/>
      <c r="C616" s="11"/>
      <c r="D616" s="393"/>
      <c r="E616" s="388"/>
      <c r="F616" s="389"/>
      <c r="G616" s="289">
        <f t="shared" si="40"/>
        <v>0</v>
      </c>
      <c r="H616" s="155"/>
      <c r="I616" s="146"/>
      <c r="J616" s="146"/>
      <c r="K616" s="146"/>
      <c r="L616" s="146"/>
      <c r="M616" s="146"/>
      <c r="N616" s="146"/>
      <c r="O616" s="146"/>
      <c r="P616" s="6"/>
      <c r="Q616" s="413"/>
      <c r="R616" s="413"/>
      <c r="S616" s="413"/>
      <c r="T616" s="413"/>
      <c r="U616" s="413"/>
      <c r="V616" s="413"/>
    </row>
    <row r="617" spans="1:22" s="411" customFormat="1" x14ac:dyDescent="0.25">
      <c r="A617" s="1"/>
      <c r="B617" s="5"/>
      <c r="C617" s="11"/>
      <c r="D617" s="393"/>
      <c r="E617" s="388"/>
      <c r="F617" s="389"/>
      <c r="G617" s="289">
        <f t="shared" si="40"/>
        <v>0</v>
      </c>
      <c r="H617" s="155"/>
      <c r="I617" s="146"/>
      <c r="J617" s="146"/>
      <c r="K617" s="146"/>
      <c r="L617" s="146"/>
      <c r="M617" s="146"/>
      <c r="N617" s="146"/>
      <c r="O617" s="146"/>
      <c r="P617" s="6"/>
      <c r="Q617" s="413"/>
      <c r="R617" s="413"/>
      <c r="S617" s="413"/>
      <c r="T617" s="413"/>
      <c r="U617" s="413"/>
      <c r="V617" s="413"/>
    </row>
    <row r="618" spans="1:22" s="411" customFormat="1" ht="15.75" thickBot="1" x14ac:dyDescent="0.3">
      <c r="A618" s="1"/>
      <c r="B618" s="5"/>
      <c r="C618" s="290" t="s">
        <v>815</v>
      </c>
      <c r="D618" s="291" t="s">
        <v>814</v>
      </c>
      <c r="E618" s="292"/>
      <c r="F618" s="293"/>
      <c r="G618" s="294">
        <f>SUM(G614:G617)</f>
        <v>0</v>
      </c>
      <c r="H618" s="295">
        <f>SUM(H614:H617)</f>
        <v>0</v>
      </c>
      <c r="I618" s="146"/>
      <c r="J618" s="146"/>
      <c r="K618" s="146"/>
      <c r="L618" s="146"/>
      <c r="M618" s="146"/>
      <c r="N618" s="146"/>
      <c r="O618" s="146"/>
      <c r="P618" s="6"/>
      <c r="Q618" s="413"/>
      <c r="R618" s="413"/>
      <c r="S618" s="413"/>
      <c r="T618" s="413"/>
      <c r="U618" s="413"/>
      <c r="V618" s="413"/>
    </row>
    <row r="619" spans="1:22" s="411" customFormat="1" x14ac:dyDescent="0.25">
      <c r="A619" s="1"/>
      <c r="B619" s="5"/>
      <c r="C619" s="146"/>
      <c r="D619" s="146"/>
      <c r="E619" s="146"/>
      <c r="F619" s="146"/>
      <c r="G619" s="146"/>
      <c r="H619" s="146"/>
      <c r="I619" s="146"/>
      <c r="J619" s="146"/>
      <c r="K619" s="146"/>
      <c r="L619" s="146"/>
      <c r="M619" s="146"/>
      <c r="N619" s="146"/>
      <c r="O619" s="146"/>
      <c r="P619" s="6"/>
      <c r="Q619" s="413"/>
      <c r="R619" s="413"/>
      <c r="S619" s="413"/>
      <c r="T619" s="413"/>
      <c r="U619" s="413"/>
      <c r="V619" s="413"/>
    </row>
    <row r="620" spans="1:22" s="411" customFormat="1" x14ac:dyDescent="0.25">
      <c r="A620" s="1"/>
      <c r="B620" s="5"/>
      <c r="C620" s="146"/>
      <c r="D620" s="146"/>
      <c r="E620" s="146"/>
      <c r="F620" s="146"/>
      <c r="G620" s="146"/>
      <c r="H620" s="146"/>
      <c r="I620" s="146"/>
      <c r="J620" s="146"/>
      <c r="K620" s="146"/>
      <c r="L620" s="146"/>
      <c r="M620" s="146"/>
      <c r="N620" s="146"/>
      <c r="O620" s="146"/>
      <c r="P620" s="6"/>
      <c r="Q620" s="413"/>
      <c r="R620" s="413"/>
      <c r="S620" s="413"/>
      <c r="T620" s="413"/>
      <c r="U620" s="413"/>
      <c r="V620" s="413"/>
    </row>
    <row r="621" spans="1:22" s="411" customFormat="1" x14ac:dyDescent="0.25">
      <c r="A621" s="1"/>
      <c r="B621" s="5"/>
      <c r="C621" s="146"/>
      <c r="D621" s="146"/>
      <c r="E621" s="146"/>
      <c r="F621" s="146"/>
      <c r="G621" s="146"/>
      <c r="H621" s="146"/>
      <c r="I621" s="146"/>
      <c r="J621" s="146"/>
      <c r="K621" s="146"/>
      <c r="L621" s="146"/>
      <c r="M621" s="146"/>
      <c r="N621" s="146"/>
      <c r="O621" s="146"/>
      <c r="P621" s="6"/>
      <c r="Q621" s="413"/>
      <c r="R621" s="413"/>
      <c r="S621" s="413"/>
      <c r="T621" s="413"/>
      <c r="U621" s="413"/>
      <c r="V621" s="413"/>
    </row>
    <row r="622" spans="1:22" s="411" customFormat="1" ht="19.5" thickBot="1" x14ac:dyDescent="0.35">
      <c r="A622" s="1"/>
      <c r="B622" s="5"/>
      <c r="C622" s="243" t="s">
        <v>816</v>
      </c>
      <c r="D622" s="146"/>
      <c r="E622" s="146"/>
      <c r="F622" s="146"/>
      <c r="G622" s="146"/>
      <c r="H622" s="146"/>
      <c r="I622" s="146"/>
      <c r="J622" s="146"/>
      <c r="K622" s="146"/>
      <c r="L622" s="146"/>
      <c r="M622" s="146"/>
      <c r="N622" s="146"/>
      <c r="O622" s="146"/>
      <c r="P622" s="6"/>
      <c r="Q622" s="413"/>
      <c r="R622" s="413"/>
      <c r="S622" s="413"/>
      <c r="T622" s="413"/>
      <c r="U622" s="413"/>
      <c r="V622" s="413"/>
    </row>
    <row r="623" spans="1:22" s="411" customFormat="1" x14ac:dyDescent="0.25">
      <c r="A623" s="1"/>
      <c r="B623" s="5"/>
      <c r="C623" s="491" t="s">
        <v>812</v>
      </c>
      <c r="D623" s="493" t="s">
        <v>817</v>
      </c>
      <c r="E623" s="495" t="s">
        <v>818</v>
      </c>
      <c r="F623" s="497" t="s">
        <v>813</v>
      </c>
      <c r="G623" s="499" t="s">
        <v>833</v>
      </c>
      <c r="H623" s="146"/>
      <c r="I623" s="146"/>
      <c r="J623" s="146"/>
      <c r="K623" s="146"/>
      <c r="L623" s="146"/>
      <c r="M623" s="146"/>
      <c r="N623" s="146"/>
      <c r="O623" s="146"/>
      <c r="P623" s="6"/>
      <c r="Q623" s="413"/>
      <c r="R623" s="413"/>
      <c r="S623" s="413"/>
      <c r="T623" s="413"/>
      <c r="U623" s="413"/>
      <c r="V623" s="413"/>
    </row>
    <row r="624" spans="1:22" s="411" customFormat="1" ht="15.75" thickBot="1" x14ac:dyDescent="0.3">
      <c r="A624" s="1"/>
      <c r="B624" s="5"/>
      <c r="C624" s="492"/>
      <c r="D624" s="494"/>
      <c r="E624" s="496"/>
      <c r="F624" s="498"/>
      <c r="G624" s="500"/>
      <c r="H624" s="146"/>
      <c r="I624" s="146"/>
      <c r="J624" s="146"/>
      <c r="K624" s="146"/>
      <c r="L624" s="146"/>
      <c r="M624" s="146"/>
      <c r="N624" s="146"/>
      <c r="O624" s="146"/>
      <c r="P624" s="6"/>
      <c r="Q624" s="413"/>
      <c r="R624" s="413"/>
      <c r="S624" s="413"/>
      <c r="T624" s="413"/>
      <c r="U624" s="413"/>
      <c r="V624" s="413"/>
    </row>
    <row r="625" spans="1:22" s="411" customFormat="1" x14ac:dyDescent="0.25">
      <c r="A625" s="1"/>
      <c r="B625" s="5"/>
      <c r="C625" s="397" t="s">
        <v>814</v>
      </c>
      <c r="D625" s="12"/>
      <c r="E625" s="391"/>
      <c r="F625" s="296">
        <f>D625*E625</f>
        <v>0</v>
      </c>
      <c r="G625" s="395"/>
      <c r="H625" s="146"/>
      <c r="I625" s="146"/>
      <c r="J625" s="146"/>
      <c r="K625" s="146"/>
      <c r="L625" s="146"/>
      <c r="M625" s="146"/>
      <c r="N625" s="146"/>
      <c r="O625" s="146"/>
      <c r="P625" s="6"/>
      <c r="Q625" s="413"/>
      <c r="R625" s="413"/>
      <c r="S625" s="413"/>
      <c r="T625" s="413"/>
      <c r="U625" s="413"/>
      <c r="V625" s="413"/>
    </row>
    <row r="626" spans="1:22" s="411" customFormat="1" x14ac:dyDescent="0.25">
      <c r="A626" s="1"/>
      <c r="B626" s="5"/>
      <c r="C626" s="398" t="s">
        <v>814</v>
      </c>
      <c r="D626" s="12"/>
      <c r="E626" s="391"/>
      <c r="F626" s="297">
        <f t="shared" ref="F626" si="41">D626*E626</f>
        <v>0</v>
      </c>
      <c r="G626" s="396"/>
      <c r="H626" s="146"/>
      <c r="I626" s="146"/>
      <c r="J626" s="146"/>
      <c r="K626" s="146"/>
      <c r="L626" s="146"/>
      <c r="M626" s="146"/>
      <c r="N626" s="146"/>
      <c r="O626" s="146"/>
      <c r="P626" s="6"/>
      <c r="Q626" s="413"/>
      <c r="R626" s="413"/>
      <c r="S626" s="413"/>
      <c r="T626" s="413"/>
      <c r="U626" s="413"/>
      <c r="V626" s="413"/>
    </row>
    <row r="627" spans="1:22" s="411" customFormat="1" ht="15.75" thickBot="1" x14ac:dyDescent="0.3">
      <c r="A627" s="1"/>
      <c r="B627" s="5"/>
      <c r="C627" s="298" t="s">
        <v>815</v>
      </c>
      <c r="D627" s="291"/>
      <c r="E627" s="285"/>
      <c r="F627" s="299">
        <f>F625+F626</f>
        <v>0</v>
      </c>
      <c r="G627" s="294">
        <f>SUM(G625:G626)</f>
        <v>0</v>
      </c>
      <c r="H627" s="146"/>
      <c r="I627" s="146"/>
      <c r="J627" s="146"/>
      <c r="K627" s="146"/>
      <c r="L627" s="146"/>
      <c r="M627" s="146"/>
      <c r="N627" s="146"/>
      <c r="O627" s="146"/>
      <c r="P627" s="6"/>
      <c r="Q627" s="413"/>
      <c r="R627" s="413"/>
      <c r="S627" s="413"/>
      <c r="T627" s="413"/>
      <c r="U627" s="413"/>
      <c r="V627" s="413"/>
    </row>
    <row r="628" spans="1:22" s="411" customFormat="1" x14ac:dyDescent="0.25">
      <c r="A628" s="1"/>
      <c r="B628" s="5"/>
      <c r="C628" s="146"/>
      <c r="D628" s="146"/>
      <c r="E628" s="146"/>
      <c r="F628" s="146"/>
      <c r="G628" s="146"/>
      <c r="H628" s="146"/>
      <c r="I628" s="146"/>
      <c r="J628" s="146"/>
      <c r="K628" s="146"/>
      <c r="L628" s="146"/>
      <c r="M628" s="146"/>
      <c r="N628" s="146"/>
      <c r="O628" s="146"/>
      <c r="P628" s="6"/>
      <c r="Q628" s="413"/>
      <c r="R628" s="413"/>
      <c r="S628" s="413"/>
      <c r="T628" s="413"/>
      <c r="U628" s="413"/>
      <c r="V628" s="413"/>
    </row>
    <row r="629" spans="1:22" s="411" customFormat="1" x14ac:dyDescent="0.25">
      <c r="A629" s="1"/>
      <c r="B629" s="5"/>
      <c r="C629" s="146"/>
      <c r="D629" s="146"/>
      <c r="E629" s="146"/>
      <c r="F629" s="146"/>
      <c r="G629" s="146"/>
      <c r="H629" s="146"/>
      <c r="I629" s="146"/>
      <c r="J629" s="146"/>
      <c r="K629" s="146"/>
      <c r="L629" s="146"/>
      <c r="M629" s="146"/>
      <c r="N629" s="146"/>
      <c r="O629" s="146"/>
      <c r="P629" s="6"/>
      <c r="Q629" s="413"/>
      <c r="R629" s="413"/>
      <c r="S629" s="413"/>
      <c r="T629" s="413"/>
      <c r="U629" s="413"/>
      <c r="V629" s="413"/>
    </row>
    <row r="630" spans="1:22" s="411" customFormat="1" x14ac:dyDescent="0.25">
      <c r="A630" s="1"/>
      <c r="B630" s="5"/>
      <c r="C630" s="146"/>
      <c r="D630" s="146"/>
      <c r="E630" s="146"/>
      <c r="F630" s="146"/>
      <c r="G630" s="146"/>
      <c r="H630" s="146"/>
      <c r="I630" s="146"/>
      <c r="J630" s="146"/>
      <c r="K630" s="146"/>
      <c r="L630" s="146"/>
      <c r="M630" s="146"/>
      <c r="N630" s="146"/>
      <c r="O630" s="146"/>
      <c r="P630" s="6"/>
      <c r="Q630" s="413"/>
      <c r="R630" s="413"/>
      <c r="S630" s="413"/>
      <c r="T630" s="413"/>
      <c r="U630" s="413"/>
      <c r="V630" s="413"/>
    </row>
    <row r="631" spans="1:22" s="411" customFormat="1" x14ac:dyDescent="0.25">
      <c r="A631" s="1"/>
      <c r="B631" s="5"/>
      <c r="C631" s="146"/>
      <c r="D631" s="146"/>
      <c r="E631" s="146"/>
      <c r="F631" s="300"/>
      <c r="G631" s="301"/>
      <c r="H631" s="301"/>
      <c r="I631" s="301"/>
      <c r="J631" s="302"/>
      <c r="K631" s="146"/>
      <c r="L631" s="146"/>
      <c r="M631" s="146"/>
      <c r="N631" s="146"/>
      <c r="O631" s="146"/>
      <c r="P631" s="6"/>
      <c r="Q631" s="413"/>
      <c r="R631" s="413"/>
      <c r="S631" s="413"/>
      <c r="T631" s="413"/>
      <c r="U631" s="413"/>
      <c r="V631" s="413"/>
    </row>
    <row r="632" spans="1:22" s="411" customFormat="1" x14ac:dyDescent="0.25">
      <c r="A632" s="1"/>
      <c r="B632" s="5"/>
      <c r="C632" s="146"/>
      <c r="D632" s="146"/>
      <c r="E632" s="146"/>
      <c r="F632" s="303"/>
      <c r="G632" s="146" t="s">
        <v>835</v>
      </c>
      <c r="H632" s="146"/>
      <c r="I632" s="262">
        <f>M607+G618+F627</f>
        <v>0</v>
      </c>
      <c r="J632" s="304"/>
      <c r="K632" s="146"/>
      <c r="L632" s="146"/>
      <c r="M632" s="146"/>
      <c r="N632" s="146"/>
      <c r="O632" s="146"/>
      <c r="P632" s="6"/>
      <c r="Q632" s="413"/>
      <c r="R632" s="413"/>
      <c r="S632" s="413"/>
      <c r="T632" s="413"/>
      <c r="U632" s="413"/>
      <c r="V632" s="413"/>
    </row>
    <row r="633" spans="1:22" s="411" customFormat="1" x14ac:dyDescent="0.25">
      <c r="A633" s="1"/>
      <c r="B633" s="5"/>
      <c r="C633" s="146"/>
      <c r="D633" s="146"/>
      <c r="E633" s="146"/>
      <c r="F633" s="303"/>
      <c r="G633" s="146"/>
      <c r="H633" s="146"/>
      <c r="I633" s="262"/>
      <c r="J633" s="304"/>
      <c r="K633" s="146"/>
      <c r="L633" s="146"/>
      <c r="M633" s="146"/>
      <c r="N633" s="146"/>
      <c r="O633" s="146"/>
      <c r="P633" s="6"/>
      <c r="Q633" s="413"/>
      <c r="R633" s="413"/>
      <c r="S633" s="413"/>
      <c r="T633" s="413"/>
      <c r="U633" s="413"/>
      <c r="V633" s="413"/>
    </row>
    <row r="634" spans="1:22" s="411" customFormat="1" x14ac:dyDescent="0.25">
      <c r="A634" s="1"/>
      <c r="B634" s="5"/>
      <c r="C634" s="146"/>
      <c r="D634" s="146"/>
      <c r="E634" s="146"/>
      <c r="F634" s="303"/>
      <c r="G634" s="146" t="s">
        <v>1001</v>
      </c>
      <c r="H634" s="146"/>
      <c r="I634" s="262">
        <f>O607+H618+G627</f>
        <v>0</v>
      </c>
      <c r="J634" s="304"/>
      <c r="K634" s="146"/>
      <c r="L634" s="146"/>
      <c r="M634" s="146"/>
      <c r="N634" s="146"/>
      <c r="O634" s="146"/>
      <c r="P634" s="6"/>
      <c r="Q634" s="413"/>
      <c r="R634" s="413"/>
      <c r="S634" s="413"/>
      <c r="T634" s="413"/>
      <c r="U634" s="413"/>
      <c r="V634" s="413"/>
    </row>
    <row r="635" spans="1:22" s="411" customFormat="1" x14ac:dyDescent="0.25">
      <c r="A635" s="1"/>
      <c r="B635" s="5"/>
      <c r="C635" s="146"/>
      <c r="D635" s="146"/>
      <c r="E635" s="146"/>
      <c r="F635" s="306"/>
      <c r="G635" s="307"/>
      <c r="H635" s="307"/>
      <c r="I635" s="307"/>
      <c r="J635" s="308"/>
      <c r="K635" s="146"/>
      <c r="L635" s="146"/>
      <c r="M635" s="146"/>
      <c r="N635" s="146"/>
      <c r="O635" s="146"/>
      <c r="P635" s="6"/>
      <c r="Q635" s="413"/>
      <c r="R635" s="413"/>
      <c r="S635" s="413"/>
      <c r="T635" s="413"/>
      <c r="U635" s="413"/>
      <c r="V635" s="413"/>
    </row>
    <row r="636" spans="1:22" s="411" customFormat="1" x14ac:dyDescent="0.25">
      <c r="A636" s="1"/>
      <c r="B636" s="5"/>
      <c r="C636" s="146"/>
      <c r="D636" s="146"/>
      <c r="E636" s="146"/>
      <c r="F636" s="146"/>
      <c r="G636" s="146"/>
      <c r="H636" s="146"/>
      <c r="I636" s="146"/>
      <c r="J636" s="146"/>
      <c r="K636" s="146"/>
      <c r="L636" s="146"/>
      <c r="M636" s="146"/>
      <c r="N636" s="146"/>
      <c r="O636" s="146"/>
      <c r="P636" s="6"/>
      <c r="Q636" s="413"/>
      <c r="R636" s="413"/>
      <c r="S636" s="413"/>
      <c r="T636" s="413"/>
      <c r="U636" s="413"/>
      <c r="V636" s="413"/>
    </row>
    <row r="637" spans="1:22" s="411" customFormat="1" x14ac:dyDescent="0.25">
      <c r="A637" s="1"/>
      <c r="B637" s="5"/>
      <c r="C637" s="146"/>
      <c r="D637" s="146"/>
      <c r="E637" s="146"/>
      <c r="F637" s="146"/>
      <c r="G637" s="146"/>
      <c r="H637" s="146"/>
      <c r="I637" s="146"/>
      <c r="J637" s="146"/>
      <c r="K637" s="146"/>
      <c r="L637" s="146"/>
      <c r="M637" s="146"/>
      <c r="N637" s="146"/>
      <c r="O637" s="146"/>
      <c r="P637" s="6"/>
      <c r="Q637" s="413"/>
      <c r="R637" s="413"/>
      <c r="S637" s="413"/>
      <c r="T637" s="413"/>
      <c r="U637" s="413"/>
      <c r="V637" s="413"/>
    </row>
    <row r="638" spans="1:22" s="411" customFormat="1" x14ac:dyDescent="0.25">
      <c r="A638" s="1"/>
      <c r="B638" s="5"/>
      <c r="C638" s="146"/>
      <c r="D638" s="146"/>
      <c r="E638" s="146"/>
      <c r="F638" s="146"/>
      <c r="G638" s="146"/>
      <c r="H638" s="146"/>
      <c r="I638" s="146"/>
      <c r="J638" s="146"/>
      <c r="K638" s="146"/>
      <c r="L638" s="146"/>
      <c r="M638" s="146"/>
      <c r="N638" s="146"/>
      <c r="O638" s="146"/>
      <c r="P638" s="6"/>
      <c r="Q638" s="413"/>
      <c r="R638" s="413"/>
      <c r="S638" s="413"/>
      <c r="T638" s="413"/>
      <c r="U638" s="413"/>
      <c r="V638" s="413"/>
    </row>
    <row r="639" spans="1:22" s="411" customFormat="1" x14ac:dyDescent="0.25">
      <c r="A639" s="1"/>
      <c r="B639" s="5"/>
      <c r="C639" s="146"/>
      <c r="D639" s="146"/>
      <c r="E639" s="146"/>
      <c r="F639" s="146"/>
      <c r="G639" s="146"/>
      <c r="H639" s="146"/>
      <c r="I639" s="146"/>
      <c r="J639" s="146"/>
      <c r="K639" s="146"/>
      <c r="L639" s="146"/>
      <c r="M639" s="146"/>
      <c r="N639" s="146"/>
      <c r="O639" s="146"/>
      <c r="P639" s="6"/>
      <c r="Q639" s="413"/>
      <c r="R639" s="413"/>
      <c r="S639" s="413"/>
      <c r="T639" s="413"/>
      <c r="U639" s="413"/>
      <c r="V639" s="413"/>
    </row>
    <row r="640" spans="1:22" s="411" customFormat="1" ht="15.75" thickBot="1" x14ac:dyDescent="0.3">
      <c r="A640" s="1"/>
      <c r="B640" s="5"/>
      <c r="C640" s="146"/>
      <c r="D640" s="146"/>
      <c r="E640" s="146"/>
      <c r="F640" s="146"/>
      <c r="G640" s="146"/>
      <c r="H640" s="146"/>
      <c r="I640" s="146"/>
      <c r="J640" s="146"/>
      <c r="K640" s="146"/>
      <c r="L640" s="146"/>
      <c r="M640" s="146"/>
      <c r="N640" s="146"/>
      <c r="O640" s="146"/>
      <c r="P640" s="6"/>
      <c r="Q640" s="413"/>
      <c r="R640" s="413"/>
      <c r="S640" s="413"/>
      <c r="T640" s="413"/>
      <c r="U640" s="413"/>
      <c r="V640" s="413"/>
    </row>
    <row r="641" spans="1:22" s="411" customFormat="1" ht="19.5" thickBot="1" x14ac:dyDescent="0.35">
      <c r="A641" s="1"/>
      <c r="B641" s="5"/>
      <c r="C641" s="243" t="str">
        <f>IF(VLOOKUP(Municipality!F12, 'Muni names - will be hidden tab'!A:O, 15, FALSE)="", "", VLOOKUP(Municipality!F12, 'Muni names - will be hidden tab'!A:O, 15, FALSE))</f>
        <v/>
      </c>
      <c r="D641" s="146"/>
      <c r="E641" s="146"/>
      <c r="F641" s="146"/>
      <c r="G641" s="517" t="s">
        <v>791</v>
      </c>
      <c r="H641" s="518"/>
      <c r="I641" s="518"/>
      <c r="J641" s="518"/>
      <c r="K641" s="518"/>
      <c r="L641" s="519"/>
      <c r="M641" s="146"/>
      <c r="N641" s="146"/>
      <c r="O641" s="146"/>
      <c r="P641" s="6"/>
      <c r="Q641" s="413"/>
      <c r="R641" s="413"/>
      <c r="S641" s="413"/>
      <c r="T641" s="413"/>
      <c r="U641" s="413"/>
      <c r="V641" s="413"/>
    </row>
    <row r="642" spans="1:22" s="411" customFormat="1" ht="15.75" thickBot="1" x14ac:dyDescent="0.3">
      <c r="A642" s="1"/>
      <c r="B642" s="5"/>
      <c r="C642" s="146"/>
      <c r="D642" s="146"/>
      <c r="E642" s="146"/>
      <c r="F642" s="146"/>
      <c r="G642" s="520" t="s">
        <v>792</v>
      </c>
      <c r="H642" s="521"/>
      <c r="I642" s="522" t="s">
        <v>793</v>
      </c>
      <c r="J642" s="522"/>
      <c r="K642" s="523" t="s">
        <v>1379</v>
      </c>
      <c r="L642" s="524"/>
      <c r="M642" s="515" t="s">
        <v>800</v>
      </c>
      <c r="N642" s="501" t="s">
        <v>801</v>
      </c>
      <c r="O642" s="503" t="s">
        <v>833</v>
      </c>
      <c r="P642" s="6"/>
      <c r="Q642" s="413"/>
      <c r="R642" s="413"/>
      <c r="S642" s="413"/>
      <c r="T642" s="413"/>
      <c r="U642" s="413"/>
      <c r="V642" s="413"/>
    </row>
    <row r="643" spans="1:22" s="411" customFormat="1" ht="15.75" thickBot="1" x14ac:dyDescent="0.3">
      <c r="A643" s="1"/>
      <c r="B643" s="5"/>
      <c r="C643" s="244" t="s">
        <v>794</v>
      </c>
      <c r="D643" s="323" t="s">
        <v>795</v>
      </c>
      <c r="E643" s="324" t="s">
        <v>796</v>
      </c>
      <c r="F643" s="325" t="s">
        <v>797</v>
      </c>
      <c r="G643" s="248" t="s">
        <v>798</v>
      </c>
      <c r="H643" s="249" t="s">
        <v>799</v>
      </c>
      <c r="I643" s="250" t="s">
        <v>798</v>
      </c>
      <c r="J643" s="250" t="s">
        <v>799</v>
      </c>
      <c r="K643" s="251" t="s">
        <v>798</v>
      </c>
      <c r="L643" s="252" t="s">
        <v>799</v>
      </c>
      <c r="M643" s="516"/>
      <c r="N643" s="502"/>
      <c r="O643" s="504"/>
      <c r="P643" s="6"/>
      <c r="Q643" s="413"/>
      <c r="R643" s="413"/>
      <c r="S643" s="413"/>
      <c r="T643" s="413"/>
      <c r="U643" s="413"/>
      <c r="V643" s="413"/>
    </row>
    <row r="644" spans="1:22" s="411" customFormat="1" x14ac:dyDescent="0.25">
      <c r="A644" s="1"/>
      <c r="B644" s="5"/>
      <c r="C644" s="5" t="s">
        <v>802</v>
      </c>
      <c r="D644" s="390"/>
      <c r="E644" s="405"/>
      <c r="F644" s="406"/>
      <c r="G644" s="326"/>
      <c r="H644" s="326"/>
      <c r="I644" s="327"/>
      <c r="J644" s="328"/>
      <c r="K644" s="326"/>
      <c r="L644" s="329"/>
      <c r="M644" s="330">
        <f>IF(E644=0,(D644*1*F644)/1000,IF(E644= " ", (D644*1*F644)/1000, (D644*E644*F644)/1000))</f>
        <v>0</v>
      </c>
      <c r="N644" s="393"/>
      <c r="O644" s="394"/>
      <c r="P644" s="6"/>
      <c r="Q644" s="413"/>
      <c r="R644" s="413"/>
      <c r="S644" s="413"/>
      <c r="T644" s="413"/>
      <c r="U644" s="413"/>
      <c r="V644" s="413"/>
    </row>
    <row r="645" spans="1:22" s="411" customFormat="1" x14ac:dyDescent="0.25">
      <c r="A645" s="1"/>
      <c r="B645" s="5"/>
      <c r="C645" s="5" t="s">
        <v>804</v>
      </c>
      <c r="D645" s="280"/>
      <c r="E645" s="331"/>
      <c r="F645" s="332"/>
      <c r="G645" s="407"/>
      <c r="H645" s="12"/>
      <c r="I645" s="12"/>
      <c r="J645" s="12"/>
      <c r="K645" s="12"/>
      <c r="L645" s="391"/>
      <c r="M645" s="333">
        <f>IF((G645*H645)+(I645*J645)+(K645*L645) =0,0,(G645*H645)+(I645*J645)+(K645*L645))</f>
        <v>0</v>
      </c>
      <c r="N645" s="265"/>
      <c r="O645" s="391"/>
      <c r="P645" s="6"/>
      <c r="Q645" s="413"/>
      <c r="R645" s="413"/>
      <c r="S645" s="413"/>
      <c r="T645" s="413"/>
      <c r="U645" s="413"/>
      <c r="V645" s="413"/>
    </row>
    <row r="646" spans="1:22" s="411" customFormat="1" x14ac:dyDescent="0.25">
      <c r="A646" s="1"/>
      <c r="B646" s="5"/>
      <c r="C646" s="5" t="s">
        <v>805</v>
      </c>
      <c r="D646" s="390"/>
      <c r="E646" s="331"/>
      <c r="F646" s="332"/>
      <c r="G646" s="407"/>
      <c r="H646" s="12"/>
      <c r="I646" s="12"/>
      <c r="J646" s="12"/>
      <c r="K646" s="12"/>
      <c r="L646" s="391"/>
      <c r="M646" s="333">
        <f>IF((G646*H646)+(I646*J646)+(K646*L646) =0,0,(G646*H646)+(I646*J646)+(K646*L646))</f>
        <v>0</v>
      </c>
      <c r="N646" s="12"/>
      <c r="O646" s="391"/>
      <c r="P646" s="6"/>
      <c r="Q646" s="413"/>
      <c r="R646" s="413"/>
      <c r="S646" s="413"/>
      <c r="T646" s="413"/>
      <c r="U646" s="413"/>
      <c r="V646" s="413"/>
    </row>
    <row r="647" spans="1:22" s="411" customFormat="1" x14ac:dyDescent="0.25">
      <c r="A647" s="1"/>
      <c r="B647" s="5"/>
      <c r="C647" s="5" t="s">
        <v>806</v>
      </c>
      <c r="D647" s="390"/>
      <c r="E647" s="405"/>
      <c r="F647" s="406"/>
      <c r="G647" s="262"/>
      <c r="H647" s="262"/>
      <c r="I647" s="281"/>
      <c r="J647" s="282"/>
      <c r="K647" s="262"/>
      <c r="L647" s="263"/>
      <c r="M647" s="333">
        <f>IF(E647=0,(D647*1*F647)/1000,IF(E647= " ", (D647*1*F647)/1000, (D647*E647*F647)/1000))</f>
        <v>0</v>
      </c>
      <c r="N647" s="12"/>
      <c r="O647" s="391"/>
      <c r="P647" s="6"/>
      <c r="Q647" s="413"/>
      <c r="R647" s="413"/>
      <c r="S647" s="413"/>
      <c r="T647" s="413"/>
      <c r="U647" s="413"/>
      <c r="V647" s="413"/>
    </row>
    <row r="648" spans="1:22" s="411" customFormat="1" x14ac:dyDescent="0.25">
      <c r="A648" s="1"/>
      <c r="B648" s="5"/>
      <c r="C648" s="5" t="s">
        <v>804</v>
      </c>
      <c r="D648" s="280"/>
      <c r="E648" s="331"/>
      <c r="F648" s="332"/>
      <c r="G648" s="407"/>
      <c r="H648" s="12"/>
      <c r="I648" s="12"/>
      <c r="J648" s="12"/>
      <c r="K648" s="12"/>
      <c r="L648" s="391"/>
      <c r="M648" s="333">
        <f>IF((G648*H648)+(I648*J648)+(K648*L648) =0,0,(G648*H648)+(I648*J648)+(K648*L648))</f>
        <v>0</v>
      </c>
      <c r="N648" s="265"/>
      <c r="O648" s="391"/>
      <c r="P648" s="6"/>
      <c r="Q648" s="413"/>
      <c r="R648" s="413"/>
      <c r="S648" s="413"/>
      <c r="T648" s="413"/>
      <c r="U648" s="413"/>
      <c r="V648" s="413"/>
    </row>
    <row r="649" spans="1:22" s="411" customFormat="1" x14ac:dyDescent="0.25">
      <c r="A649" s="1"/>
      <c r="B649" s="5"/>
      <c r="C649" s="5" t="s">
        <v>805</v>
      </c>
      <c r="D649" s="390"/>
      <c r="E649" s="331"/>
      <c r="F649" s="332"/>
      <c r="G649" s="407"/>
      <c r="H649" s="12"/>
      <c r="I649" s="12"/>
      <c r="J649" s="12"/>
      <c r="K649" s="12"/>
      <c r="L649" s="391"/>
      <c r="M649" s="333">
        <f>IF((G649*H649)+(I649*J649)+(K649*L649) =0,0,(G649*H649)+(I649*J649)+(K649*L649))</f>
        <v>0</v>
      </c>
      <c r="N649" s="12"/>
      <c r="O649" s="391"/>
      <c r="P649" s="6"/>
      <c r="Q649" s="413"/>
      <c r="R649" s="413"/>
      <c r="S649" s="413"/>
      <c r="T649" s="413"/>
      <c r="U649" s="413"/>
      <c r="V649" s="413"/>
    </row>
    <row r="650" spans="1:22" s="411" customFormat="1" x14ac:dyDescent="0.25">
      <c r="A650" s="1"/>
      <c r="B650" s="5"/>
      <c r="C650" s="5" t="s">
        <v>808</v>
      </c>
      <c r="D650" s="390"/>
      <c r="E650" s="405"/>
      <c r="F650" s="406"/>
      <c r="G650" s="262"/>
      <c r="H650" s="262"/>
      <c r="I650" s="281"/>
      <c r="J650" s="282"/>
      <c r="K650" s="262"/>
      <c r="L650" s="263"/>
      <c r="M650" s="333">
        <f>IF(E650=0,(D650*1*F650)/1000,IF(E650= " ", (D650*1*F650)/1000, (D650*E650*F650)/1000))</f>
        <v>0</v>
      </c>
      <c r="N650" s="12"/>
      <c r="O650" s="391"/>
      <c r="P650" s="6"/>
      <c r="Q650" s="413"/>
      <c r="R650" s="413"/>
      <c r="S650" s="413"/>
      <c r="T650" s="413"/>
      <c r="U650" s="413"/>
      <c r="V650" s="413"/>
    </row>
    <row r="651" spans="1:22" s="411" customFormat="1" x14ac:dyDescent="0.25">
      <c r="A651" s="1"/>
      <c r="B651" s="5"/>
      <c r="C651" s="5" t="s">
        <v>804</v>
      </c>
      <c r="D651" s="280"/>
      <c r="E651" s="262"/>
      <c r="F651" s="263"/>
      <c r="G651" s="407"/>
      <c r="H651" s="12"/>
      <c r="I651" s="12"/>
      <c r="J651" s="12"/>
      <c r="K651" s="12"/>
      <c r="L651" s="391"/>
      <c r="M651" s="333">
        <f>IF((G651*H651)+(I651*J651)+(K651*L651) =0,0,(G651*H651)+(I651*J651)+(K651*L651))</f>
        <v>0</v>
      </c>
      <c r="N651" s="265"/>
      <c r="O651" s="391"/>
      <c r="P651" s="6"/>
      <c r="Q651" s="413"/>
      <c r="R651" s="413"/>
      <c r="S651" s="413"/>
      <c r="T651" s="413"/>
      <c r="U651" s="413"/>
      <c r="V651" s="413"/>
    </row>
    <row r="652" spans="1:22" s="411" customFormat="1" x14ac:dyDescent="0.25">
      <c r="A652" s="1"/>
      <c r="B652" s="5"/>
      <c r="C652" s="5" t="s">
        <v>805</v>
      </c>
      <c r="D652" s="390"/>
      <c r="E652" s="262"/>
      <c r="F652" s="263"/>
      <c r="G652" s="407"/>
      <c r="H652" s="12"/>
      <c r="I652" s="12"/>
      <c r="J652" s="12"/>
      <c r="K652" s="12"/>
      <c r="L652" s="391"/>
      <c r="M652" s="333">
        <f>IF((G652*H652)+(I652*J652)+(K652*L652) =0,0,(G652*H652)+(I652*J652)+(K652*L652))</f>
        <v>0</v>
      </c>
      <c r="N652" s="12"/>
      <c r="O652" s="391"/>
      <c r="P652" s="6"/>
      <c r="Q652" s="413"/>
      <c r="R652" s="413"/>
      <c r="S652" s="413"/>
      <c r="T652" s="413"/>
      <c r="U652" s="413"/>
      <c r="V652" s="413"/>
    </row>
    <row r="653" spans="1:22" s="411" customFormat="1" ht="15.75" thickBot="1" x14ac:dyDescent="0.3">
      <c r="A653" s="1"/>
      <c r="B653" s="5"/>
      <c r="C653" s="283" t="s">
        <v>815</v>
      </c>
      <c r="D653" s="267">
        <f>D644+D646+D647+D649+D650+D652</f>
        <v>0</v>
      </c>
      <c r="E653" s="268"/>
      <c r="F653" s="269"/>
      <c r="G653" s="268"/>
      <c r="H653" s="268"/>
      <c r="I653" s="285"/>
      <c r="J653" s="268"/>
      <c r="K653" s="285"/>
      <c r="L653" s="269"/>
      <c r="M653" s="275">
        <f>SUM(M644:M652)</f>
        <v>0</v>
      </c>
      <c r="N653" s="275">
        <f t="shared" ref="N653:O653" si="42">SUM(N644:N652)</f>
        <v>0</v>
      </c>
      <c r="O653" s="276">
        <f t="shared" si="42"/>
        <v>0</v>
      </c>
      <c r="P653" s="6"/>
      <c r="Q653" s="413"/>
      <c r="R653" s="413"/>
      <c r="S653" s="413"/>
      <c r="T653" s="413"/>
      <c r="U653" s="413"/>
      <c r="V653" s="413"/>
    </row>
    <row r="654" spans="1:22" s="411" customFormat="1" x14ac:dyDescent="0.25">
      <c r="A654" s="1"/>
      <c r="B654" s="5"/>
      <c r="C654" s="146"/>
      <c r="D654" s="146"/>
      <c r="E654" s="146"/>
      <c r="F654" s="146"/>
      <c r="G654" s="146"/>
      <c r="H654" s="146"/>
      <c r="I654" s="146"/>
      <c r="J654" s="146"/>
      <c r="K654" s="146"/>
      <c r="L654" s="146"/>
      <c r="M654" s="146"/>
      <c r="N654" s="146"/>
      <c r="O654" s="146"/>
      <c r="P654" s="6"/>
      <c r="Q654" s="413"/>
      <c r="R654" s="413"/>
      <c r="S654" s="413"/>
      <c r="T654" s="413"/>
      <c r="U654" s="413"/>
      <c r="V654" s="413"/>
    </row>
    <row r="655" spans="1:22" s="411" customFormat="1" x14ac:dyDescent="0.25">
      <c r="A655" s="1"/>
      <c r="B655" s="5"/>
      <c r="C655" s="146"/>
      <c r="D655" s="146"/>
      <c r="E655" s="146"/>
      <c r="F655" s="146"/>
      <c r="G655" s="146"/>
      <c r="H655" s="146"/>
      <c r="I655" s="146"/>
      <c r="J655" s="146"/>
      <c r="K655" s="146"/>
      <c r="L655" s="146"/>
      <c r="M655" s="146"/>
      <c r="N655" s="146"/>
      <c r="O655" s="146"/>
      <c r="P655" s="6"/>
      <c r="Q655" s="413"/>
      <c r="R655" s="413"/>
      <c r="S655" s="413"/>
      <c r="T655" s="413"/>
      <c r="U655" s="413"/>
      <c r="V655" s="413"/>
    </row>
    <row r="656" spans="1:22" s="411" customFormat="1" x14ac:dyDescent="0.25">
      <c r="A656" s="1"/>
      <c r="B656" s="5"/>
      <c r="C656" s="146"/>
      <c r="D656" s="146"/>
      <c r="E656" s="146"/>
      <c r="F656" s="146"/>
      <c r="G656" s="146"/>
      <c r="H656" s="146"/>
      <c r="I656" s="146"/>
      <c r="J656" s="146"/>
      <c r="K656" s="146"/>
      <c r="L656" s="146"/>
      <c r="M656" s="146"/>
      <c r="N656" s="146"/>
      <c r="O656" s="146"/>
      <c r="P656" s="6"/>
      <c r="Q656" s="413"/>
      <c r="R656" s="413"/>
      <c r="S656" s="413"/>
      <c r="T656" s="413"/>
      <c r="U656" s="413"/>
      <c r="V656" s="413"/>
    </row>
    <row r="657" spans="1:22" s="411" customFormat="1" ht="19.5" thickBot="1" x14ac:dyDescent="0.35">
      <c r="A657" s="1"/>
      <c r="B657" s="5"/>
      <c r="C657" s="287" t="s">
        <v>811</v>
      </c>
      <c r="D657" s="146"/>
      <c r="E657" s="146"/>
      <c r="F657" s="146"/>
      <c r="G657" s="146"/>
      <c r="H657" s="146"/>
      <c r="I657" s="146"/>
      <c r="J657" s="146"/>
      <c r="K657" s="146"/>
      <c r="L657" s="146"/>
      <c r="M657" s="146"/>
      <c r="N657" s="146"/>
      <c r="O657" s="146"/>
      <c r="P657" s="6"/>
      <c r="Q657" s="413"/>
      <c r="R657" s="413"/>
      <c r="S657" s="413"/>
      <c r="T657" s="413"/>
      <c r="U657" s="413"/>
      <c r="V657" s="413"/>
    </row>
    <row r="658" spans="1:22" s="411" customFormat="1" x14ac:dyDescent="0.25">
      <c r="A658" s="1"/>
      <c r="B658" s="5"/>
      <c r="C658" s="505" t="s">
        <v>812</v>
      </c>
      <c r="D658" s="507" t="s">
        <v>795</v>
      </c>
      <c r="E658" s="507" t="s">
        <v>796</v>
      </c>
      <c r="F658" s="509" t="s">
        <v>797</v>
      </c>
      <c r="G658" s="511" t="s">
        <v>813</v>
      </c>
      <c r="H658" s="513" t="s">
        <v>834</v>
      </c>
      <c r="I658" s="146"/>
      <c r="J658" s="146"/>
      <c r="K658" s="146"/>
      <c r="L658" s="146"/>
      <c r="M658" s="146"/>
      <c r="N658" s="146"/>
      <c r="O658" s="146"/>
      <c r="P658" s="6"/>
      <c r="Q658" s="413"/>
      <c r="R658" s="413"/>
      <c r="S658" s="413"/>
      <c r="T658" s="413"/>
      <c r="U658" s="413"/>
      <c r="V658" s="413"/>
    </row>
    <row r="659" spans="1:22" s="411" customFormat="1" ht="15.75" thickBot="1" x14ac:dyDescent="0.3">
      <c r="A659" s="1"/>
      <c r="B659" s="5"/>
      <c r="C659" s="506"/>
      <c r="D659" s="508"/>
      <c r="E659" s="508"/>
      <c r="F659" s="510"/>
      <c r="G659" s="512"/>
      <c r="H659" s="514"/>
      <c r="I659" s="146"/>
      <c r="J659" s="146"/>
      <c r="K659" s="146"/>
      <c r="L659" s="146"/>
      <c r="M659" s="146"/>
      <c r="N659" s="146"/>
      <c r="O659" s="146"/>
      <c r="P659" s="6"/>
      <c r="Q659" s="413"/>
      <c r="R659" s="413"/>
      <c r="S659" s="413"/>
      <c r="T659" s="413"/>
      <c r="U659" s="413"/>
      <c r="V659" s="413"/>
    </row>
    <row r="660" spans="1:22" s="411" customFormat="1" x14ac:dyDescent="0.25">
      <c r="A660" s="1"/>
      <c r="B660" s="5"/>
      <c r="C660" s="10" t="s">
        <v>814</v>
      </c>
      <c r="D660" s="393"/>
      <c r="E660" s="388"/>
      <c r="F660" s="389"/>
      <c r="G660" s="334">
        <f t="shared" ref="G660:G663" si="43">IF(E660=0,(D660*1*F660)/1000,IF(E660=" ",(D660*1*F660)/1000,(D660*E660*F660)/1000))</f>
        <v>0</v>
      </c>
      <c r="H660" s="154"/>
      <c r="I660" s="146"/>
      <c r="J660" s="146"/>
      <c r="K660" s="146"/>
      <c r="L660" s="146"/>
      <c r="M660" s="146"/>
      <c r="N660" s="146"/>
      <c r="O660" s="146"/>
      <c r="P660" s="6"/>
      <c r="Q660" s="413"/>
      <c r="R660" s="413"/>
      <c r="S660" s="413"/>
      <c r="T660" s="413"/>
      <c r="U660" s="413"/>
      <c r="V660" s="413"/>
    </row>
    <row r="661" spans="1:22" s="411" customFormat="1" x14ac:dyDescent="0.25">
      <c r="A661" s="1"/>
      <c r="B661" s="5"/>
      <c r="C661" s="11" t="s">
        <v>814</v>
      </c>
      <c r="D661" s="393"/>
      <c r="E661" s="388"/>
      <c r="F661" s="389"/>
      <c r="G661" s="289">
        <f t="shared" si="43"/>
        <v>0</v>
      </c>
      <c r="H661" s="155"/>
      <c r="I661" s="146"/>
      <c r="J661" s="146"/>
      <c r="K661" s="146"/>
      <c r="L661" s="146"/>
      <c r="M661" s="146"/>
      <c r="N661" s="146"/>
      <c r="O661" s="146"/>
      <c r="P661" s="6"/>
      <c r="Q661" s="413"/>
      <c r="R661" s="413"/>
      <c r="S661" s="413"/>
      <c r="T661" s="413"/>
      <c r="U661" s="413"/>
      <c r="V661" s="413"/>
    </row>
    <row r="662" spans="1:22" s="411" customFormat="1" x14ac:dyDescent="0.25">
      <c r="A662" s="1"/>
      <c r="B662" s="5"/>
      <c r="C662" s="11"/>
      <c r="D662" s="393"/>
      <c r="E662" s="388"/>
      <c r="F662" s="389"/>
      <c r="G662" s="289">
        <f t="shared" si="43"/>
        <v>0</v>
      </c>
      <c r="H662" s="155"/>
      <c r="I662" s="146"/>
      <c r="J662" s="146"/>
      <c r="K662" s="146"/>
      <c r="L662" s="146"/>
      <c r="M662" s="146"/>
      <c r="N662" s="146"/>
      <c r="O662" s="146"/>
      <c r="P662" s="6"/>
      <c r="Q662" s="413"/>
      <c r="R662" s="413"/>
      <c r="S662" s="413"/>
      <c r="T662" s="413"/>
      <c r="U662" s="413"/>
      <c r="V662" s="413"/>
    </row>
    <row r="663" spans="1:22" s="411" customFormat="1" x14ac:dyDescent="0.25">
      <c r="A663" s="1"/>
      <c r="B663" s="5"/>
      <c r="C663" s="11"/>
      <c r="D663" s="393"/>
      <c r="E663" s="388"/>
      <c r="F663" s="389"/>
      <c r="G663" s="289">
        <f t="shared" si="43"/>
        <v>0</v>
      </c>
      <c r="H663" s="155"/>
      <c r="I663" s="146"/>
      <c r="J663" s="146"/>
      <c r="K663" s="146"/>
      <c r="L663" s="146"/>
      <c r="M663" s="146"/>
      <c r="N663" s="146"/>
      <c r="O663" s="146"/>
      <c r="P663" s="6"/>
      <c r="Q663" s="413"/>
      <c r="R663" s="413"/>
      <c r="S663" s="413"/>
      <c r="T663" s="413"/>
      <c r="U663" s="413"/>
      <c r="V663" s="413"/>
    </row>
    <row r="664" spans="1:22" s="411" customFormat="1" ht="15.75" thickBot="1" x14ac:dyDescent="0.3">
      <c r="A664" s="1"/>
      <c r="B664" s="5"/>
      <c r="C664" s="290" t="s">
        <v>815</v>
      </c>
      <c r="D664" s="291" t="s">
        <v>814</v>
      </c>
      <c r="E664" s="292"/>
      <c r="F664" s="293"/>
      <c r="G664" s="294">
        <f>SUM(G660:G663)</f>
        <v>0</v>
      </c>
      <c r="H664" s="295">
        <f>SUM(H660:H663)</f>
        <v>0</v>
      </c>
      <c r="I664" s="146"/>
      <c r="J664" s="146"/>
      <c r="K664" s="146"/>
      <c r="L664" s="146"/>
      <c r="M664" s="146"/>
      <c r="N664" s="146"/>
      <c r="O664" s="146"/>
      <c r="P664" s="6"/>
      <c r="Q664" s="413"/>
      <c r="R664" s="413"/>
      <c r="S664" s="413"/>
      <c r="T664" s="413"/>
      <c r="U664" s="413"/>
      <c r="V664" s="413"/>
    </row>
    <row r="665" spans="1:22" s="411" customFormat="1" x14ac:dyDescent="0.25">
      <c r="A665" s="1"/>
      <c r="B665" s="5"/>
      <c r="C665" s="146"/>
      <c r="D665" s="146"/>
      <c r="E665" s="146"/>
      <c r="F665" s="146"/>
      <c r="G665" s="146"/>
      <c r="H665" s="146"/>
      <c r="I665" s="146"/>
      <c r="J665" s="146"/>
      <c r="K665" s="146"/>
      <c r="L665" s="146"/>
      <c r="M665" s="146"/>
      <c r="N665" s="146"/>
      <c r="O665" s="146"/>
      <c r="P665" s="6"/>
      <c r="Q665" s="413"/>
      <c r="R665" s="413"/>
      <c r="S665" s="413"/>
      <c r="T665" s="413"/>
      <c r="U665" s="413"/>
      <c r="V665" s="413"/>
    </row>
    <row r="666" spans="1:22" s="411" customFormat="1" x14ac:dyDescent="0.25">
      <c r="A666" s="1"/>
      <c r="B666" s="5"/>
      <c r="C666" s="146"/>
      <c r="D666" s="146"/>
      <c r="E666" s="146"/>
      <c r="F666" s="146"/>
      <c r="G666" s="146"/>
      <c r="H666" s="146"/>
      <c r="I666" s="146"/>
      <c r="J666" s="146"/>
      <c r="K666" s="146"/>
      <c r="L666" s="146"/>
      <c r="M666" s="146"/>
      <c r="N666" s="146"/>
      <c r="O666" s="146"/>
      <c r="P666" s="6"/>
      <c r="Q666" s="413"/>
      <c r="R666" s="413"/>
      <c r="S666" s="413"/>
      <c r="T666" s="413"/>
      <c r="U666" s="413"/>
      <c r="V666" s="413"/>
    </row>
    <row r="667" spans="1:22" s="411" customFormat="1" x14ac:dyDescent="0.25">
      <c r="A667" s="1"/>
      <c r="B667" s="5"/>
      <c r="C667" s="146"/>
      <c r="D667" s="146"/>
      <c r="E667" s="146"/>
      <c r="F667" s="146"/>
      <c r="G667" s="146"/>
      <c r="H667" s="146"/>
      <c r="I667" s="146"/>
      <c r="J667" s="146"/>
      <c r="K667" s="146"/>
      <c r="L667" s="146"/>
      <c r="M667" s="146"/>
      <c r="N667" s="146"/>
      <c r="O667" s="146"/>
      <c r="P667" s="6"/>
      <c r="Q667" s="413"/>
      <c r="R667" s="413"/>
      <c r="S667" s="413"/>
      <c r="T667" s="413"/>
      <c r="U667" s="413"/>
      <c r="V667" s="413"/>
    </row>
    <row r="668" spans="1:22" s="411" customFormat="1" ht="19.5" thickBot="1" x14ac:dyDescent="0.35">
      <c r="A668" s="1"/>
      <c r="B668" s="5"/>
      <c r="C668" s="243" t="s">
        <v>816</v>
      </c>
      <c r="D668" s="146"/>
      <c r="E668" s="146"/>
      <c r="F668" s="146"/>
      <c r="G668" s="146"/>
      <c r="H668" s="146"/>
      <c r="I668" s="146"/>
      <c r="J668" s="146"/>
      <c r="K668" s="146"/>
      <c r="L668" s="146"/>
      <c r="M668" s="146"/>
      <c r="N668" s="146"/>
      <c r="O668" s="146"/>
      <c r="P668" s="6"/>
      <c r="Q668" s="413"/>
      <c r="R668" s="413"/>
      <c r="S668" s="413"/>
      <c r="T668" s="413"/>
      <c r="U668" s="413"/>
      <c r="V668" s="413"/>
    </row>
    <row r="669" spans="1:22" s="411" customFormat="1" x14ac:dyDescent="0.25">
      <c r="A669" s="1"/>
      <c r="B669" s="5"/>
      <c r="C669" s="491" t="s">
        <v>812</v>
      </c>
      <c r="D669" s="493" t="s">
        <v>817</v>
      </c>
      <c r="E669" s="495" t="s">
        <v>818</v>
      </c>
      <c r="F669" s="497" t="s">
        <v>813</v>
      </c>
      <c r="G669" s="499" t="s">
        <v>833</v>
      </c>
      <c r="H669" s="146"/>
      <c r="I669" s="146"/>
      <c r="J669" s="146"/>
      <c r="K669" s="146"/>
      <c r="L669" s="146"/>
      <c r="M669" s="146"/>
      <c r="N669" s="146"/>
      <c r="O669" s="146"/>
      <c r="P669" s="6"/>
      <c r="Q669" s="413"/>
      <c r="R669" s="413"/>
      <c r="S669" s="413"/>
      <c r="T669" s="413"/>
      <c r="U669" s="413"/>
      <c r="V669" s="413"/>
    </row>
    <row r="670" spans="1:22" s="411" customFormat="1" ht="15.75" thickBot="1" x14ac:dyDescent="0.3">
      <c r="A670" s="1"/>
      <c r="B670" s="5"/>
      <c r="C670" s="492"/>
      <c r="D670" s="494"/>
      <c r="E670" s="496"/>
      <c r="F670" s="498"/>
      <c r="G670" s="500"/>
      <c r="H670" s="146"/>
      <c r="I670" s="146"/>
      <c r="J670" s="146"/>
      <c r="K670" s="146"/>
      <c r="L670" s="146"/>
      <c r="M670" s="146"/>
      <c r="N670" s="146"/>
      <c r="O670" s="146"/>
      <c r="P670" s="6"/>
      <c r="Q670" s="413"/>
      <c r="R670" s="413"/>
      <c r="S670" s="413"/>
      <c r="T670" s="413"/>
      <c r="U670" s="413"/>
      <c r="V670" s="413"/>
    </row>
    <row r="671" spans="1:22" s="411" customFormat="1" x14ac:dyDescent="0.25">
      <c r="A671" s="1"/>
      <c r="B671" s="5"/>
      <c r="C671" s="397" t="s">
        <v>814</v>
      </c>
      <c r="D671" s="12"/>
      <c r="E671" s="391"/>
      <c r="F671" s="296">
        <f>D671*E671</f>
        <v>0</v>
      </c>
      <c r="G671" s="395"/>
      <c r="H671" s="146"/>
      <c r="I671" s="146"/>
      <c r="J671" s="146"/>
      <c r="K671" s="146"/>
      <c r="L671" s="146"/>
      <c r="M671" s="146"/>
      <c r="N671" s="146"/>
      <c r="O671" s="146"/>
      <c r="P671" s="6"/>
      <c r="Q671" s="413"/>
      <c r="R671" s="413"/>
      <c r="S671" s="413"/>
      <c r="T671" s="413"/>
      <c r="U671" s="413"/>
      <c r="V671" s="413"/>
    </row>
    <row r="672" spans="1:22" s="411" customFormat="1" x14ac:dyDescent="0.25">
      <c r="A672" s="1"/>
      <c r="B672" s="5"/>
      <c r="C672" s="398" t="s">
        <v>814</v>
      </c>
      <c r="D672" s="12"/>
      <c r="E672" s="391"/>
      <c r="F672" s="297">
        <f t="shared" ref="F672" si="44">D672*E672</f>
        <v>0</v>
      </c>
      <c r="G672" s="396"/>
      <c r="H672" s="146"/>
      <c r="I672" s="146"/>
      <c r="J672" s="146"/>
      <c r="K672" s="146"/>
      <c r="L672" s="146"/>
      <c r="M672" s="146"/>
      <c r="N672" s="146"/>
      <c r="O672" s="146"/>
      <c r="P672" s="6"/>
      <c r="Q672" s="413"/>
      <c r="R672" s="413"/>
      <c r="S672" s="413"/>
      <c r="T672" s="413"/>
      <c r="U672" s="413"/>
      <c r="V672" s="413"/>
    </row>
    <row r="673" spans="1:22" s="411" customFormat="1" ht="15.75" thickBot="1" x14ac:dyDescent="0.3">
      <c r="A673" s="1"/>
      <c r="B673" s="5"/>
      <c r="C673" s="298" t="s">
        <v>815</v>
      </c>
      <c r="D673" s="291"/>
      <c r="E673" s="285"/>
      <c r="F673" s="299">
        <f>F671+F672</f>
        <v>0</v>
      </c>
      <c r="G673" s="294">
        <f>SUM(G671:G672)</f>
        <v>0</v>
      </c>
      <c r="H673" s="146"/>
      <c r="I673" s="146"/>
      <c r="J673" s="146"/>
      <c r="K673" s="146"/>
      <c r="L673" s="146"/>
      <c r="M673" s="146"/>
      <c r="N673" s="146"/>
      <c r="O673" s="146"/>
      <c r="P673" s="6"/>
      <c r="Q673" s="413"/>
      <c r="R673" s="413"/>
      <c r="S673" s="413"/>
      <c r="T673" s="413"/>
      <c r="U673" s="413"/>
      <c r="V673" s="413"/>
    </row>
    <row r="674" spans="1:22" s="411" customFormat="1" x14ac:dyDescent="0.25">
      <c r="A674" s="1"/>
      <c r="B674" s="5"/>
      <c r="C674" s="146"/>
      <c r="D674" s="146"/>
      <c r="E674" s="146"/>
      <c r="F674" s="146"/>
      <c r="G674" s="146"/>
      <c r="H674" s="146"/>
      <c r="I674" s="146"/>
      <c r="J674" s="146"/>
      <c r="K674" s="146"/>
      <c r="L674" s="146"/>
      <c r="M674" s="146"/>
      <c r="N674" s="146"/>
      <c r="O674" s="146"/>
      <c r="P674" s="6"/>
      <c r="Q674" s="413"/>
      <c r="R674" s="413"/>
      <c r="S674" s="413"/>
      <c r="T674" s="413"/>
      <c r="U674" s="413"/>
      <c r="V674" s="413"/>
    </row>
    <row r="675" spans="1:22" s="411" customFormat="1" x14ac:dyDescent="0.25">
      <c r="A675" s="1"/>
      <c r="B675" s="5"/>
      <c r="C675" s="146"/>
      <c r="D675" s="146"/>
      <c r="E675" s="146"/>
      <c r="F675" s="146"/>
      <c r="G675" s="146"/>
      <c r="H675" s="146"/>
      <c r="I675" s="146"/>
      <c r="J675" s="146"/>
      <c r="K675" s="146"/>
      <c r="L675" s="146"/>
      <c r="M675" s="146"/>
      <c r="N675" s="146"/>
      <c r="O675" s="146"/>
      <c r="P675" s="6"/>
      <c r="Q675" s="413"/>
      <c r="R675" s="413"/>
      <c r="S675" s="413"/>
      <c r="T675" s="413"/>
      <c r="U675" s="413"/>
      <c r="V675" s="413"/>
    </row>
    <row r="676" spans="1:22" s="411" customFormat="1" x14ac:dyDescent="0.25">
      <c r="A676" s="1"/>
      <c r="B676" s="5"/>
      <c r="C676" s="146"/>
      <c r="D676" s="146"/>
      <c r="E676" s="146"/>
      <c r="F676" s="146"/>
      <c r="G676" s="146"/>
      <c r="H676" s="146"/>
      <c r="I676" s="146"/>
      <c r="J676" s="146"/>
      <c r="K676" s="146"/>
      <c r="L676" s="146"/>
      <c r="M676" s="146"/>
      <c r="N676" s="146"/>
      <c r="O676" s="146"/>
      <c r="P676" s="6"/>
      <c r="Q676" s="413"/>
      <c r="R676" s="413"/>
      <c r="S676" s="413"/>
      <c r="T676" s="413"/>
      <c r="U676" s="413"/>
      <c r="V676" s="413"/>
    </row>
    <row r="677" spans="1:22" s="411" customFormat="1" x14ac:dyDescent="0.25">
      <c r="A677" s="1"/>
      <c r="B677" s="5"/>
      <c r="C677" s="146"/>
      <c r="D677" s="146"/>
      <c r="E677" s="146"/>
      <c r="F677" s="300"/>
      <c r="G677" s="301"/>
      <c r="H677" s="301"/>
      <c r="I677" s="301"/>
      <c r="J677" s="302"/>
      <c r="K677" s="146"/>
      <c r="L677" s="146"/>
      <c r="M677" s="146"/>
      <c r="N677" s="146"/>
      <c r="O677" s="146"/>
      <c r="P677" s="6"/>
      <c r="Q677" s="413"/>
      <c r="R677" s="413"/>
      <c r="S677" s="413"/>
      <c r="T677" s="413"/>
      <c r="U677" s="413"/>
      <c r="V677" s="413"/>
    </row>
    <row r="678" spans="1:22" s="411" customFormat="1" x14ac:dyDescent="0.25">
      <c r="A678" s="1"/>
      <c r="B678" s="5"/>
      <c r="C678" s="146"/>
      <c r="D678" s="146"/>
      <c r="E678" s="146"/>
      <c r="F678" s="303"/>
      <c r="G678" s="146" t="s">
        <v>835</v>
      </c>
      <c r="H678" s="146"/>
      <c r="I678" s="262">
        <f>M653+G664+F673</f>
        <v>0</v>
      </c>
      <c r="J678" s="304"/>
      <c r="K678" s="146"/>
      <c r="L678" s="146"/>
      <c r="M678" s="146"/>
      <c r="N678" s="146"/>
      <c r="O678" s="146"/>
      <c r="P678" s="6"/>
      <c r="Q678" s="413"/>
      <c r="R678" s="413"/>
      <c r="S678" s="413"/>
      <c r="T678" s="413"/>
      <c r="U678" s="413"/>
      <c r="V678" s="413"/>
    </row>
    <row r="679" spans="1:22" s="411" customFormat="1" x14ac:dyDescent="0.25">
      <c r="A679" s="1"/>
      <c r="B679" s="5"/>
      <c r="C679" s="146"/>
      <c r="D679" s="146"/>
      <c r="E679" s="146"/>
      <c r="F679" s="303"/>
      <c r="G679" s="146"/>
      <c r="H679" s="146"/>
      <c r="I679" s="262"/>
      <c r="J679" s="304"/>
      <c r="K679" s="146"/>
      <c r="L679" s="146"/>
      <c r="M679" s="146"/>
      <c r="N679" s="146"/>
      <c r="O679" s="146"/>
      <c r="P679" s="6"/>
      <c r="Q679" s="413"/>
      <c r="R679" s="413"/>
      <c r="S679" s="413"/>
      <c r="T679" s="413"/>
      <c r="U679" s="413"/>
      <c r="V679" s="413"/>
    </row>
    <row r="680" spans="1:22" s="411" customFormat="1" x14ac:dyDescent="0.25">
      <c r="A680" s="1"/>
      <c r="B680" s="5"/>
      <c r="C680" s="146"/>
      <c r="D680" s="146"/>
      <c r="E680" s="146"/>
      <c r="F680" s="303"/>
      <c r="G680" s="146" t="s">
        <v>1001</v>
      </c>
      <c r="H680" s="146"/>
      <c r="I680" s="262">
        <f>O653+H664+G673</f>
        <v>0</v>
      </c>
      <c r="J680" s="304"/>
      <c r="K680" s="146"/>
      <c r="L680" s="146"/>
      <c r="M680" s="146"/>
      <c r="N680" s="146"/>
      <c r="O680" s="146"/>
      <c r="P680" s="6"/>
      <c r="Q680" s="413"/>
      <c r="R680" s="413"/>
      <c r="S680" s="413"/>
      <c r="T680" s="413"/>
      <c r="U680" s="413"/>
      <c r="V680" s="413"/>
    </row>
    <row r="681" spans="1:22" s="411" customFormat="1" x14ac:dyDescent="0.25">
      <c r="A681" s="1"/>
      <c r="B681" s="5"/>
      <c r="C681" s="146"/>
      <c r="D681" s="146"/>
      <c r="E681" s="146"/>
      <c r="F681" s="306"/>
      <c r="G681" s="307"/>
      <c r="H681" s="307"/>
      <c r="I681" s="307"/>
      <c r="J681" s="308"/>
      <c r="K681" s="146"/>
      <c r="L681" s="146"/>
      <c r="M681" s="146"/>
      <c r="N681" s="146"/>
      <c r="O681" s="146"/>
      <c r="P681" s="6"/>
      <c r="Q681" s="413"/>
      <c r="R681" s="413"/>
      <c r="S681" s="413"/>
      <c r="T681" s="413"/>
      <c r="U681" s="413"/>
      <c r="V681" s="413"/>
    </row>
    <row r="682" spans="1:22" s="411" customFormat="1" x14ac:dyDescent="0.25">
      <c r="A682" s="1"/>
      <c r="B682" s="5"/>
      <c r="C682" s="146"/>
      <c r="D682" s="146"/>
      <c r="E682" s="146"/>
      <c r="F682" s="146"/>
      <c r="G682" s="146"/>
      <c r="H682" s="146"/>
      <c r="I682" s="146"/>
      <c r="J682" s="146"/>
      <c r="K682" s="146"/>
      <c r="L682" s="146"/>
      <c r="M682" s="146"/>
      <c r="N682" s="146"/>
      <c r="O682" s="146"/>
      <c r="P682" s="6"/>
      <c r="Q682" s="413"/>
      <c r="R682" s="413"/>
      <c r="S682" s="413"/>
      <c r="T682" s="413"/>
      <c r="U682" s="413"/>
      <c r="V682" s="413"/>
    </row>
    <row r="683" spans="1:22" s="411" customFormat="1" x14ac:dyDescent="0.25">
      <c r="A683" s="1"/>
      <c r="B683" s="5"/>
      <c r="C683" s="146"/>
      <c r="D683" s="146"/>
      <c r="E683" s="146"/>
      <c r="F683" s="146"/>
      <c r="G683" s="146"/>
      <c r="H683" s="146"/>
      <c r="I683" s="146"/>
      <c r="J683" s="146"/>
      <c r="K683" s="146"/>
      <c r="L683" s="146"/>
      <c r="M683" s="146"/>
      <c r="N683" s="146"/>
      <c r="O683" s="146"/>
      <c r="P683" s="6"/>
      <c r="Q683" s="413"/>
      <c r="R683" s="413"/>
      <c r="S683" s="413"/>
      <c r="T683" s="413"/>
      <c r="U683" s="413"/>
      <c r="V683" s="413"/>
    </row>
    <row r="684" spans="1:22" s="411" customFormat="1" x14ac:dyDescent="0.25">
      <c r="A684" s="1"/>
      <c r="B684" s="317"/>
      <c r="C684" s="301"/>
      <c r="D684" s="301"/>
      <c r="E684" s="301"/>
      <c r="F684" s="301"/>
      <c r="G684" s="301"/>
      <c r="H684" s="301"/>
      <c r="I684" s="301"/>
      <c r="J684" s="301"/>
      <c r="K684" s="301"/>
      <c r="L684" s="301"/>
      <c r="M684" s="301"/>
      <c r="N684" s="301"/>
      <c r="O684" s="301"/>
      <c r="P684" s="336"/>
      <c r="Q684" s="413"/>
      <c r="R684" s="413"/>
      <c r="S684" s="413"/>
      <c r="T684" s="413"/>
      <c r="U684" s="413"/>
      <c r="V684" s="413"/>
    </row>
    <row r="685" spans="1:22" s="411" customFormat="1" ht="15.75" thickBot="1" x14ac:dyDescent="0.3">
      <c r="A685" s="1"/>
      <c r="B685" s="5"/>
      <c r="C685" s="146"/>
      <c r="D685" s="146"/>
      <c r="E685" s="146"/>
      <c r="F685" s="146"/>
      <c r="G685" s="146"/>
      <c r="H685" s="146"/>
      <c r="I685" s="146"/>
      <c r="J685" s="146"/>
      <c r="K685" s="146"/>
      <c r="L685" s="146"/>
      <c r="M685" s="146"/>
      <c r="N685" s="146"/>
      <c r="O685" s="146"/>
      <c r="P685" s="6"/>
      <c r="Q685" s="413"/>
      <c r="R685" s="413"/>
      <c r="S685" s="413"/>
      <c r="T685" s="413"/>
      <c r="U685" s="413"/>
      <c r="V685" s="413"/>
    </row>
    <row r="686" spans="1:22" s="411" customFormat="1" x14ac:dyDescent="0.25">
      <c r="A686" s="1"/>
      <c r="B686" s="5"/>
      <c r="C686" s="146"/>
      <c r="D686" s="146"/>
      <c r="E686" s="146"/>
      <c r="F686" s="337"/>
      <c r="G686" s="338"/>
      <c r="H686" s="338"/>
      <c r="I686" s="338"/>
      <c r="J686" s="339"/>
      <c r="K686" s="148"/>
      <c r="L686" s="146"/>
      <c r="M686" s="146"/>
      <c r="N686" s="146"/>
      <c r="O686" s="146"/>
      <c r="P686" s="6"/>
      <c r="Q686" s="413"/>
      <c r="R686" s="413"/>
      <c r="S686" s="413"/>
      <c r="T686" s="413"/>
      <c r="U686" s="413"/>
      <c r="V686" s="413"/>
    </row>
    <row r="687" spans="1:22" s="411" customFormat="1" x14ac:dyDescent="0.25">
      <c r="A687" s="1"/>
      <c r="B687" s="5"/>
      <c r="C687" s="146"/>
      <c r="D687" s="146"/>
      <c r="E687" s="146"/>
      <c r="F687" s="340"/>
      <c r="G687" s="148" t="s">
        <v>836</v>
      </c>
      <c r="H687" s="148"/>
      <c r="I687" s="341">
        <f>I182+I227+I272+I317+I362+I407+I452+I497+I542+I587+I632+I678</f>
        <v>0</v>
      </c>
      <c r="J687" s="6"/>
      <c r="K687" s="148"/>
      <c r="L687" s="146"/>
      <c r="M687" s="146"/>
      <c r="N687" s="146"/>
      <c r="O687" s="146"/>
      <c r="P687" s="6"/>
      <c r="Q687" s="413"/>
      <c r="R687" s="413"/>
      <c r="S687" s="413"/>
      <c r="T687" s="413"/>
      <c r="U687" s="413"/>
      <c r="V687" s="413"/>
    </row>
    <row r="688" spans="1:22" s="411" customFormat="1" x14ac:dyDescent="0.25">
      <c r="A688" s="1"/>
      <c r="B688" s="5"/>
      <c r="C688" s="146"/>
      <c r="D688" s="146"/>
      <c r="E688" s="146"/>
      <c r="F688" s="340"/>
      <c r="G688" s="148"/>
      <c r="H688" s="148"/>
      <c r="I688" s="341"/>
      <c r="J688" s="6"/>
      <c r="K688" s="148"/>
      <c r="L688" s="146"/>
      <c r="M688" s="146"/>
      <c r="N688" s="146"/>
      <c r="O688" s="146"/>
      <c r="P688" s="6"/>
      <c r="Q688" s="413"/>
      <c r="R688" s="413"/>
      <c r="S688" s="413"/>
      <c r="T688" s="413"/>
      <c r="U688" s="413"/>
      <c r="V688" s="413"/>
    </row>
    <row r="689" spans="1:22" s="411" customFormat="1" x14ac:dyDescent="0.25">
      <c r="A689" s="1"/>
      <c r="B689" s="5"/>
      <c r="C689" s="146"/>
      <c r="D689" s="146"/>
      <c r="E689" s="146"/>
      <c r="F689" s="340"/>
      <c r="G689" s="148" t="s">
        <v>1232</v>
      </c>
      <c r="H689" s="148"/>
      <c r="I689" s="341">
        <f>D157+D202+D247+D292+D337+D382+D427+D472+D517+D562+D607+D653</f>
        <v>0</v>
      </c>
      <c r="J689" s="6"/>
      <c r="K689" s="148"/>
      <c r="L689" s="146"/>
      <c r="M689" s="146"/>
      <c r="N689" s="146"/>
      <c r="O689" s="146"/>
      <c r="P689" s="6"/>
      <c r="Q689" s="413"/>
      <c r="R689" s="413"/>
      <c r="S689" s="413"/>
      <c r="T689" s="413"/>
      <c r="U689" s="413"/>
      <c r="V689" s="413"/>
    </row>
    <row r="690" spans="1:22" s="411" customFormat="1" x14ac:dyDescent="0.25">
      <c r="A690" s="1"/>
      <c r="B690" s="5"/>
      <c r="C690" s="146"/>
      <c r="D690" s="146"/>
      <c r="E690" s="146"/>
      <c r="F690" s="340"/>
      <c r="G690" s="148"/>
      <c r="H690" s="148"/>
      <c r="I690" s="341"/>
      <c r="J690" s="6"/>
      <c r="K690" s="148"/>
      <c r="L690" s="146"/>
      <c r="M690" s="146"/>
      <c r="N690" s="146"/>
      <c r="O690" s="146"/>
      <c r="P690" s="6"/>
      <c r="Q690" s="413"/>
      <c r="R690" s="413"/>
      <c r="S690" s="413"/>
      <c r="T690" s="413"/>
      <c r="U690" s="413"/>
      <c r="V690" s="413"/>
    </row>
    <row r="691" spans="1:22" s="411" customFormat="1" x14ac:dyDescent="0.25">
      <c r="A691" s="1"/>
      <c r="B691" s="5"/>
      <c r="C691" s="146"/>
      <c r="D691" s="146"/>
      <c r="E691" s="146"/>
      <c r="F691" s="340"/>
      <c r="G691" s="148" t="s">
        <v>837</v>
      </c>
      <c r="H691" s="148"/>
      <c r="I691" s="341">
        <f>I184+I229+I274+I319+I364+I409+I454+I499+I544+I589+I634+I680</f>
        <v>0</v>
      </c>
      <c r="J691" s="6"/>
      <c r="K691" s="148"/>
      <c r="L691" s="146"/>
      <c r="M691" s="146"/>
      <c r="N691" s="146"/>
      <c r="O691" s="146"/>
      <c r="P691" s="6"/>
      <c r="Q691" s="413"/>
      <c r="R691" s="413"/>
      <c r="S691" s="413"/>
      <c r="T691" s="413"/>
      <c r="U691" s="413"/>
      <c r="V691" s="413"/>
    </row>
    <row r="692" spans="1:22" s="411" customFormat="1" ht="15.75" thickBot="1" x14ac:dyDescent="0.3">
      <c r="A692" s="1"/>
      <c r="B692" s="5"/>
      <c r="C692" s="146"/>
      <c r="D692" s="146"/>
      <c r="E692" s="146"/>
      <c r="F692" s="283"/>
      <c r="G692" s="342"/>
      <c r="H692" s="342"/>
      <c r="I692" s="342"/>
      <c r="J692" s="343"/>
      <c r="K692" s="148"/>
      <c r="L692" s="146"/>
      <c r="M692" s="146"/>
      <c r="N692" s="146"/>
      <c r="O692" s="146"/>
      <c r="P692" s="6"/>
      <c r="Q692" s="413"/>
      <c r="R692" s="413"/>
      <c r="S692" s="413"/>
      <c r="T692" s="413"/>
      <c r="U692" s="413"/>
      <c r="V692" s="413"/>
    </row>
    <row r="693" spans="1:22" s="411" customFormat="1" x14ac:dyDescent="0.25">
      <c r="A693" s="1"/>
      <c r="B693" s="5"/>
      <c r="C693" s="146"/>
      <c r="D693" s="146"/>
      <c r="E693" s="146"/>
      <c r="F693" s="146"/>
      <c r="G693" s="146"/>
      <c r="H693" s="146"/>
      <c r="I693" s="146"/>
      <c r="J693" s="146"/>
      <c r="K693" s="146"/>
      <c r="L693" s="146"/>
      <c r="M693" s="146"/>
      <c r="N693" s="146"/>
      <c r="O693" s="146"/>
      <c r="P693" s="6"/>
      <c r="Q693" s="413"/>
      <c r="R693" s="413"/>
      <c r="S693" s="413"/>
      <c r="T693" s="413"/>
      <c r="U693" s="413"/>
      <c r="V693" s="413"/>
    </row>
    <row r="694" spans="1:22" s="411" customFormat="1" x14ac:dyDescent="0.25">
      <c r="A694" s="1"/>
      <c r="B694" s="5"/>
      <c r="C694" s="146"/>
      <c r="D694" s="146"/>
      <c r="E694" s="146"/>
      <c r="F694" s="146"/>
      <c r="G694" s="146"/>
      <c r="H694" s="146"/>
      <c r="I694" s="146"/>
      <c r="J694" s="146"/>
      <c r="K694" s="146"/>
      <c r="L694" s="146"/>
      <c r="M694" s="146"/>
      <c r="N694" s="146"/>
      <c r="O694" s="146"/>
      <c r="P694" s="6"/>
      <c r="Q694" s="413"/>
      <c r="R694" s="413"/>
      <c r="S694" s="413"/>
      <c r="T694" s="413"/>
      <c r="U694" s="413"/>
      <c r="V694" s="413"/>
    </row>
    <row r="695" spans="1:22" s="411" customFormat="1" x14ac:dyDescent="0.25">
      <c r="A695" s="1"/>
      <c r="B695" s="5"/>
      <c r="C695" s="146"/>
      <c r="D695" s="146"/>
      <c r="E695" s="146"/>
      <c r="F695" s="146"/>
      <c r="G695" s="146"/>
      <c r="H695" s="146"/>
      <c r="I695" s="146"/>
      <c r="J695" s="146"/>
      <c r="K695" s="146"/>
      <c r="L695" s="146"/>
      <c r="M695" s="146"/>
      <c r="N695" s="146"/>
      <c r="O695" s="146"/>
      <c r="P695" s="6"/>
      <c r="Q695" s="413"/>
      <c r="R695" s="413"/>
      <c r="S695" s="413"/>
      <c r="T695" s="413"/>
      <c r="U695" s="413"/>
      <c r="V695" s="413"/>
    </row>
    <row r="696" spans="1:22" s="411" customFormat="1" x14ac:dyDescent="0.25">
      <c r="A696" s="1"/>
      <c r="B696" s="5"/>
      <c r="C696" s="146"/>
      <c r="D696" s="146"/>
      <c r="E696" s="146"/>
      <c r="F696" s="146"/>
      <c r="G696" s="146"/>
      <c r="H696" s="146"/>
      <c r="I696" s="146"/>
      <c r="J696" s="146"/>
      <c r="K696" s="146"/>
      <c r="L696" s="146"/>
      <c r="M696" s="146"/>
      <c r="N696" s="146"/>
      <c r="O696" s="146"/>
      <c r="P696" s="6"/>
      <c r="Q696" s="413"/>
      <c r="R696" s="413"/>
      <c r="S696" s="413"/>
      <c r="T696" s="413"/>
      <c r="U696" s="413"/>
      <c r="V696" s="413"/>
    </row>
    <row r="697" spans="1:22" s="411" customFormat="1" ht="21" x14ac:dyDescent="0.35">
      <c r="A697" s="1"/>
      <c r="B697" s="475" t="s">
        <v>838</v>
      </c>
      <c r="C697" s="476"/>
      <c r="D697" s="476"/>
      <c r="E697" s="476"/>
      <c r="F697" s="476"/>
      <c r="G697" s="476"/>
      <c r="H697" s="476"/>
      <c r="I697" s="476"/>
      <c r="J697" s="476"/>
      <c r="K697" s="476"/>
      <c r="L697" s="476"/>
      <c r="M697" s="476"/>
      <c r="N697" s="476"/>
      <c r="O697" s="476"/>
      <c r="P697" s="477"/>
      <c r="Q697" s="413"/>
      <c r="R697" s="413"/>
      <c r="S697" s="413"/>
      <c r="T697" s="413"/>
      <c r="U697" s="413"/>
      <c r="V697" s="413"/>
    </row>
    <row r="698" spans="1:22" s="411" customFormat="1" x14ac:dyDescent="0.25">
      <c r="A698" s="1"/>
      <c r="B698" s="5"/>
      <c r="C698" s="146"/>
      <c r="D698" s="146"/>
      <c r="E698" s="146"/>
      <c r="F698" s="146"/>
      <c r="G698" s="146"/>
      <c r="H698" s="146"/>
      <c r="I698" s="146"/>
      <c r="J698" s="146"/>
      <c r="K698" s="146"/>
      <c r="L698" s="146"/>
      <c r="M698" s="146"/>
      <c r="N698" s="146"/>
      <c r="O698" s="146"/>
      <c r="P698" s="6"/>
      <c r="Q698" s="413"/>
      <c r="R698" s="413"/>
      <c r="S698" s="413"/>
      <c r="T698" s="413"/>
      <c r="U698" s="413"/>
      <c r="V698" s="413"/>
    </row>
    <row r="699" spans="1:22" s="411" customFormat="1" ht="15.75" thickBot="1" x14ac:dyDescent="0.3">
      <c r="A699" s="1"/>
      <c r="B699" s="5"/>
      <c r="C699" s="146"/>
      <c r="D699" s="146"/>
      <c r="E699" s="146"/>
      <c r="F699" s="146"/>
      <c r="G699" s="146"/>
      <c r="H699" s="146"/>
      <c r="I699" s="146"/>
      <c r="J699" s="146"/>
      <c r="K699" s="146"/>
      <c r="L699" s="146"/>
      <c r="M699" s="146"/>
      <c r="N699" s="146"/>
      <c r="O699" s="146"/>
      <c r="P699" s="6"/>
      <c r="Q699" s="413"/>
      <c r="R699" s="413"/>
      <c r="S699" s="413"/>
      <c r="T699" s="413"/>
      <c r="U699" s="413"/>
      <c r="V699" s="413"/>
    </row>
    <row r="700" spans="1:22" s="411" customFormat="1" ht="19.5" thickBot="1" x14ac:dyDescent="0.35">
      <c r="A700" s="1"/>
      <c r="B700" s="5"/>
      <c r="C700" s="243" t="str">
        <f>IF(VLOOKUP(Municipality!F12, 'Muni names - will be hidden tab'!A:R, 17, FALSE)="", "", VLOOKUP(Municipality!F12, 'Muni names - will be hidden tab'!A:R, 17, FALSE))</f>
        <v>SSA1</v>
      </c>
      <c r="D700" s="146"/>
      <c r="E700" s="146"/>
      <c r="F700" s="146"/>
      <c r="G700" s="517" t="s">
        <v>791</v>
      </c>
      <c r="H700" s="518"/>
      <c r="I700" s="518"/>
      <c r="J700" s="518"/>
      <c r="K700" s="518"/>
      <c r="L700" s="519"/>
      <c r="M700" s="146"/>
      <c r="N700" s="146"/>
      <c r="O700" s="146"/>
      <c r="P700" s="6"/>
      <c r="Q700" s="413"/>
      <c r="R700" s="413"/>
      <c r="S700" s="413"/>
      <c r="T700" s="413"/>
      <c r="U700" s="413"/>
      <c r="V700" s="413"/>
    </row>
    <row r="701" spans="1:22" s="411" customFormat="1" ht="15.75" thickBot="1" x14ac:dyDescent="0.3">
      <c r="A701" s="1"/>
      <c r="B701" s="5"/>
      <c r="C701" s="146"/>
      <c r="D701" s="146"/>
      <c r="E701" s="146"/>
      <c r="F701" s="146"/>
      <c r="G701" s="520" t="s">
        <v>792</v>
      </c>
      <c r="H701" s="521"/>
      <c r="I701" s="522" t="s">
        <v>793</v>
      </c>
      <c r="J701" s="522"/>
      <c r="K701" s="523" t="s">
        <v>1379</v>
      </c>
      <c r="L701" s="524"/>
      <c r="M701" s="515" t="s">
        <v>800</v>
      </c>
      <c r="N701" s="501" t="s">
        <v>801</v>
      </c>
      <c r="O701" s="503" t="s">
        <v>833</v>
      </c>
      <c r="P701" s="6"/>
      <c r="Q701" s="413"/>
      <c r="R701" s="413"/>
      <c r="S701" s="413"/>
      <c r="T701" s="413"/>
      <c r="U701" s="413"/>
      <c r="V701" s="413"/>
    </row>
    <row r="702" spans="1:22" s="411" customFormat="1" ht="15.75" thickBot="1" x14ac:dyDescent="0.3">
      <c r="A702" s="1"/>
      <c r="B702" s="5"/>
      <c r="C702" s="244" t="s">
        <v>794</v>
      </c>
      <c r="D702" s="323" t="s">
        <v>795</v>
      </c>
      <c r="E702" s="324" t="s">
        <v>796</v>
      </c>
      <c r="F702" s="325" t="s">
        <v>797</v>
      </c>
      <c r="G702" s="248" t="s">
        <v>798</v>
      </c>
      <c r="H702" s="249" t="s">
        <v>799</v>
      </c>
      <c r="I702" s="250" t="s">
        <v>798</v>
      </c>
      <c r="J702" s="250" t="s">
        <v>799</v>
      </c>
      <c r="K702" s="251" t="s">
        <v>798</v>
      </c>
      <c r="L702" s="252" t="s">
        <v>799</v>
      </c>
      <c r="M702" s="516"/>
      <c r="N702" s="502"/>
      <c r="O702" s="504"/>
      <c r="P702" s="6"/>
      <c r="Q702" s="413"/>
      <c r="R702" s="413"/>
      <c r="S702" s="413"/>
      <c r="T702" s="413"/>
      <c r="U702" s="413"/>
      <c r="V702" s="413"/>
    </row>
    <row r="703" spans="1:22" s="411" customFormat="1" x14ac:dyDescent="0.25">
      <c r="A703" s="1"/>
      <c r="B703" s="5"/>
      <c r="C703" s="5" t="s">
        <v>802</v>
      </c>
      <c r="D703" s="390"/>
      <c r="E703" s="405"/>
      <c r="F703" s="406"/>
      <c r="G703" s="326"/>
      <c r="H703" s="326"/>
      <c r="I703" s="327"/>
      <c r="J703" s="328"/>
      <c r="K703" s="326"/>
      <c r="L703" s="329"/>
      <c r="M703" s="330">
        <f>IF(E703=0,(D703*1*F703)/1000,IF(E703= " ", (D703*1*F703)/1000, (D703*E703*F703)/1000))</f>
        <v>0</v>
      </c>
      <c r="N703" s="393"/>
      <c r="O703" s="394"/>
      <c r="P703" s="6"/>
      <c r="Q703" s="413"/>
      <c r="R703" s="413"/>
      <c r="S703" s="413"/>
      <c r="T703" s="413"/>
      <c r="U703" s="413"/>
      <c r="V703" s="413"/>
    </row>
    <row r="704" spans="1:22" s="411" customFormat="1" x14ac:dyDescent="0.25">
      <c r="A704" s="1"/>
      <c r="B704" s="5"/>
      <c r="C704" s="5" t="s">
        <v>804</v>
      </c>
      <c r="D704" s="280"/>
      <c r="E704" s="331"/>
      <c r="F704" s="332"/>
      <c r="G704" s="407"/>
      <c r="H704" s="12"/>
      <c r="I704" s="12"/>
      <c r="J704" s="12"/>
      <c r="K704" s="12"/>
      <c r="L704" s="391"/>
      <c r="M704" s="333">
        <f>IF((G704*H704)+(I704*J704)+(K704*L704) =0,0,(G704*H704)+(I704*J704)+(K704*L704))</f>
        <v>0</v>
      </c>
      <c r="N704" s="265"/>
      <c r="O704" s="391"/>
      <c r="P704" s="6"/>
      <c r="Q704" s="413"/>
      <c r="R704" s="413"/>
      <c r="S704" s="413"/>
      <c r="T704" s="413"/>
      <c r="U704" s="413"/>
      <c r="V704" s="413"/>
    </row>
    <row r="705" spans="1:22" s="411" customFormat="1" x14ac:dyDescent="0.25">
      <c r="A705" s="1"/>
      <c r="B705" s="5"/>
      <c r="C705" s="5" t="s">
        <v>805</v>
      </c>
      <c r="D705" s="390"/>
      <c r="E705" s="331"/>
      <c r="F705" s="332"/>
      <c r="G705" s="407"/>
      <c r="H705" s="12"/>
      <c r="I705" s="12"/>
      <c r="J705" s="12"/>
      <c r="K705" s="12"/>
      <c r="L705" s="391"/>
      <c r="M705" s="333">
        <f>IF((G705*H705)+(I705*J705)+(K705*L705) =0,0,(G705*H705)+(I705*J705)+(K705*L705))</f>
        <v>0</v>
      </c>
      <c r="N705" s="12"/>
      <c r="O705" s="391"/>
      <c r="P705" s="6"/>
      <c r="Q705" s="413"/>
      <c r="R705" s="413"/>
      <c r="S705" s="413"/>
      <c r="T705" s="413"/>
      <c r="U705" s="413"/>
      <c r="V705" s="413"/>
    </row>
    <row r="706" spans="1:22" s="411" customFormat="1" x14ac:dyDescent="0.25">
      <c r="A706" s="1"/>
      <c r="B706" s="5"/>
      <c r="C706" s="5" t="s">
        <v>806</v>
      </c>
      <c r="D706" s="390"/>
      <c r="E706" s="405"/>
      <c r="F706" s="406"/>
      <c r="G706" s="262"/>
      <c r="H706" s="262"/>
      <c r="I706" s="281"/>
      <c r="J706" s="282"/>
      <c r="K706" s="262"/>
      <c r="L706" s="263"/>
      <c r="M706" s="333">
        <f>IF(E706=0,(D706*1*F706)/1000,IF(E706= " ", (D706*1*F706)/1000, (D706*E706*F706)/1000))</f>
        <v>0</v>
      </c>
      <c r="N706" s="12"/>
      <c r="O706" s="391"/>
      <c r="P706" s="6"/>
      <c r="Q706" s="413"/>
      <c r="R706" s="413"/>
      <c r="S706" s="413"/>
      <c r="T706" s="413"/>
      <c r="U706" s="413"/>
      <c r="V706" s="413"/>
    </row>
    <row r="707" spans="1:22" s="411" customFormat="1" x14ac:dyDescent="0.25">
      <c r="A707" s="1"/>
      <c r="B707" s="5"/>
      <c r="C707" s="5" t="s">
        <v>804</v>
      </c>
      <c r="D707" s="280"/>
      <c r="E707" s="331"/>
      <c r="F707" s="332"/>
      <c r="G707" s="407"/>
      <c r="H707" s="12"/>
      <c r="I707" s="12"/>
      <c r="J707" s="12"/>
      <c r="K707" s="12"/>
      <c r="L707" s="391"/>
      <c r="M707" s="333">
        <f>IF((G707*H707)+(I707*J707)+(K707*L707) =0,0,(G707*H707)+(I707*J707)+(K707*L707))</f>
        <v>0</v>
      </c>
      <c r="N707" s="265"/>
      <c r="O707" s="391"/>
      <c r="P707" s="6"/>
      <c r="Q707" s="413"/>
      <c r="R707" s="413"/>
      <c r="S707" s="413"/>
      <c r="T707" s="413"/>
      <c r="U707" s="413"/>
      <c r="V707" s="413"/>
    </row>
    <row r="708" spans="1:22" s="411" customFormat="1" x14ac:dyDescent="0.25">
      <c r="A708" s="1"/>
      <c r="B708" s="5"/>
      <c r="C708" s="5" t="s">
        <v>805</v>
      </c>
      <c r="D708" s="390"/>
      <c r="E708" s="331"/>
      <c r="F708" s="332"/>
      <c r="G708" s="407"/>
      <c r="H708" s="12"/>
      <c r="I708" s="12"/>
      <c r="J708" s="12"/>
      <c r="K708" s="12"/>
      <c r="L708" s="391"/>
      <c r="M708" s="333">
        <f>IF((G708*H708)+(I708*J708)+(K708*L708) =0,0,(G708*H708)+(I708*J708)+(K708*L708))</f>
        <v>0</v>
      </c>
      <c r="N708" s="12"/>
      <c r="O708" s="391"/>
      <c r="P708" s="6"/>
      <c r="Q708" s="413"/>
      <c r="R708" s="413"/>
      <c r="S708" s="413"/>
      <c r="T708" s="413"/>
      <c r="U708" s="413"/>
      <c r="V708" s="413"/>
    </row>
    <row r="709" spans="1:22" s="411" customFormat="1" x14ac:dyDescent="0.25">
      <c r="A709" s="1"/>
      <c r="B709" s="5"/>
      <c r="C709" s="5" t="s">
        <v>808</v>
      </c>
      <c r="D709" s="390"/>
      <c r="E709" s="405"/>
      <c r="F709" s="406"/>
      <c r="G709" s="262"/>
      <c r="H709" s="262"/>
      <c r="I709" s="281"/>
      <c r="J709" s="282"/>
      <c r="K709" s="262"/>
      <c r="L709" s="263"/>
      <c r="M709" s="333">
        <f>IF(E709=0,(D709*1*F709)/1000,IF(E709= " ", (D709*1*F709)/1000, (D709*E709*F709)/1000))</f>
        <v>0</v>
      </c>
      <c r="N709" s="12"/>
      <c r="O709" s="391"/>
      <c r="P709" s="6"/>
      <c r="Q709" s="413"/>
      <c r="R709" s="413"/>
      <c r="S709" s="413"/>
      <c r="T709" s="413"/>
      <c r="U709" s="413"/>
      <c r="V709" s="413"/>
    </row>
    <row r="710" spans="1:22" s="411" customFormat="1" x14ac:dyDescent="0.25">
      <c r="A710" s="1"/>
      <c r="B710" s="5"/>
      <c r="C710" s="5" t="s">
        <v>804</v>
      </c>
      <c r="D710" s="280"/>
      <c r="E710" s="262"/>
      <c r="F710" s="263"/>
      <c r="G710" s="407"/>
      <c r="H710" s="12"/>
      <c r="I710" s="12"/>
      <c r="J710" s="12"/>
      <c r="K710" s="12"/>
      <c r="L710" s="391"/>
      <c r="M710" s="333">
        <f>IF((G710*H710)+(I710*J710)+(K710*L710) =0,0,(G710*H710)+(I710*J710)+(K710*L710))</f>
        <v>0</v>
      </c>
      <c r="N710" s="265"/>
      <c r="O710" s="391"/>
      <c r="P710" s="6"/>
      <c r="Q710" s="413"/>
      <c r="R710" s="413"/>
      <c r="S710" s="413"/>
      <c r="T710" s="413"/>
      <c r="U710" s="413"/>
      <c r="V710" s="413"/>
    </row>
    <row r="711" spans="1:22" s="411" customFormat="1" x14ac:dyDescent="0.25">
      <c r="A711" s="1"/>
      <c r="B711" s="5"/>
      <c r="C711" s="5" t="s">
        <v>805</v>
      </c>
      <c r="D711" s="390"/>
      <c r="E711" s="262"/>
      <c r="F711" s="263"/>
      <c r="G711" s="407"/>
      <c r="H711" s="12"/>
      <c r="I711" s="12"/>
      <c r="J711" s="12"/>
      <c r="K711" s="12"/>
      <c r="L711" s="391"/>
      <c r="M711" s="333">
        <f>IF((G711*H711)+(I711*J711)+(K711*L711) =0,0,(G711*H711)+(I711*J711)+(K711*L711))</f>
        <v>0</v>
      </c>
      <c r="N711" s="12"/>
      <c r="O711" s="391"/>
      <c r="P711" s="6"/>
      <c r="Q711" s="413"/>
      <c r="R711" s="413"/>
      <c r="S711" s="413"/>
      <c r="T711" s="413"/>
      <c r="U711" s="413"/>
      <c r="V711" s="413"/>
    </row>
    <row r="712" spans="1:22" s="411" customFormat="1" ht="15.75" thickBot="1" x14ac:dyDescent="0.3">
      <c r="A712" s="1"/>
      <c r="B712" s="5"/>
      <c r="C712" s="283" t="s">
        <v>815</v>
      </c>
      <c r="D712" s="267">
        <f>D703+D705+D706+D708+D709+D711</f>
        <v>0</v>
      </c>
      <c r="E712" s="268"/>
      <c r="F712" s="269"/>
      <c r="G712" s="268"/>
      <c r="H712" s="268"/>
      <c r="I712" s="285"/>
      <c r="J712" s="268"/>
      <c r="K712" s="285"/>
      <c r="L712" s="269"/>
      <c r="M712" s="275">
        <f>SUM(M703:M711)</f>
        <v>0</v>
      </c>
      <c r="N712" s="275">
        <f t="shared" ref="N712:O712" si="45">SUM(N703:N711)</f>
        <v>0</v>
      </c>
      <c r="O712" s="276">
        <f t="shared" si="45"/>
        <v>0</v>
      </c>
      <c r="P712" s="6"/>
      <c r="Q712" s="413"/>
      <c r="R712" s="413"/>
      <c r="S712" s="413"/>
      <c r="T712" s="413"/>
      <c r="U712" s="413"/>
      <c r="V712" s="413"/>
    </row>
    <row r="713" spans="1:22" s="411" customFormat="1" x14ac:dyDescent="0.25">
      <c r="A713" s="1"/>
      <c r="B713" s="5"/>
      <c r="C713" s="146"/>
      <c r="D713" s="146"/>
      <c r="E713" s="146"/>
      <c r="F713" s="146"/>
      <c r="G713" s="146"/>
      <c r="H713" s="146"/>
      <c r="I713" s="146"/>
      <c r="J713" s="146"/>
      <c r="K713" s="146"/>
      <c r="L713" s="146"/>
      <c r="M713" s="146"/>
      <c r="N713" s="146"/>
      <c r="O713" s="146"/>
      <c r="P713" s="6"/>
      <c r="Q713" s="413"/>
      <c r="R713" s="413"/>
      <c r="S713" s="413"/>
      <c r="T713" s="413"/>
      <c r="U713" s="413"/>
      <c r="V713" s="413"/>
    </row>
    <row r="714" spans="1:22" s="411" customFormat="1" x14ac:dyDescent="0.25">
      <c r="A714" s="1"/>
      <c r="B714" s="5"/>
      <c r="C714" s="146"/>
      <c r="D714" s="146"/>
      <c r="E714" s="146"/>
      <c r="F714" s="146"/>
      <c r="G714" s="146"/>
      <c r="H714" s="146"/>
      <c r="I714" s="146"/>
      <c r="J714" s="146"/>
      <c r="K714" s="146"/>
      <c r="L714" s="146"/>
      <c r="M714" s="146"/>
      <c r="N714" s="146"/>
      <c r="O714" s="146"/>
      <c r="P714" s="6"/>
      <c r="Q714" s="413"/>
      <c r="R714" s="413"/>
      <c r="S714" s="413"/>
      <c r="T714" s="413"/>
      <c r="U714" s="413"/>
      <c r="V714" s="413"/>
    </row>
    <row r="715" spans="1:22" s="411" customFormat="1" x14ac:dyDescent="0.25">
      <c r="A715" s="1"/>
      <c r="B715" s="5"/>
      <c r="C715" s="146"/>
      <c r="D715" s="146"/>
      <c r="E715" s="146"/>
      <c r="F715" s="146"/>
      <c r="G715" s="146"/>
      <c r="H715" s="146"/>
      <c r="I715" s="146"/>
      <c r="J715" s="146"/>
      <c r="K715" s="146"/>
      <c r="L715" s="146"/>
      <c r="M715" s="146"/>
      <c r="N715" s="146"/>
      <c r="O715" s="146"/>
      <c r="P715" s="6"/>
      <c r="Q715" s="413"/>
      <c r="R715" s="413"/>
      <c r="S715" s="413"/>
      <c r="T715" s="413"/>
      <c r="U715" s="413"/>
      <c r="V715" s="413"/>
    </row>
    <row r="716" spans="1:22" s="411" customFormat="1" ht="19.5" thickBot="1" x14ac:dyDescent="0.35">
      <c r="A716" s="1"/>
      <c r="B716" s="5"/>
      <c r="C716" s="287" t="s">
        <v>811</v>
      </c>
      <c r="D716" s="146"/>
      <c r="E716" s="146"/>
      <c r="F716" s="146"/>
      <c r="G716" s="146"/>
      <c r="H716" s="146"/>
      <c r="I716" s="146"/>
      <c r="J716" s="146"/>
      <c r="K716" s="146"/>
      <c r="L716" s="146"/>
      <c r="M716" s="146"/>
      <c r="N716" s="146"/>
      <c r="O716" s="146"/>
      <c r="P716" s="6"/>
      <c r="Q716" s="413"/>
      <c r="R716" s="413"/>
      <c r="S716" s="413"/>
      <c r="T716" s="413"/>
      <c r="U716" s="413"/>
      <c r="V716" s="413"/>
    </row>
    <row r="717" spans="1:22" s="411" customFormat="1" x14ac:dyDescent="0.25">
      <c r="A717" s="1"/>
      <c r="B717" s="5"/>
      <c r="C717" s="505" t="s">
        <v>812</v>
      </c>
      <c r="D717" s="507" t="s">
        <v>795</v>
      </c>
      <c r="E717" s="507" t="s">
        <v>796</v>
      </c>
      <c r="F717" s="509" t="s">
        <v>797</v>
      </c>
      <c r="G717" s="511" t="s">
        <v>813</v>
      </c>
      <c r="H717" s="513" t="s">
        <v>834</v>
      </c>
      <c r="I717" s="146"/>
      <c r="J717" s="146"/>
      <c r="K717" s="146"/>
      <c r="L717" s="146"/>
      <c r="M717" s="146"/>
      <c r="N717" s="146"/>
      <c r="O717" s="146"/>
      <c r="P717" s="6"/>
      <c r="Q717" s="413"/>
      <c r="R717" s="413"/>
      <c r="S717" s="413"/>
      <c r="T717" s="413"/>
      <c r="U717" s="413"/>
      <c r="V717" s="413"/>
    </row>
    <row r="718" spans="1:22" s="411" customFormat="1" ht="15.75" thickBot="1" x14ac:dyDescent="0.3">
      <c r="A718" s="1"/>
      <c r="B718" s="5"/>
      <c r="C718" s="506"/>
      <c r="D718" s="508"/>
      <c r="E718" s="508"/>
      <c r="F718" s="510"/>
      <c r="G718" s="512"/>
      <c r="H718" s="514"/>
      <c r="I718" s="146"/>
      <c r="J718" s="146"/>
      <c r="K718" s="146"/>
      <c r="L718" s="146"/>
      <c r="M718" s="146"/>
      <c r="N718" s="146"/>
      <c r="O718" s="146"/>
      <c r="P718" s="6"/>
      <c r="Q718" s="413"/>
      <c r="R718" s="413"/>
      <c r="S718" s="413"/>
      <c r="T718" s="413"/>
      <c r="U718" s="413"/>
      <c r="V718" s="413"/>
    </row>
    <row r="719" spans="1:22" s="411" customFormat="1" x14ac:dyDescent="0.25">
      <c r="A719" s="1"/>
      <c r="B719" s="5"/>
      <c r="C719" s="10" t="s">
        <v>814</v>
      </c>
      <c r="D719" s="393"/>
      <c r="E719" s="388"/>
      <c r="F719" s="389"/>
      <c r="G719" s="334">
        <f t="shared" ref="G719:G722" si="46">IF(E719=0,(D719*1*F719)/1000,IF(E719=" ",(D719*1*F719)/1000,(D719*E719*F719)/1000))</f>
        <v>0</v>
      </c>
      <c r="H719" s="154"/>
      <c r="I719" s="146"/>
      <c r="J719" s="146"/>
      <c r="K719" s="146"/>
      <c r="L719" s="146"/>
      <c r="M719" s="146"/>
      <c r="N719" s="146"/>
      <c r="O719" s="146"/>
      <c r="P719" s="6"/>
      <c r="Q719" s="413"/>
      <c r="R719" s="413"/>
      <c r="S719" s="413"/>
      <c r="T719" s="413"/>
      <c r="U719" s="413"/>
      <c r="V719" s="413"/>
    </row>
    <row r="720" spans="1:22" s="411" customFormat="1" x14ac:dyDescent="0.25">
      <c r="A720" s="1"/>
      <c r="B720" s="5"/>
      <c r="C720" s="11" t="s">
        <v>814</v>
      </c>
      <c r="D720" s="393"/>
      <c r="E720" s="388"/>
      <c r="F720" s="389"/>
      <c r="G720" s="289">
        <f t="shared" si="46"/>
        <v>0</v>
      </c>
      <c r="H720" s="155"/>
      <c r="I720" s="146"/>
      <c r="J720" s="146"/>
      <c r="K720" s="146"/>
      <c r="L720" s="146"/>
      <c r="M720" s="146"/>
      <c r="N720" s="146"/>
      <c r="O720" s="146"/>
      <c r="P720" s="6"/>
      <c r="Q720" s="413"/>
      <c r="R720" s="413"/>
      <c r="S720" s="413"/>
      <c r="T720" s="413"/>
      <c r="U720" s="413"/>
      <c r="V720" s="413"/>
    </row>
    <row r="721" spans="1:22" s="411" customFormat="1" x14ac:dyDescent="0.25">
      <c r="A721" s="1"/>
      <c r="B721" s="5"/>
      <c r="C721" s="11"/>
      <c r="D721" s="393"/>
      <c r="E721" s="388"/>
      <c r="F721" s="389"/>
      <c r="G721" s="289">
        <f t="shared" si="46"/>
        <v>0</v>
      </c>
      <c r="H721" s="155"/>
      <c r="I721" s="146"/>
      <c r="J721" s="146"/>
      <c r="K721" s="146"/>
      <c r="L721" s="146"/>
      <c r="M721" s="146"/>
      <c r="N721" s="146"/>
      <c r="O721" s="146"/>
      <c r="P721" s="6"/>
      <c r="Q721" s="413"/>
      <c r="R721" s="413"/>
      <c r="S721" s="413"/>
      <c r="T721" s="413"/>
      <c r="U721" s="413"/>
      <c r="V721" s="413"/>
    </row>
    <row r="722" spans="1:22" s="411" customFormat="1" x14ac:dyDescent="0.25">
      <c r="A722" s="1"/>
      <c r="B722" s="5"/>
      <c r="C722" s="11"/>
      <c r="D722" s="393"/>
      <c r="E722" s="388"/>
      <c r="F722" s="389"/>
      <c r="G722" s="289">
        <f t="shared" si="46"/>
        <v>0</v>
      </c>
      <c r="H722" s="155"/>
      <c r="I722" s="146"/>
      <c r="J722" s="146"/>
      <c r="K722" s="146"/>
      <c r="L722" s="146"/>
      <c r="M722" s="146"/>
      <c r="N722" s="146"/>
      <c r="O722" s="146"/>
      <c r="P722" s="6"/>
      <c r="Q722" s="413"/>
      <c r="R722" s="413"/>
      <c r="S722" s="413"/>
      <c r="T722" s="413"/>
      <c r="U722" s="413"/>
      <c r="V722" s="413"/>
    </row>
    <row r="723" spans="1:22" s="411" customFormat="1" ht="15.75" thickBot="1" x14ac:dyDescent="0.3">
      <c r="A723" s="1"/>
      <c r="B723" s="5"/>
      <c r="C723" s="290" t="s">
        <v>815</v>
      </c>
      <c r="D723" s="291" t="s">
        <v>814</v>
      </c>
      <c r="E723" s="292"/>
      <c r="F723" s="293"/>
      <c r="G723" s="294">
        <f>SUM(G719:G722)</f>
        <v>0</v>
      </c>
      <c r="H723" s="295">
        <f>SUM(H719:H722)</f>
        <v>0</v>
      </c>
      <c r="I723" s="146"/>
      <c r="J723" s="146"/>
      <c r="K723" s="146"/>
      <c r="L723" s="146"/>
      <c r="M723" s="146"/>
      <c r="N723" s="146"/>
      <c r="O723" s="146"/>
      <c r="P723" s="6"/>
      <c r="Q723" s="413"/>
      <c r="R723" s="413"/>
      <c r="S723" s="413"/>
      <c r="T723" s="413"/>
      <c r="U723" s="413"/>
      <c r="V723" s="413"/>
    </row>
    <row r="724" spans="1:22" s="411" customFormat="1" x14ac:dyDescent="0.25">
      <c r="A724" s="1"/>
      <c r="B724" s="5"/>
      <c r="C724" s="146"/>
      <c r="D724" s="146"/>
      <c r="E724" s="146"/>
      <c r="F724" s="146"/>
      <c r="G724" s="146"/>
      <c r="H724" s="146"/>
      <c r="I724" s="146"/>
      <c r="J724" s="146"/>
      <c r="K724" s="146"/>
      <c r="L724" s="146"/>
      <c r="M724" s="146"/>
      <c r="N724" s="146"/>
      <c r="O724" s="146"/>
      <c r="P724" s="6"/>
      <c r="Q724" s="413"/>
      <c r="R724" s="413"/>
      <c r="S724" s="413"/>
      <c r="T724" s="413"/>
      <c r="U724" s="413"/>
      <c r="V724" s="413"/>
    </row>
    <row r="725" spans="1:22" s="411" customFormat="1" x14ac:dyDescent="0.25">
      <c r="A725" s="1"/>
      <c r="B725" s="5"/>
      <c r="C725" s="146"/>
      <c r="D725" s="146"/>
      <c r="E725" s="146"/>
      <c r="F725" s="146"/>
      <c r="G725" s="146"/>
      <c r="H725" s="146"/>
      <c r="I725" s="146"/>
      <c r="J725" s="146"/>
      <c r="K725" s="146"/>
      <c r="L725" s="146"/>
      <c r="M725" s="146"/>
      <c r="N725" s="146"/>
      <c r="O725" s="146"/>
      <c r="P725" s="6"/>
      <c r="Q725" s="413"/>
      <c r="R725" s="413"/>
      <c r="S725" s="413"/>
      <c r="T725" s="413"/>
      <c r="U725" s="413"/>
      <c r="V725" s="413"/>
    </row>
    <row r="726" spans="1:22" s="411" customFormat="1" x14ac:dyDescent="0.25">
      <c r="A726" s="1"/>
      <c r="B726" s="5"/>
      <c r="C726" s="146"/>
      <c r="D726" s="146"/>
      <c r="E726" s="146"/>
      <c r="F726" s="146"/>
      <c r="G726" s="146"/>
      <c r="H726" s="146"/>
      <c r="I726" s="146"/>
      <c r="J726" s="146"/>
      <c r="K726" s="146"/>
      <c r="L726" s="146"/>
      <c r="M726" s="146"/>
      <c r="N726" s="146"/>
      <c r="O726" s="146"/>
      <c r="P726" s="6"/>
      <c r="Q726" s="413"/>
      <c r="R726" s="413"/>
      <c r="S726" s="413"/>
      <c r="T726" s="413"/>
      <c r="U726" s="413"/>
      <c r="V726" s="413"/>
    </row>
    <row r="727" spans="1:22" s="411" customFormat="1" ht="19.5" thickBot="1" x14ac:dyDescent="0.35">
      <c r="A727" s="1"/>
      <c r="B727" s="5"/>
      <c r="C727" s="243" t="s">
        <v>816</v>
      </c>
      <c r="D727" s="146"/>
      <c r="E727" s="146"/>
      <c r="F727" s="146"/>
      <c r="G727" s="146"/>
      <c r="H727" s="146"/>
      <c r="I727" s="146"/>
      <c r="J727" s="146"/>
      <c r="K727" s="146"/>
      <c r="L727" s="146"/>
      <c r="M727" s="146"/>
      <c r="N727" s="146"/>
      <c r="O727" s="146"/>
      <c r="P727" s="6"/>
      <c r="Q727" s="413"/>
      <c r="R727" s="413"/>
      <c r="S727" s="413"/>
      <c r="T727" s="413"/>
      <c r="U727" s="413"/>
      <c r="V727" s="413"/>
    </row>
    <row r="728" spans="1:22" s="411" customFormat="1" x14ac:dyDescent="0.25">
      <c r="A728" s="1"/>
      <c r="B728" s="5"/>
      <c r="C728" s="491" t="s">
        <v>812</v>
      </c>
      <c r="D728" s="493" t="s">
        <v>817</v>
      </c>
      <c r="E728" s="495" t="s">
        <v>818</v>
      </c>
      <c r="F728" s="497" t="s">
        <v>813</v>
      </c>
      <c r="G728" s="499" t="s">
        <v>833</v>
      </c>
      <c r="H728" s="146"/>
      <c r="I728" s="146"/>
      <c r="J728" s="146"/>
      <c r="K728" s="146"/>
      <c r="L728" s="146"/>
      <c r="M728" s="146"/>
      <c r="N728" s="146"/>
      <c r="O728" s="146"/>
      <c r="P728" s="6"/>
      <c r="Q728" s="413"/>
      <c r="R728" s="413"/>
      <c r="S728" s="413"/>
      <c r="T728" s="413"/>
      <c r="U728" s="413"/>
      <c r="V728" s="413"/>
    </row>
    <row r="729" spans="1:22" s="411" customFormat="1" ht="15.75" thickBot="1" x14ac:dyDescent="0.3">
      <c r="A729" s="1"/>
      <c r="B729" s="5"/>
      <c r="C729" s="492"/>
      <c r="D729" s="494"/>
      <c r="E729" s="496"/>
      <c r="F729" s="498"/>
      <c r="G729" s="500"/>
      <c r="H729" s="146"/>
      <c r="I729" s="146"/>
      <c r="J729" s="146"/>
      <c r="K729" s="146"/>
      <c r="L729" s="146"/>
      <c r="M729" s="146"/>
      <c r="N729" s="146"/>
      <c r="O729" s="146"/>
      <c r="P729" s="6"/>
      <c r="Q729" s="413"/>
      <c r="R729" s="413"/>
      <c r="S729" s="413"/>
      <c r="T729" s="413"/>
      <c r="U729" s="413"/>
      <c r="V729" s="413"/>
    </row>
    <row r="730" spans="1:22" s="411" customFormat="1" x14ac:dyDescent="0.25">
      <c r="A730" s="1"/>
      <c r="B730" s="5"/>
      <c r="C730" s="397" t="s">
        <v>814</v>
      </c>
      <c r="D730" s="12"/>
      <c r="E730" s="391"/>
      <c r="F730" s="296">
        <f>D730*E730</f>
        <v>0</v>
      </c>
      <c r="G730" s="395"/>
      <c r="H730" s="146"/>
      <c r="I730" s="146"/>
      <c r="J730" s="146"/>
      <c r="K730" s="146"/>
      <c r="L730" s="146"/>
      <c r="M730" s="146"/>
      <c r="N730" s="146"/>
      <c r="O730" s="146"/>
      <c r="P730" s="6"/>
      <c r="Q730" s="413"/>
      <c r="R730" s="413"/>
      <c r="S730" s="413"/>
      <c r="T730" s="413"/>
      <c r="U730" s="413"/>
      <c r="V730" s="413"/>
    </row>
    <row r="731" spans="1:22" s="411" customFormat="1" x14ac:dyDescent="0.25">
      <c r="A731" s="1"/>
      <c r="B731" s="5"/>
      <c r="C731" s="398" t="s">
        <v>814</v>
      </c>
      <c r="D731" s="12"/>
      <c r="E731" s="391"/>
      <c r="F731" s="297">
        <f t="shared" ref="F731" si="47">D731*E731</f>
        <v>0</v>
      </c>
      <c r="G731" s="396"/>
      <c r="H731" s="146"/>
      <c r="I731" s="146"/>
      <c r="J731" s="146"/>
      <c r="K731" s="146"/>
      <c r="L731" s="146"/>
      <c r="M731" s="146"/>
      <c r="N731" s="146"/>
      <c r="O731" s="146"/>
      <c r="P731" s="6"/>
      <c r="Q731" s="413"/>
      <c r="R731" s="413"/>
      <c r="S731" s="413"/>
      <c r="T731" s="413"/>
      <c r="U731" s="413"/>
      <c r="V731" s="413"/>
    </row>
    <row r="732" spans="1:22" s="411" customFormat="1" ht="15.75" thickBot="1" x14ac:dyDescent="0.3">
      <c r="A732" s="1"/>
      <c r="B732" s="5"/>
      <c r="C732" s="298" t="s">
        <v>815</v>
      </c>
      <c r="D732" s="291"/>
      <c r="E732" s="285"/>
      <c r="F732" s="299">
        <f>F730+F731</f>
        <v>0</v>
      </c>
      <c r="G732" s="294">
        <f>SUM(G730:G731)</f>
        <v>0</v>
      </c>
      <c r="H732" s="146"/>
      <c r="I732" s="146"/>
      <c r="J732" s="146"/>
      <c r="K732" s="146"/>
      <c r="L732" s="146"/>
      <c r="M732" s="146"/>
      <c r="N732" s="146"/>
      <c r="O732" s="146"/>
      <c r="P732" s="6"/>
      <c r="Q732" s="413"/>
      <c r="R732" s="413"/>
      <c r="S732" s="413"/>
      <c r="T732" s="413"/>
      <c r="U732" s="413"/>
      <c r="V732" s="413"/>
    </row>
    <row r="733" spans="1:22" s="411" customFormat="1" x14ac:dyDescent="0.25">
      <c r="A733" s="1"/>
      <c r="B733" s="5"/>
      <c r="C733" s="146"/>
      <c r="D733" s="146"/>
      <c r="E733" s="146"/>
      <c r="F733" s="146"/>
      <c r="G733" s="146"/>
      <c r="H733" s="146"/>
      <c r="I733" s="146"/>
      <c r="J733" s="146"/>
      <c r="K733" s="146"/>
      <c r="L733" s="146"/>
      <c r="M733" s="146"/>
      <c r="N733" s="146"/>
      <c r="O733" s="146"/>
      <c r="P733" s="6"/>
      <c r="Q733" s="413"/>
      <c r="R733" s="413"/>
      <c r="S733" s="413"/>
      <c r="T733" s="413"/>
      <c r="U733" s="413"/>
      <c r="V733" s="413"/>
    </row>
    <row r="734" spans="1:22" s="411" customFormat="1" x14ac:dyDescent="0.25">
      <c r="A734" s="1"/>
      <c r="B734" s="5"/>
      <c r="C734" s="146"/>
      <c r="D734" s="146"/>
      <c r="E734" s="146"/>
      <c r="F734" s="146"/>
      <c r="G734" s="146"/>
      <c r="H734" s="146"/>
      <c r="I734" s="146"/>
      <c r="J734" s="146"/>
      <c r="K734" s="146"/>
      <c r="L734" s="146"/>
      <c r="M734" s="146"/>
      <c r="N734" s="344"/>
      <c r="O734" s="146"/>
      <c r="P734" s="6"/>
      <c r="Q734" s="413"/>
      <c r="R734" s="413"/>
      <c r="S734" s="413"/>
      <c r="T734" s="413"/>
      <c r="U734" s="413"/>
      <c r="V734" s="413"/>
    </row>
    <row r="735" spans="1:22" s="411" customFormat="1" x14ac:dyDescent="0.25">
      <c r="A735" s="1"/>
      <c r="B735" s="5"/>
      <c r="C735" s="146"/>
      <c r="D735" s="146"/>
      <c r="E735" s="146"/>
      <c r="F735" s="146"/>
      <c r="G735" s="146"/>
      <c r="H735" s="146"/>
      <c r="I735" s="146"/>
      <c r="J735" s="146"/>
      <c r="K735" s="146"/>
      <c r="L735" s="146"/>
      <c r="M735" s="146"/>
      <c r="N735" s="146"/>
      <c r="O735" s="146"/>
      <c r="P735" s="6"/>
      <c r="Q735" s="413"/>
      <c r="R735" s="413"/>
      <c r="S735" s="413"/>
      <c r="T735" s="413"/>
      <c r="U735" s="413"/>
      <c r="V735" s="413"/>
    </row>
    <row r="736" spans="1:22" s="411" customFormat="1" x14ac:dyDescent="0.25">
      <c r="A736" s="1"/>
      <c r="B736" s="5"/>
      <c r="C736" s="146"/>
      <c r="D736" s="146"/>
      <c r="E736" s="146"/>
      <c r="F736" s="300"/>
      <c r="G736" s="301"/>
      <c r="H736" s="301"/>
      <c r="I736" s="301"/>
      <c r="J736" s="302"/>
      <c r="K736" s="146"/>
      <c r="L736" s="146"/>
      <c r="M736" s="146"/>
      <c r="N736" s="146"/>
      <c r="O736" s="146"/>
      <c r="P736" s="6"/>
      <c r="Q736" s="413"/>
      <c r="R736" s="413"/>
      <c r="S736" s="413"/>
      <c r="T736" s="413"/>
      <c r="U736" s="413"/>
      <c r="V736" s="413"/>
    </row>
    <row r="737" spans="1:22" s="411" customFormat="1" x14ac:dyDescent="0.25">
      <c r="A737" s="1"/>
      <c r="B737" s="5"/>
      <c r="C737" s="146"/>
      <c r="D737" s="146"/>
      <c r="E737" s="146"/>
      <c r="F737" s="303"/>
      <c r="G737" s="146" t="s">
        <v>835</v>
      </c>
      <c r="H737" s="146"/>
      <c r="I737" s="262">
        <f>M712+G723+F732</f>
        <v>0</v>
      </c>
      <c r="J737" s="304"/>
      <c r="K737" s="146"/>
      <c r="L737" s="146"/>
      <c r="M737" s="146"/>
      <c r="N737" s="146"/>
      <c r="O737" s="146"/>
      <c r="P737" s="6"/>
      <c r="Q737" s="413"/>
      <c r="R737" s="413"/>
      <c r="S737" s="413"/>
      <c r="T737" s="413"/>
      <c r="U737" s="413"/>
      <c r="V737" s="413"/>
    </row>
    <row r="738" spans="1:22" s="411" customFormat="1" x14ac:dyDescent="0.25">
      <c r="A738" s="1"/>
      <c r="B738" s="5"/>
      <c r="C738" s="146"/>
      <c r="D738" s="146"/>
      <c r="E738" s="146"/>
      <c r="F738" s="303"/>
      <c r="G738" s="146"/>
      <c r="H738" s="146"/>
      <c r="I738" s="262"/>
      <c r="J738" s="304"/>
      <c r="K738" s="146"/>
      <c r="L738" s="146"/>
      <c r="M738" s="146"/>
      <c r="N738" s="146"/>
      <c r="O738" s="146"/>
      <c r="P738" s="6"/>
      <c r="Q738" s="413"/>
      <c r="R738" s="413"/>
      <c r="S738" s="413"/>
      <c r="T738" s="413"/>
      <c r="U738" s="413"/>
      <c r="V738" s="413"/>
    </row>
    <row r="739" spans="1:22" s="411" customFormat="1" x14ac:dyDescent="0.25">
      <c r="A739" s="1"/>
      <c r="B739" s="5"/>
      <c r="C739" s="146"/>
      <c r="D739" s="146"/>
      <c r="E739" s="146"/>
      <c r="F739" s="303"/>
      <c r="G739" s="146" t="s">
        <v>1001</v>
      </c>
      <c r="H739" s="146"/>
      <c r="I739" s="262">
        <f>O712+H723+G732</f>
        <v>0</v>
      </c>
      <c r="J739" s="304"/>
      <c r="K739" s="146"/>
      <c r="L739" s="146"/>
      <c r="M739" s="146"/>
      <c r="N739" s="146"/>
      <c r="O739" s="146"/>
      <c r="P739" s="6"/>
      <c r="Q739" s="413"/>
      <c r="R739" s="413"/>
      <c r="S739" s="413"/>
      <c r="T739" s="413"/>
      <c r="U739" s="413"/>
      <c r="V739" s="413"/>
    </row>
    <row r="740" spans="1:22" s="411" customFormat="1" ht="15.75" thickBot="1" x14ac:dyDescent="0.3">
      <c r="A740" s="1"/>
      <c r="B740" s="5"/>
      <c r="C740" s="146"/>
      <c r="D740" s="146"/>
      <c r="E740" s="146"/>
      <c r="F740" s="303"/>
      <c r="G740" s="146"/>
      <c r="H740" s="146"/>
      <c r="I740" s="146"/>
      <c r="J740" s="304"/>
      <c r="K740" s="146"/>
      <c r="L740" s="146"/>
      <c r="M740" s="146"/>
      <c r="N740" s="146"/>
      <c r="O740" s="146"/>
      <c r="P740" s="6"/>
      <c r="Q740" s="413"/>
      <c r="R740" s="413"/>
      <c r="S740" s="413"/>
      <c r="T740" s="413"/>
      <c r="U740" s="413"/>
      <c r="V740" s="413"/>
    </row>
    <row r="741" spans="1:22" s="411" customFormat="1" ht="15.75" thickBot="1" x14ac:dyDescent="0.3">
      <c r="A741" s="1"/>
      <c r="B741" s="5"/>
      <c r="C741" s="146"/>
      <c r="D741" s="146"/>
      <c r="E741" s="146"/>
      <c r="F741" s="303"/>
      <c r="G741" s="146" t="s">
        <v>839</v>
      </c>
      <c r="H741" s="146"/>
      <c r="I741" s="408"/>
      <c r="J741" s="304"/>
      <c r="K741" s="146"/>
      <c r="L741" s="146"/>
      <c r="M741" s="146"/>
      <c r="N741" s="146"/>
      <c r="O741" s="146"/>
      <c r="P741" s="6"/>
      <c r="Q741" s="413"/>
      <c r="R741" s="413"/>
      <c r="S741" s="413"/>
      <c r="T741" s="413"/>
      <c r="U741" s="413"/>
      <c r="V741" s="413"/>
    </row>
    <row r="742" spans="1:22" s="411" customFormat="1" x14ac:dyDescent="0.25">
      <c r="A742" s="1"/>
      <c r="B742" s="5"/>
      <c r="C742" s="146"/>
      <c r="D742" s="146"/>
      <c r="E742" s="146"/>
      <c r="F742" s="306"/>
      <c r="G742" s="307"/>
      <c r="H742" s="307"/>
      <c r="I742" s="307"/>
      <c r="J742" s="308"/>
      <c r="K742" s="146"/>
      <c r="L742" s="146"/>
      <c r="M742" s="146"/>
      <c r="N742" s="146"/>
      <c r="O742" s="146"/>
      <c r="P742" s="6"/>
      <c r="Q742" s="413"/>
      <c r="R742" s="413"/>
      <c r="S742" s="413"/>
      <c r="T742" s="413"/>
      <c r="U742" s="413"/>
      <c r="V742" s="413"/>
    </row>
    <row r="743" spans="1:22" s="411" customFormat="1" x14ac:dyDescent="0.25">
      <c r="A743" s="1"/>
      <c r="B743" s="5"/>
      <c r="C743" s="146"/>
      <c r="D743" s="146"/>
      <c r="E743" s="146"/>
      <c r="F743" s="146"/>
      <c r="G743" s="146"/>
      <c r="H743" s="146"/>
      <c r="I743" s="146"/>
      <c r="J743" s="146"/>
      <c r="K743" s="146"/>
      <c r="L743" s="146"/>
      <c r="M743" s="146"/>
      <c r="N743" s="146"/>
      <c r="O743" s="146"/>
      <c r="P743" s="6"/>
      <c r="Q743" s="413"/>
      <c r="R743" s="413"/>
      <c r="S743" s="413"/>
      <c r="T743" s="413"/>
      <c r="U743" s="413"/>
      <c r="V743" s="413"/>
    </row>
    <row r="744" spans="1:22" s="411" customFormat="1" x14ac:dyDescent="0.25">
      <c r="A744" s="1"/>
      <c r="B744" s="5"/>
      <c r="C744" s="146"/>
      <c r="D744" s="146"/>
      <c r="E744" s="146"/>
      <c r="F744" s="146"/>
      <c r="G744" s="146"/>
      <c r="H744" s="146"/>
      <c r="I744" s="146"/>
      <c r="J744" s="146"/>
      <c r="K744" s="146"/>
      <c r="L744" s="146"/>
      <c r="M744" s="146"/>
      <c r="N744" s="146"/>
      <c r="O744" s="146"/>
      <c r="P744" s="6"/>
      <c r="Q744" s="413"/>
      <c r="R744" s="413"/>
      <c r="S744" s="413"/>
      <c r="T744" s="413"/>
      <c r="U744" s="413"/>
      <c r="V744" s="413"/>
    </row>
    <row r="745" spans="1:22" s="411" customFormat="1" x14ac:dyDescent="0.25">
      <c r="A745" s="1"/>
      <c r="B745" s="5"/>
      <c r="C745" s="146"/>
      <c r="D745" s="146"/>
      <c r="E745" s="146"/>
      <c r="F745" s="146"/>
      <c r="G745" s="146"/>
      <c r="H745" s="146"/>
      <c r="I745" s="146"/>
      <c r="J745" s="146"/>
      <c r="K745" s="146"/>
      <c r="L745" s="146"/>
      <c r="M745" s="146"/>
      <c r="N745" s="146"/>
      <c r="O745" s="146"/>
      <c r="P745" s="6"/>
      <c r="Q745" s="413"/>
      <c r="R745" s="413"/>
      <c r="S745" s="413"/>
      <c r="T745" s="413"/>
      <c r="U745" s="413"/>
      <c r="V745" s="413"/>
    </row>
    <row r="746" spans="1:22" s="411" customFormat="1" ht="15.75" thickBot="1" x14ac:dyDescent="0.3">
      <c r="A746" s="1"/>
      <c r="B746" s="5"/>
      <c r="C746" s="146"/>
      <c r="D746" s="146"/>
      <c r="E746" s="146"/>
      <c r="F746" s="146"/>
      <c r="G746" s="146"/>
      <c r="H746" s="146"/>
      <c r="I746" s="146"/>
      <c r="J746" s="146"/>
      <c r="K746" s="146"/>
      <c r="L746" s="146"/>
      <c r="M746" s="146"/>
      <c r="N746" s="146"/>
      <c r="O746" s="146"/>
      <c r="P746" s="6"/>
      <c r="Q746" s="413"/>
      <c r="R746" s="413"/>
      <c r="S746" s="413"/>
      <c r="T746" s="413"/>
      <c r="U746" s="413"/>
      <c r="V746" s="413"/>
    </row>
    <row r="747" spans="1:22" s="411" customFormat="1" ht="19.5" thickBot="1" x14ac:dyDescent="0.35">
      <c r="A747" s="1"/>
      <c r="B747" s="5"/>
      <c r="C747" s="243" t="str">
        <f>IF(VLOOKUP(Municipality!F12, 'Muni names - will be hidden tab'!A:R, 18, FALSE)="", "", VLOOKUP(Municipality!F12, 'Muni names - will be hidden tab'!A:R, 18, FALSE))</f>
        <v>SSA2</v>
      </c>
      <c r="D747" s="146"/>
      <c r="E747" s="146"/>
      <c r="F747" s="146"/>
      <c r="G747" s="517" t="s">
        <v>791</v>
      </c>
      <c r="H747" s="518"/>
      <c r="I747" s="518"/>
      <c r="J747" s="518"/>
      <c r="K747" s="518"/>
      <c r="L747" s="519"/>
      <c r="M747" s="146"/>
      <c r="N747" s="146"/>
      <c r="O747" s="146"/>
      <c r="P747" s="6"/>
      <c r="Q747" s="413"/>
      <c r="R747" s="413"/>
      <c r="S747" s="413"/>
      <c r="T747" s="413"/>
      <c r="U747" s="413"/>
      <c r="V747" s="413"/>
    </row>
    <row r="748" spans="1:22" s="411" customFormat="1" ht="15.75" thickBot="1" x14ac:dyDescent="0.3">
      <c r="A748" s="1"/>
      <c r="B748" s="5"/>
      <c r="C748" s="146"/>
      <c r="D748" s="146"/>
      <c r="E748" s="146"/>
      <c r="F748" s="146"/>
      <c r="G748" s="520" t="s">
        <v>792</v>
      </c>
      <c r="H748" s="521"/>
      <c r="I748" s="522" t="s">
        <v>793</v>
      </c>
      <c r="J748" s="522"/>
      <c r="K748" s="523" t="s">
        <v>1379</v>
      </c>
      <c r="L748" s="524"/>
      <c r="M748" s="515" t="s">
        <v>800</v>
      </c>
      <c r="N748" s="493" t="s">
        <v>801</v>
      </c>
      <c r="O748" s="489" t="s">
        <v>833</v>
      </c>
      <c r="P748" s="6"/>
      <c r="Q748" s="413"/>
      <c r="R748" s="413"/>
      <c r="S748" s="413"/>
      <c r="T748" s="413"/>
      <c r="U748" s="413"/>
      <c r="V748" s="413"/>
    </row>
    <row r="749" spans="1:22" s="411" customFormat="1" ht="15.75" thickBot="1" x14ac:dyDescent="0.3">
      <c r="A749" s="1"/>
      <c r="B749" s="5"/>
      <c r="C749" s="244" t="s">
        <v>794</v>
      </c>
      <c r="D749" s="323" t="s">
        <v>795</v>
      </c>
      <c r="E749" s="324" t="s">
        <v>796</v>
      </c>
      <c r="F749" s="325" t="s">
        <v>797</v>
      </c>
      <c r="G749" s="248" t="s">
        <v>798</v>
      </c>
      <c r="H749" s="249" t="s">
        <v>799</v>
      </c>
      <c r="I749" s="250" t="s">
        <v>798</v>
      </c>
      <c r="J749" s="250" t="s">
        <v>799</v>
      </c>
      <c r="K749" s="251" t="s">
        <v>798</v>
      </c>
      <c r="L749" s="252" t="s">
        <v>799</v>
      </c>
      <c r="M749" s="516"/>
      <c r="N749" s="494"/>
      <c r="O749" s="490"/>
      <c r="P749" s="6"/>
      <c r="Q749" s="413"/>
      <c r="R749" s="413"/>
      <c r="S749" s="413"/>
      <c r="T749" s="413"/>
      <c r="U749" s="413"/>
      <c r="V749" s="413"/>
    </row>
    <row r="750" spans="1:22" s="411" customFormat="1" x14ac:dyDescent="0.25">
      <c r="A750" s="1"/>
      <c r="B750" s="5"/>
      <c r="C750" s="5" t="s">
        <v>802</v>
      </c>
      <c r="D750" s="390"/>
      <c r="E750" s="405"/>
      <c r="F750" s="406"/>
      <c r="G750" s="326"/>
      <c r="H750" s="326"/>
      <c r="I750" s="327"/>
      <c r="J750" s="328"/>
      <c r="K750" s="326"/>
      <c r="L750" s="329"/>
      <c r="M750" s="330">
        <f>IF(E750=0,(D750*1*F750)/1000,IF(E750= " ", (D750*1*F750)/1000, (D750*E750*F750)/1000))</f>
        <v>0</v>
      </c>
      <c r="N750" s="393"/>
      <c r="O750" s="394"/>
      <c r="P750" s="6"/>
      <c r="Q750" s="413"/>
      <c r="R750" s="413"/>
      <c r="S750" s="413"/>
      <c r="T750" s="413"/>
      <c r="U750" s="413"/>
      <c r="V750" s="413"/>
    </row>
    <row r="751" spans="1:22" s="411" customFormat="1" x14ac:dyDescent="0.25">
      <c r="A751" s="1"/>
      <c r="B751" s="5"/>
      <c r="C751" s="5" t="s">
        <v>804</v>
      </c>
      <c r="D751" s="280"/>
      <c r="E751" s="331"/>
      <c r="F751" s="332"/>
      <c r="G751" s="407"/>
      <c r="H751" s="12"/>
      <c r="I751" s="12"/>
      <c r="J751" s="12"/>
      <c r="K751" s="12"/>
      <c r="L751" s="391"/>
      <c r="M751" s="333">
        <f>IF((G751*H751)+(I751*J751)+(K751*L751) =0,0,(G751*H751)+(I751*J751)+(K751*L751))</f>
        <v>0</v>
      </c>
      <c r="N751" s="265"/>
      <c r="O751" s="391"/>
      <c r="P751" s="6"/>
      <c r="Q751" s="413"/>
      <c r="R751" s="413"/>
      <c r="S751" s="413"/>
      <c r="T751" s="413"/>
      <c r="U751" s="413"/>
      <c r="V751" s="413"/>
    </row>
    <row r="752" spans="1:22" s="411" customFormat="1" x14ac:dyDescent="0.25">
      <c r="A752" s="1"/>
      <c r="B752" s="5"/>
      <c r="C752" s="5" t="s">
        <v>805</v>
      </c>
      <c r="D752" s="390"/>
      <c r="E752" s="331"/>
      <c r="F752" s="332"/>
      <c r="G752" s="407"/>
      <c r="H752" s="12"/>
      <c r="I752" s="12"/>
      <c r="J752" s="12"/>
      <c r="K752" s="12"/>
      <c r="L752" s="391"/>
      <c r="M752" s="333">
        <f>IF((G752*H752)+(I752*J752)+(K752*L752) =0,0,(G752*H752)+(I752*J752)+(K752*L752))</f>
        <v>0</v>
      </c>
      <c r="N752" s="12"/>
      <c r="O752" s="391"/>
      <c r="P752" s="6"/>
      <c r="Q752" s="413"/>
      <c r="R752" s="413"/>
      <c r="S752" s="413"/>
      <c r="T752" s="413"/>
      <c r="U752" s="413"/>
      <c r="V752" s="413"/>
    </row>
    <row r="753" spans="1:22" s="411" customFormat="1" x14ac:dyDescent="0.25">
      <c r="A753" s="1"/>
      <c r="B753" s="5"/>
      <c r="C753" s="5" t="s">
        <v>806</v>
      </c>
      <c r="D753" s="390"/>
      <c r="E753" s="405"/>
      <c r="F753" s="406"/>
      <c r="G753" s="262"/>
      <c r="H753" s="262"/>
      <c r="I753" s="281"/>
      <c r="J753" s="282"/>
      <c r="K753" s="262"/>
      <c r="L753" s="263"/>
      <c r="M753" s="333">
        <f>IF(E753=0,(D753*1*F753)/1000,IF(E753= " ", (D753*1*F753)/1000, (D753*E753*F753)/1000))</f>
        <v>0</v>
      </c>
      <c r="N753" s="12"/>
      <c r="O753" s="391"/>
      <c r="P753" s="6"/>
      <c r="Q753" s="413"/>
      <c r="R753" s="413"/>
      <c r="S753" s="413"/>
      <c r="T753" s="413"/>
      <c r="U753" s="413"/>
      <c r="V753" s="413"/>
    </row>
    <row r="754" spans="1:22" s="411" customFormat="1" x14ac:dyDescent="0.25">
      <c r="A754" s="1"/>
      <c r="B754" s="5"/>
      <c r="C754" s="5" t="s">
        <v>804</v>
      </c>
      <c r="D754" s="280"/>
      <c r="E754" s="331"/>
      <c r="F754" s="332"/>
      <c r="G754" s="407"/>
      <c r="H754" s="12"/>
      <c r="I754" s="12"/>
      <c r="J754" s="12"/>
      <c r="K754" s="12"/>
      <c r="L754" s="391"/>
      <c r="M754" s="333">
        <f>IF((G754*H754)+(I754*J754)+(K754*L754) =0,0,(G754*H754)+(I754*J754)+(K754*L754))</f>
        <v>0</v>
      </c>
      <c r="N754" s="265"/>
      <c r="O754" s="391"/>
      <c r="P754" s="6"/>
      <c r="Q754" s="413"/>
      <c r="R754" s="413"/>
      <c r="S754" s="413"/>
      <c r="T754" s="413"/>
      <c r="U754" s="413"/>
      <c r="V754" s="413"/>
    </row>
    <row r="755" spans="1:22" s="411" customFormat="1" x14ac:dyDescent="0.25">
      <c r="A755" s="1"/>
      <c r="B755" s="5"/>
      <c r="C755" s="5" t="s">
        <v>805</v>
      </c>
      <c r="D755" s="390"/>
      <c r="E755" s="331"/>
      <c r="F755" s="332"/>
      <c r="G755" s="407"/>
      <c r="H755" s="12"/>
      <c r="I755" s="12"/>
      <c r="J755" s="12"/>
      <c r="K755" s="12"/>
      <c r="L755" s="391"/>
      <c r="M755" s="333">
        <f>IF((G755*H755)+(I755*J755)+(K755*L755) =0,0,(G755*H755)+(I755*J755)+(K755*L755))</f>
        <v>0</v>
      </c>
      <c r="N755" s="12"/>
      <c r="O755" s="391"/>
      <c r="P755" s="6"/>
      <c r="Q755" s="413"/>
      <c r="R755" s="413"/>
      <c r="S755" s="413"/>
      <c r="T755" s="413"/>
      <c r="U755" s="413"/>
      <c r="V755" s="413"/>
    </row>
    <row r="756" spans="1:22" s="411" customFormat="1" x14ac:dyDescent="0.25">
      <c r="A756" s="1"/>
      <c r="B756" s="5"/>
      <c r="C756" s="5" t="s">
        <v>808</v>
      </c>
      <c r="D756" s="390"/>
      <c r="E756" s="405"/>
      <c r="F756" s="406"/>
      <c r="G756" s="262"/>
      <c r="H756" s="262"/>
      <c r="I756" s="281"/>
      <c r="J756" s="282"/>
      <c r="K756" s="262"/>
      <c r="L756" s="263"/>
      <c r="M756" s="333">
        <f>IF(E756=0,(D756*1*F756)/1000,IF(E756= " ", (D756*1*F756)/1000, (D756*E756*F756)/1000))</f>
        <v>0</v>
      </c>
      <c r="N756" s="12"/>
      <c r="O756" s="391"/>
      <c r="P756" s="6"/>
      <c r="Q756" s="413"/>
      <c r="R756" s="413"/>
      <c r="S756" s="413"/>
      <c r="T756" s="413"/>
      <c r="U756" s="413"/>
      <c r="V756" s="413"/>
    </row>
    <row r="757" spans="1:22" s="411" customFormat="1" x14ac:dyDescent="0.25">
      <c r="A757" s="1"/>
      <c r="B757" s="5"/>
      <c r="C757" s="5" t="s">
        <v>804</v>
      </c>
      <c r="D757" s="280"/>
      <c r="E757" s="262"/>
      <c r="F757" s="263"/>
      <c r="G757" s="407"/>
      <c r="H757" s="12"/>
      <c r="I757" s="12"/>
      <c r="J757" s="12"/>
      <c r="K757" s="12"/>
      <c r="L757" s="391"/>
      <c r="M757" s="333">
        <f>IF((G757*H757)+(I757*J757)+(K757*L757) =0,0,(G757*H757)+(I757*J757)+(K757*L757))</f>
        <v>0</v>
      </c>
      <c r="N757" s="265"/>
      <c r="O757" s="391"/>
      <c r="P757" s="6"/>
      <c r="Q757" s="413"/>
      <c r="R757" s="413"/>
      <c r="S757" s="413"/>
      <c r="T757" s="413"/>
      <c r="U757" s="413"/>
      <c r="V757" s="413"/>
    </row>
    <row r="758" spans="1:22" s="411" customFormat="1" x14ac:dyDescent="0.25">
      <c r="A758" s="1"/>
      <c r="B758" s="5"/>
      <c r="C758" s="5" t="s">
        <v>805</v>
      </c>
      <c r="D758" s="390"/>
      <c r="E758" s="262"/>
      <c r="F758" s="263"/>
      <c r="G758" s="407"/>
      <c r="H758" s="12"/>
      <c r="I758" s="12"/>
      <c r="J758" s="12"/>
      <c r="K758" s="12"/>
      <c r="L758" s="391"/>
      <c r="M758" s="333">
        <f>IF((G758*H758)+(I758*J758)+(K758*L758) =0,0,(G758*H758)+(I758*J758)+(K758*L758))</f>
        <v>0</v>
      </c>
      <c r="N758" s="12"/>
      <c r="O758" s="391"/>
      <c r="P758" s="6"/>
      <c r="Q758" s="413"/>
      <c r="R758" s="413"/>
      <c r="S758" s="413"/>
      <c r="T758" s="413"/>
      <c r="U758" s="413"/>
      <c r="V758" s="413"/>
    </row>
    <row r="759" spans="1:22" s="411" customFormat="1" ht="15.75" thickBot="1" x14ac:dyDescent="0.3">
      <c r="A759" s="1"/>
      <c r="B759" s="5"/>
      <c r="C759" s="283" t="s">
        <v>815</v>
      </c>
      <c r="D759" s="267">
        <f>D750+D752+D753+D755+D756+D758</f>
        <v>0</v>
      </c>
      <c r="E759" s="268"/>
      <c r="F759" s="269"/>
      <c r="G759" s="268"/>
      <c r="H759" s="268"/>
      <c r="I759" s="285"/>
      <c r="J759" s="268"/>
      <c r="K759" s="285"/>
      <c r="L759" s="269"/>
      <c r="M759" s="275">
        <f>SUM(M750:M758)</f>
        <v>0</v>
      </c>
      <c r="N759" s="275">
        <f t="shared" ref="N759:O759" si="48">SUM(N750:N758)</f>
        <v>0</v>
      </c>
      <c r="O759" s="276">
        <f t="shared" si="48"/>
        <v>0</v>
      </c>
      <c r="P759" s="6"/>
      <c r="Q759" s="413"/>
      <c r="R759" s="413"/>
      <c r="S759" s="413"/>
      <c r="T759" s="413"/>
      <c r="U759" s="413"/>
      <c r="V759" s="413"/>
    </row>
    <row r="760" spans="1:22" s="411" customFormat="1" x14ac:dyDescent="0.25">
      <c r="A760" s="1"/>
      <c r="B760" s="5"/>
      <c r="C760" s="146"/>
      <c r="D760" s="146"/>
      <c r="E760" s="146"/>
      <c r="F760" s="146"/>
      <c r="G760" s="146"/>
      <c r="H760" s="146"/>
      <c r="I760" s="146"/>
      <c r="J760" s="146"/>
      <c r="K760" s="146"/>
      <c r="L760" s="146"/>
      <c r="M760" s="146"/>
      <c r="N760" s="146"/>
      <c r="O760" s="146"/>
      <c r="P760" s="6"/>
      <c r="Q760" s="413"/>
      <c r="R760" s="413"/>
      <c r="S760" s="413"/>
      <c r="T760" s="413"/>
      <c r="U760" s="413"/>
      <c r="V760" s="413"/>
    </row>
    <row r="761" spans="1:22" s="411" customFormat="1" x14ac:dyDescent="0.25">
      <c r="A761" s="1"/>
      <c r="B761" s="5"/>
      <c r="C761" s="146"/>
      <c r="D761" s="146"/>
      <c r="E761" s="146"/>
      <c r="F761" s="146"/>
      <c r="G761" s="146"/>
      <c r="H761" s="146"/>
      <c r="I761" s="146"/>
      <c r="J761" s="146"/>
      <c r="K761" s="146"/>
      <c r="L761" s="146"/>
      <c r="M761" s="146"/>
      <c r="N761" s="146"/>
      <c r="O761" s="146"/>
      <c r="P761" s="6"/>
      <c r="Q761" s="413"/>
      <c r="R761" s="413"/>
      <c r="S761" s="413"/>
      <c r="T761" s="413"/>
      <c r="U761" s="413"/>
      <c r="V761" s="413"/>
    </row>
    <row r="762" spans="1:22" s="411" customFormat="1" x14ac:dyDescent="0.25">
      <c r="A762" s="1"/>
      <c r="B762" s="5"/>
      <c r="C762" s="146"/>
      <c r="D762" s="146"/>
      <c r="E762" s="146"/>
      <c r="F762" s="146"/>
      <c r="G762" s="146"/>
      <c r="H762" s="146"/>
      <c r="I762" s="146"/>
      <c r="J762" s="146"/>
      <c r="K762" s="146"/>
      <c r="L762" s="146"/>
      <c r="M762" s="146"/>
      <c r="N762" s="146"/>
      <c r="O762" s="146"/>
      <c r="P762" s="6"/>
      <c r="Q762" s="413"/>
      <c r="R762" s="413"/>
      <c r="S762" s="413"/>
      <c r="T762" s="413"/>
      <c r="U762" s="413"/>
      <c r="V762" s="413"/>
    </row>
    <row r="763" spans="1:22" s="411" customFormat="1" ht="19.5" thickBot="1" x14ac:dyDescent="0.35">
      <c r="A763" s="1"/>
      <c r="B763" s="5"/>
      <c r="C763" s="287" t="s">
        <v>811</v>
      </c>
      <c r="D763" s="146"/>
      <c r="E763" s="146"/>
      <c r="F763" s="146"/>
      <c r="G763" s="146"/>
      <c r="H763" s="146"/>
      <c r="I763" s="146"/>
      <c r="J763" s="146"/>
      <c r="K763" s="146"/>
      <c r="L763" s="146"/>
      <c r="M763" s="146"/>
      <c r="N763" s="146"/>
      <c r="O763" s="146"/>
      <c r="P763" s="6"/>
      <c r="Q763" s="413"/>
      <c r="R763" s="413"/>
      <c r="S763" s="413"/>
      <c r="T763" s="413"/>
      <c r="U763" s="413"/>
      <c r="V763" s="413"/>
    </row>
    <row r="764" spans="1:22" s="411" customFormat="1" x14ac:dyDescent="0.25">
      <c r="A764" s="1"/>
      <c r="B764" s="5"/>
      <c r="C764" s="505" t="s">
        <v>812</v>
      </c>
      <c r="D764" s="507" t="s">
        <v>795</v>
      </c>
      <c r="E764" s="507" t="s">
        <v>796</v>
      </c>
      <c r="F764" s="509" t="s">
        <v>797</v>
      </c>
      <c r="G764" s="511" t="s">
        <v>813</v>
      </c>
      <c r="H764" s="513" t="s">
        <v>834</v>
      </c>
      <c r="I764" s="146"/>
      <c r="J764" s="146"/>
      <c r="K764" s="146"/>
      <c r="L764" s="146"/>
      <c r="M764" s="146"/>
      <c r="N764" s="146"/>
      <c r="O764" s="146"/>
      <c r="P764" s="6"/>
      <c r="Q764" s="413"/>
      <c r="R764" s="413"/>
      <c r="S764" s="413"/>
      <c r="T764" s="413"/>
      <c r="U764" s="413"/>
      <c r="V764" s="413"/>
    </row>
    <row r="765" spans="1:22" s="411" customFormat="1" ht="15.75" thickBot="1" x14ac:dyDescent="0.3">
      <c r="A765" s="1"/>
      <c r="B765" s="5"/>
      <c r="C765" s="506"/>
      <c r="D765" s="508"/>
      <c r="E765" s="508"/>
      <c r="F765" s="510"/>
      <c r="G765" s="512"/>
      <c r="H765" s="514"/>
      <c r="I765" s="146"/>
      <c r="J765" s="146"/>
      <c r="K765" s="146"/>
      <c r="L765" s="146"/>
      <c r="M765" s="146"/>
      <c r="N765" s="146"/>
      <c r="O765" s="146"/>
      <c r="P765" s="6"/>
      <c r="Q765" s="413"/>
      <c r="R765" s="413"/>
      <c r="S765" s="413"/>
      <c r="T765" s="413"/>
      <c r="U765" s="413"/>
      <c r="V765" s="413"/>
    </row>
    <row r="766" spans="1:22" s="411" customFormat="1" x14ac:dyDescent="0.25">
      <c r="A766" s="1"/>
      <c r="B766" s="5"/>
      <c r="C766" s="10" t="s">
        <v>814</v>
      </c>
      <c r="D766" s="393"/>
      <c r="E766" s="388"/>
      <c r="F766" s="389"/>
      <c r="G766" s="334">
        <f t="shared" ref="G766:G769" si="49">IF(E766=0,(D766*1*F766)/1000,IF(E766=" ",(D766*1*F766)/1000,(D766*E766*F766)/1000))</f>
        <v>0</v>
      </c>
      <c r="H766" s="154"/>
      <c r="I766" s="146"/>
      <c r="J766" s="146"/>
      <c r="K766" s="146"/>
      <c r="L766" s="146"/>
      <c r="M766" s="146"/>
      <c r="N766" s="146"/>
      <c r="O766" s="146"/>
      <c r="P766" s="6"/>
      <c r="Q766" s="413"/>
      <c r="R766" s="413"/>
      <c r="S766" s="413"/>
      <c r="T766" s="413"/>
      <c r="U766" s="413"/>
      <c r="V766" s="413"/>
    </row>
    <row r="767" spans="1:22" s="411" customFormat="1" x14ac:dyDescent="0.25">
      <c r="A767" s="1"/>
      <c r="B767" s="5"/>
      <c r="C767" s="11" t="s">
        <v>814</v>
      </c>
      <c r="D767" s="393"/>
      <c r="E767" s="388"/>
      <c r="F767" s="389"/>
      <c r="G767" s="289">
        <f t="shared" si="49"/>
        <v>0</v>
      </c>
      <c r="H767" s="155"/>
      <c r="I767" s="146"/>
      <c r="J767" s="146"/>
      <c r="K767" s="146"/>
      <c r="L767" s="146"/>
      <c r="M767" s="146"/>
      <c r="N767" s="146"/>
      <c r="O767" s="146"/>
      <c r="P767" s="6"/>
      <c r="Q767" s="413"/>
      <c r="R767" s="413"/>
      <c r="S767" s="413"/>
      <c r="T767" s="413"/>
      <c r="U767" s="413"/>
      <c r="V767" s="413"/>
    </row>
    <row r="768" spans="1:22" s="411" customFormat="1" x14ac:dyDescent="0.25">
      <c r="A768" s="1"/>
      <c r="B768" s="5"/>
      <c r="C768" s="11"/>
      <c r="D768" s="393"/>
      <c r="E768" s="388"/>
      <c r="F768" s="389"/>
      <c r="G768" s="289">
        <f t="shared" si="49"/>
        <v>0</v>
      </c>
      <c r="H768" s="155"/>
      <c r="I768" s="146"/>
      <c r="J768" s="146"/>
      <c r="K768" s="146"/>
      <c r="L768" s="146"/>
      <c r="M768" s="146"/>
      <c r="N768" s="146"/>
      <c r="O768" s="146"/>
      <c r="P768" s="6"/>
      <c r="Q768" s="413"/>
      <c r="R768" s="413"/>
      <c r="S768" s="413"/>
      <c r="T768" s="413"/>
      <c r="U768" s="413"/>
      <c r="V768" s="413"/>
    </row>
    <row r="769" spans="1:22" s="411" customFormat="1" x14ac:dyDescent="0.25">
      <c r="A769" s="1"/>
      <c r="B769" s="5"/>
      <c r="C769" s="11"/>
      <c r="D769" s="393"/>
      <c r="E769" s="388"/>
      <c r="F769" s="389"/>
      <c r="G769" s="289">
        <f t="shared" si="49"/>
        <v>0</v>
      </c>
      <c r="H769" s="155"/>
      <c r="I769" s="146"/>
      <c r="J769" s="146"/>
      <c r="K769" s="146"/>
      <c r="L769" s="146"/>
      <c r="M769" s="146"/>
      <c r="N769" s="146"/>
      <c r="O769" s="146"/>
      <c r="P769" s="6"/>
      <c r="Q769" s="413"/>
      <c r="R769" s="413"/>
      <c r="S769" s="413"/>
      <c r="T769" s="413"/>
      <c r="U769" s="413"/>
      <c r="V769" s="413"/>
    </row>
    <row r="770" spans="1:22" s="411" customFormat="1" ht="15.75" thickBot="1" x14ac:dyDescent="0.3">
      <c r="A770" s="1"/>
      <c r="B770" s="5"/>
      <c r="C770" s="290" t="s">
        <v>815</v>
      </c>
      <c r="D770" s="291" t="s">
        <v>814</v>
      </c>
      <c r="E770" s="292"/>
      <c r="F770" s="293"/>
      <c r="G770" s="294">
        <f>SUM(G766:G769)</f>
        <v>0</v>
      </c>
      <c r="H770" s="295">
        <f>SUM(H766:H769)</f>
        <v>0</v>
      </c>
      <c r="I770" s="146"/>
      <c r="J770" s="146"/>
      <c r="K770" s="146"/>
      <c r="L770" s="146"/>
      <c r="M770" s="146"/>
      <c r="N770" s="146"/>
      <c r="O770" s="146"/>
      <c r="P770" s="6"/>
      <c r="Q770" s="413"/>
      <c r="R770" s="413"/>
      <c r="S770" s="413"/>
      <c r="T770" s="413"/>
      <c r="U770" s="413"/>
      <c r="V770" s="413"/>
    </row>
    <row r="771" spans="1:22" s="411" customFormat="1" x14ac:dyDescent="0.25">
      <c r="A771" s="1"/>
      <c r="B771" s="5"/>
      <c r="C771" s="146"/>
      <c r="D771" s="146"/>
      <c r="E771" s="146"/>
      <c r="F771" s="146"/>
      <c r="G771" s="146"/>
      <c r="H771" s="146"/>
      <c r="I771" s="146"/>
      <c r="J771" s="146"/>
      <c r="K771" s="146"/>
      <c r="L771" s="146"/>
      <c r="M771" s="146"/>
      <c r="N771" s="146"/>
      <c r="O771" s="146"/>
      <c r="P771" s="6"/>
      <c r="Q771" s="413"/>
      <c r="R771" s="413"/>
      <c r="S771" s="413"/>
      <c r="T771" s="413"/>
      <c r="U771" s="413"/>
      <c r="V771" s="413"/>
    </row>
    <row r="772" spans="1:22" s="411" customFormat="1" x14ac:dyDescent="0.25">
      <c r="A772" s="1"/>
      <c r="B772" s="5"/>
      <c r="C772" s="146"/>
      <c r="D772" s="146"/>
      <c r="E772" s="146"/>
      <c r="F772" s="146"/>
      <c r="G772" s="146"/>
      <c r="H772" s="146"/>
      <c r="I772" s="146"/>
      <c r="J772" s="146"/>
      <c r="K772" s="146"/>
      <c r="L772" s="146"/>
      <c r="M772" s="146"/>
      <c r="N772" s="146"/>
      <c r="O772" s="146"/>
      <c r="P772" s="6"/>
      <c r="Q772" s="413"/>
      <c r="R772" s="413"/>
      <c r="S772" s="413"/>
      <c r="T772" s="413"/>
      <c r="U772" s="413"/>
      <c r="V772" s="413"/>
    </row>
    <row r="773" spans="1:22" s="411" customFormat="1" x14ac:dyDescent="0.25">
      <c r="A773" s="1"/>
      <c r="B773" s="5"/>
      <c r="C773" s="146"/>
      <c r="D773" s="146"/>
      <c r="E773" s="146"/>
      <c r="F773" s="146"/>
      <c r="G773" s="146"/>
      <c r="H773" s="146"/>
      <c r="I773" s="146"/>
      <c r="J773" s="146"/>
      <c r="K773" s="146"/>
      <c r="L773" s="146"/>
      <c r="M773" s="146"/>
      <c r="N773" s="146"/>
      <c r="O773" s="146"/>
      <c r="P773" s="6"/>
      <c r="Q773" s="413"/>
      <c r="R773" s="413"/>
      <c r="S773" s="413"/>
      <c r="T773" s="413"/>
      <c r="U773" s="413"/>
      <c r="V773" s="413"/>
    </row>
    <row r="774" spans="1:22" s="411" customFormat="1" ht="19.5" thickBot="1" x14ac:dyDescent="0.35">
      <c r="A774" s="1"/>
      <c r="B774" s="5"/>
      <c r="C774" s="243" t="s">
        <v>816</v>
      </c>
      <c r="D774" s="146"/>
      <c r="E774" s="146"/>
      <c r="F774" s="146"/>
      <c r="G774" s="146"/>
      <c r="H774" s="146"/>
      <c r="I774" s="146"/>
      <c r="J774" s="146"/>
      <c r="K774" s="146"/>
      <c r="L774" s="146"/>
      <c r="M774" s="146"/>
      <c r="N774" s="146"/>
      <c r="O774" s="146"/>
      <c r="P774" s="6"/>
      <c r="Q774" s="413"/>
      <c r="R774" s="413"/>
      <c r="S774" s="413"/>
      <c r="T774" s="413"/>
      <c r="U774" s="413"/>
      <c r="V774" s="413"/>
    </row>
    <row r="775" spans="1:22" s="411" customFormat="1" x14ac:dyDescent="0.25">
      <c r="A775" s="1"/>
      <c r="B775" s="5"/>
      <c r="C775" s="491" t="s">
        <v>812</v>
      </c>
      <c r="D775" s="493" t="s">
        <v>817</v>
      </c>
      <c r="E775" s="495" t="s">
        <v>818</v>
      </c>
      <c r="F775" s="497" t="s">
        <v>813</v>
      </c>
      <c r="G775" s="499" t="s">
        <v>833</v>
      </c>
      <c r="H775" s="146"/>
      <c r="I775" s="146"/>
      <c r="J775" s="146"/>
      <c r="K775" s="146"/>
      <c r="L775" s="146"/>
      <c r="M775" s="146"/>
      <c r="N775" s="146"/>
      <c r="O775" s="146"/>
      <c r="P775" s="6"/>
      <c r="Q775" s="413"/>
      <c r="R775" s="413"/>
      <c r="S775" s="413"/>
      <c r="T775" s="413"/>
      <c r="U775" s="413"/>
      <c r="V775" s="413"/>
    </row>
    <row r="776" spans="1:22" s="411" customFormat="1" ht="15.75" thickBot="1" x14ac:dyDescent="0.3">
      <c r="A776" s="1"/>
      <c r="B776" s="5"/>
      <c r="C776" s="492"/>
      <c r="D776" s="494"/>
      <c r="E776" s="496"/>
      <c r="F776" s="498"/>
      <c r="G776" s="500"/>
      <c r="H776" s="146"/>
      <c r="I776" s="146"/>
      <c r="J776" s="146"/>
      <c r="K776" s="146"/>
      <c r="L776" s="146"/>
      <c r="M776" s="146"/>
      <c r="N776" s="146"/>
      <c r="O776" s="146"/>
      <c r="P776" s="6"/>
      <c r="Q776" s="413"/>
      <c r="R776" s="413"/>
      <c r="S776" s="413"/>
      <c r="T776" s="413"/>
      <c r="U776" s="413"/>
      <c r="V776" s="413"/>
    </row>
    <row r="777" spans="1:22" s="411" customFormat="1" x14ac:dyDescent="0.25">
      <c r="A777" s="1"/>
      <c r="B777" s="5"/>
      <c r="C777" s="397" t="s">
        <v>814</v>
      </c>
      <c r="D777" s="12"/>
      <c r="E777" s="391"/>
      <c r="F777" s="296">
        <f>D777*E777</f>
        <v>0</v>
      </c>
      <c r="G777" s="395"/>
      <c r="H777" s="146"/>
      <c r="I777" s="146"/>
      <c r="J777" s="146"/>
      <c r="K777" s="146"/>
      <c r="L777" s="146"/>
      <c r="M777" s="146"/>
      <c r="N777" s="146"/>
      <c r="O777" s="146"/>
      <c r="P777" s="6"/>
      <c r="Q777" s="413"/>
      <c r="R777" s="413"/>
      <c r="S777" s="413"/>
      <c r="T777" s="413"/>
      <c r="U777" s="413"/>
      <c r="V777" s="413"/>
    </row>
    <row r="778" spans="1:22" s="411" customFormat="1" x14ac:dyDescent="0.25">
      <c r="A778" s="1"/>
      <c r="B778" s="5"/>
      <c r="C778" s="398" t="s">
        <v>814</v>
      </c>
      <c r="D778" s="12"/>
      <c r="E778" s="391"/>
      <c r="F778" s="297">
        <f t="shared" ref="F778" si="50">D778*E778</f>
        <v>0</v>
      </c>
      <c r="G778" s="396"/>
      <c r="H778" s="146"/>
      <c r="I778" s="146"/>
      <c r="J778" s="146"/>
      <c r="K778" s="146"/>
      <c r="L778" s="146"/>
      <c r="M778" s="146"/>
      <c r="N778" s="146"/>
      <c r="O778" s="146"/>
      <c r="P778" s="6"/>
      <c r="Q778" s="413"/>
      <c r="R778" s="413"/>
      <c r="S778" s="413"/>
      <c r="T778" s="413"/>
      <c r="U778" s="413"/>
      <c r="V778" s="413"/>
    </row>
    <row r="779" spans="1:22" s="411" customFormat="1" ht="15.75" thickBot="1" x14ac:dyDescent="0.3">
      <c r="A779" s="1"/>
      <c r="B779" s="5"/>
      <c r="C779" s="298" t="s">
        <v>815</v>
      </c>
      <c r="D779" s="291"/>
      <c r="E779" s="285"/>
      <c r="F779" s="299">
        <f>F777+F778</f>
        <v>0</v>
      </c>
      <c r="G779" s="294">
        <f>SUM(G777:G778)</f>
        <v>0</v>
      </c>
      <c r="H779" s="146"/>
      <c r="I779" s="146"/>
      <c r="J779" s="146"/>
      <c r="K779" s="146"/>
      <c r="L779" s="146"/>
      <c r="M779" s="146"/>
      <c r="N779" s="146"/>
      <c r="O779" s="146"/>
      <c r="P779" s="6"/>
      <c r="Q779" s="413"/>
      <c r="R779" s="413"/>
      <c r="S779" s="413"/>
      <c r="T779" s="413"/>
      <c r="U779" s="413"/>
      <c r="V779" s="413"/>
    </row>
    <row r="780" spans="1:22" s="411" customFormat="1" x14ac:dyDescent="0.25">
      <c r="A780" s="1"/>
      <c r="B780" s="5"/>
      <c r="C780" s="146"/>
      <c r="D780" s="146"/>
      <c r="E780" s="146"/>
      <c r="F780" s="146"/>
      <c r="G780" s="146"/>
      <c r="H780" s="146"/>
      <c r="I780" s="146"/>
      <c r="J780" s="146"/>
      <c r="K780" s="146"/>
      <c r="L780" s="146"/>
      <c r="M780" s="146"/>
      <c r="N780" s="146"/>
      <c r="O780" s="146"/>
      <c r="P780" s="6"/>
      <c r="Q780" s="413"/>
      <c r="R780" s="413"/>
      <c r="S780" s="413"/>
      <c r="T780" s="413"/>
      <c r="U780" s="413"/>
      <c r="V780" s="413"/>
    </row>
    <row r="781" spans="1:22" s="411" customFormat="1" x14ac:dyDescent="0.25">
      <c r="A781" s="1"/>
      <c r="B781" s="5"/>
      <c r="C781" s="146"/>
      <c r="D781" s="146"/>
      <c r="E781" s="146"/>
      <c r="F781" s="146"/>
      <c r="G781" s="146"/>
      <c r="H781" s="146"/>
      <c r="I781" s="146"/>
      <c r="J781" s="146"/>
      <c r="K781" s="146"/>
      <c r="L781" s="146"/>
      <c r="M781" s="146"/>
      <c r="N781" s="344"/>
      <c r="O781" s="146"/>
      <c r="P781" s="6"/>
      <c r="Q781" s="413"/>
      <c r="R781" s="413"/>
      <c r="S781" s="413"/>
      <c r="T781" s="413"/>
      <c r="U781" s="413"/>
      <c r="V781" s="413"/>
    </row>
    <row r="782" spans="1:22" s="411" customFormat="1" x14ac:dyDescent="0.25">
      <c r="A782" s="1"/>
      <c r="B782" s="5"/>
      <c r="C782" s="146"/>
      <c r="D782" s="146"/>
      <c r="E782" s="146"/>
      <c r="F782" s="146"/>
      <c r="G782" s="146"/>
      <c r="H782" s="146"/>
      <c r="I782" s="146"/>
      <c r="J782" s="146"/>
      <c r="K782" s="146"/>
      <c r="L782" s="146"/>
      <c r="M782" s="146"/>
      <c r="N782" s="146"/>
      <c r="O782" s="146"/>
      <c r="P782" s="6"/>
      <c r="Q782" s="413"/>
      <c r="R782" s="413"/>
      <c r="S782" s="413"/>
      <c r="T782" s="413"/>
      <c r="U782" s="413"/>
      <c r="V782" s="413"/>
    </row>
    <row r="783" spans="1:22" s="411" customFormat="1" x14ac:dyDescent="0.25">
      <c r="A783" s="1"/>
      <c r="B783" s="5"/>
      <c r="C783" s="146"/>
      <c r="D783" s="146"/>
      <c r="E783" s="146"/>
      <c r="F783" s="300"/>
      <c r="G783" s="301"/>
      <c r="H783" s="301"/>
      <c r="I783" s="301"/>
      <c r="J783" s="302"/>
      <c r="K783" s="146"/>
      <c r="L783" s="146"/>
      <c r="M783" s="146"/>
      <c r="N783" s="146"/>
      <c r="O783" s="146"/>
      <c r="P783" s="6"/>
      <c r="Q783" s="413"/>
      <c r="R783" s="413"/>
      <c r="S783" s="413"/>
      <c r="T783" s="413"/>
      <c r="U783" s="413"/>
      <c r="V783" s="413"/>
    </row>
    <row r="784" spans="1:22" s="411" customFormat="1" x14ac:dyDescent="0.25">
      <c r="A784" s="1"/>
      <c r="B784" s="5"/>
      <c r="C784" s="146"/>
      <c r="D784" s="146"/>
      <c r="E784" s="146"/>
      <c r="F784" s="303"/>
      <c r="G784" s="146" t="s">
        <v>1113</v>
      </c>
      <c r="H784" s="146"/>
      <c r="I784" s="262">
        <f>M759+G770+F779</f>
        <v>0</v>
      </c>
      <c r="J784" s="304"/>
      <c r="K784" s="146"/>
      <c r="L784" s="146"/>
      <c r="M784" s="146"/>
      <c r="N784" s="146"/>
      <c r="O784" s="146"/>
      <c r="P784" s="6"/>
      <c r="Q784" s="413"/>
      <c r="R784" s="413"/>
      <c r="S784" s="413"/>
      <c r="T784" s="413"/>
      <c r="U784" s="413"/>
      <c r="V784" s="413"/>
    </row>
    <row r="785" spans="1:22" s="411" customFormat="1" x14ac:dyDescent="0.25">
      <c r="A785" s="1"/>
      <c r="B785" s="5"/>
      <c r="C785" s="146"/>
      <c r="D785" s="146"/>
      <c r="E785" s="146"/>
      <c r="F785" s="303"/>
      <c r="G785" s="146"/>
      <c r="H785" s="146"/>
      <c r="I785" s="262"/>
      <c r="J785" s="304"/>
      <c r="K785" s="146"/>
      <c r="L785" s="146"/>
      <c r="M785" s="146"/>
      <c r="N785" s="146"/>
      <c r="O785" s="146"/>
      <c r="P785" s="6"/>
      <c r="Q785" s="413"/>
      <c r="R785" s="413"/>
      <c r="S785" s="413"/>
      <c r="T785" s="413"/>
      <c r="U785" s="413"/>
      <c r="V785" s="413"/>
    </row>
    <row r="786" spans="1:22" s="411" customFormat="1" x14ac:dyDescent="0.25">
      <c r="A786" s="1"/>
      <c r="B786" s="5"/>
      <c r="C786" s="146"/>
      <c r="D786" s="146"/>
      <c r="E786" s="146"/>
      <c r="F786" s="303"/>
      <c r="G786" s="146" t="s">
        <v>1114</v>
      </c>
      <c r="H786" s="146"/>
      <c r="I786" s="262">
        <f>O759+H770+G779</f>
        <v>0</v>
      </c>
      <c r="J786" s="304"/>
      <c r="K786" s="146"/>
      <c r="L786" s="146"/>
      <c r="M786" s="146"/>
      <c r="N786" s="146"/>
      <c r="O786" s="146"/>
      <c r="P786" s="6"/>
      <c r="Q786" s="413"/>
      <c r="R786" s="413"/>
      <c r="S786" s="413"/>
      <c r="T786" s="413"/>
      <c r="U786" s="413"/>
      <c r="V786" s="413"/>
    </row>
    <row r="787" spans="1:22" s="411" customFormat="1" ht="15.75" thickBot="1" x14ac:dyDescent="0.3">
      <c r="A787" s="1"/>
      <c r="B787" s="5"/>
      <c r="C787" s="146"/>
      <c r="D787" s="146"/>
      <c r="E787" s="146"/>
      <c r="F787" s="303"/>
      <c r="G787" s="146"/>
      <c r="H787" s="146"/>
      <c r="I787" s="146"/>
      <c r="J787" s="304"/>
      <c r="K787" s="146"/>
      <c r="L787" s="146"/>
      <c r="M787" s="146"/>
      <c r="N787" s="146"/>
      <c r="O787" s="146"/>
      <c r="P787" s="6"/>
      <c r="Q787" s="413"/>
      <c r="R787" s="413"/>
      <c r="S787" s="413"/>
      <c r="T787" s="413"/>
      <c r="U787" s="413"/>
      <c r="V787" s="413"/>
    </row>
    <row r="788" spans="1:22" s="411" customFormat="1" ht="15.75" thickBot="1" x14ac:dyDescent="0.3">
      <c r="A788" s="1"/>
      <c r="B788" s="5"/>
      <c r="C788" s="146"/>
      <c r="D788" s="146"/>
      <c r="E788" s="146"/>
      <c r="F788" s="303"/>
      <c r="G788" s="146" t="s">
        <v>839</v>
      </c>
      <c r="H788" s="146"/>
      <c r="I788" s="408"/>
      <c r="J788" s="304"/>
      <c r="K788" s="146"/>
      <c r="L788" s="146"/>
      <c r="M788" s="146"/>
      <c r="N788" s="146"/>
      <c r="O788" s="146"/>
      <c r="P788" s="6"/>
      <c r="Q788" s="413"/>
      <c r="R788" s="413"/>
      <c r="S788" s="413"/>
      <c r="T788" s="413"/>
      <c r="U788" s="413"/>
      <c r="V788" s="413"/>
    </row>
    <row r="789" spans="1:22" s="411" customFormat="1" x14ac:dyDescent="0.25">
      <c r="A789" s="1"/>
      <c r="B789" s="5"/>
      <c r="C789" s="146"/>
      <c r="D789" s="146"/>
      <c r="E789" s="146"/>
      <c r="F789" s="306"/>
      <c r="G789" s="307"/>
      <c r="H789" s="307"/>
      <c r="I789" s="307"/>
      <c r="J789" s="308"/>
      <c r="K789" s="146"/>
      <c r="L789" s="146"/>
      <c r="M789" s="146"/>
      <c r="N789" s="146"/>
      <c r="O789" s="146"/>
      <c r="P789" s="6"/>
      <c r="Q789" s="413"/>
      <c r="R789" s="413"/>
      <c r="S789" s="413"/>
      <c r="T789" s="413"/>
      <c r="U789" s="413"/>
      <c r="V789" s="413"/>
    </row>
    <row r="790" spans="1:22" s="411" customFormat="1" x14ac:dyDescent="0.25">
      <c r="A790" s="1"/>
      <c r="B790" s="5"/>
      <c r="C790" s="146"/>
      <c r="D790" s="146"/>
      <c r="E790" s="146"/>
      <c r="F790" s="146"/>
      <c r="G790" s="146"/>
      <c r="H790" s="146"/>
      <c r="I790" s="146"/>
      <c r="J790" s="146"/>
      <c r="K790" s="146"/>
      <c r="L790" s="146"/>
      <c r="M790" s="146"/>
      <c r="N790" s="146"/>
      <c r="O790" s="146"/>
      <c r="P790" s="6"/>
      <c r="Q790" s="413"/>
      <c r="R790" s="413"/>
      <c r="S790" s="413"/>
      <c r="T790" s="413"/>
      <c r="U790" s="413"/>
      <c r="V790" s="413"/>
    </row>
    <row r="791" spans="1:22" s="411" customFormat="1" x14ac:dyDescent="0.25">
      <c r="A791" s="1"/>
      <c r="B791" s="5"/>
      <c r="C791" s="146"/>
      <c r="D791" s="146"/>
      <c r="E791" s="146"/>
      <c r="F791" s="146"/>
      <c r="G791" s="146"/>
      <c r="H791" s="146"/>
      <c r="I791" s="146"/>
      <c r="J791" s="146"/>
      <c r="K791" s="146"/>
      <c r="L791" s="146"/>
      <c r="M791" s="146"/>
      <c r="N791" s="146"/>
      <c r="O791" s="146"/>
      <c r="P791" s="6"/>
      <c r="Q791" s="413"/>
      <c r="R791" s="413"/>
      <c r="S791" s="413"/>
      <c r="T791" s="413"/>
      <c r="U791" s="413"/>
      <c r="V791" s="413"/>
    </row>
    <row r="792" spans="1:22" s="411" customFormat="1" x14ac:dyDescent="0.25">
      <c r="A792" s="1"/>
      <c r="B792" s="317"/>
      <c r="C792" s="301"/>
      <c r="D792" s="301"/>
      <c r="E792" s="301"/>
      <c r="F792" s="301"/>
      <c r="G792" s="301"/>
      <c r="H792" s="301"/>
      <c r="I792" s="301"/>
      <c r="J792" s="301"/>
      <c r="K792" s="301"/>
      <c r="L792" s="301"/>
      <c r="M792" s="301"/>
      <c r="N792" s="301"/>
      <c r="O792" s="301"/>
      <c r="P792" s="336"/>
      <c r="Q792" s="413"/>
      <c r="R792" s="413"/>
      <c r="S792" s="413"/>
      <c r="T792" s="413"/>
      <c r="U792" s="413"/>
      <c r="V792" s="413"/>
    </row>
    <row r="793" spans="1:22" s="411" customFormat="1" ht="15.75" thickBot="1" x14ac:dyDescent="0.3">
      <c r="A793" s="1"/>
      <c r="B793" s="5"/>
      <c r="C793" s="146"/>
      <c r="D793" s="146"/>
      <c r="E793" s="146"/>
      <c r="F793" s="146"/>
      <c r="G793" s="146"/>
      <c r="H793" s="146"/>
      <c r="I793" s="146"/>
      <c r="J793" s="146"/>
      <c r="K793" s="146"/>
      <c r="L793" s="146"/>
      <c r="M793" s="146"/>
      <c r="N793" s="146"/>
      <c r="O793" s="146"/>
      <c r="P793" s="6"/>
      <c r="Q793" s="413"/>
      <c r="R793" s="413"/>
      <c r="S793" s="413"/>
      <c r="T793" s="413"/>
      <c r="U793" s="413"/>
      <c r="V793" s="413"/>
    </row>
    <row r="794" spans="1:22" s="411" customFormat="1" x14ac:dyDescent="0.25">
      <c r="A794" s="1"/>
      <c r="B794" s="5"/>
      <c r="C794" s="146"/>
      <c r="D794" s="146"/>
      <c r="E794" s="146"/>
      <c r="F794" s="337"/>
      <c r="G794" s="338"/>
      <c r="H794" s="338"/>
      <c r="I794" s="338"/>
      <c r="J794" s="339"/>
      <c r="K794" s="148"/>
      <c r="L794" s="146"/>
      <c r="M794" s="146"/>
      <c r="N794" s="146"/>
      <c r="O794" s="146"/>
      <c r="P794" s="6"/>
      <c r="Q794" s="413"/>
      <c r="R794" s="413"/>
      <c r="S794" s="413"/>
      <c r="T794" s="413"/>
      <c r="U794" s="413"/>
      <c r="V794" s="413"/>
    </row>
    <row r="795" spans="1:22" s="411" customFormat="1" x14ac:dyDescent="0.25">
      <c r="A795" s="1"/>
      <c r="B795" s="5"/>
      <c r="C795" s="146"/>
      <c r="D795" s="146"/>
      <c r="E795" s="146"/>
      <c r="F795" s="340"/>
      <c r="G795" s="148" t="s">
        <v>840</v>
      </c>
      <c r="H795" s="148"/>
      <c r="I795" s="341">
        <f>I737+I784</f>
        <v>0</v>
      </c>
      <c r="J795" s="6"/>
      <c r="K795" s="148"/>
      <c r="L795" s="146"/>
      <c r="M795" s="146"/>
      <c r="N795" s="146"/>
      <c r="O795" s="146"/>
      <c r="P795" s="6"/>
      <c r="Q795" s="413"/>
      <c r="R795" s="413"/>
      <c r="S795" s="413"/>
      <c r="T795" s="413"/>
      <c r="U795" s="413"/>
      <c r="V795" s="413"/>
    </row>
    <row r="796" spans="1:22" s="411" customFormat="1" x14ac:dyDescent="0.25">
      <c r="A796" s="1"/>
      <c r="B796" s="5"/>
      <c r="C796" s="146"/>
      <c r="D796" s="146"/>
      <c r="E796" s="146"/>
      <c r="F796" s="340"/>
      <c r="G796" s="148"/>
      <c r="H796" s="148"/>
      <c r="I796" s="341"/>
      <c r="J796" s="6"/>
      <c r="K796" s="148"/>
      <c r="L796" s="146"/>
      <c r="M796" s="146"/>
      <c r="N796" s="146"/>
      <c r="O796" s="146"/>
      <c r="P796" s="6"/>
      <c r="Q796" s="413"/>
      <c r="R796" s="413"/>
      <c r="S796" s="413"/>
      <c r="T796" s="413"/>
      <c r="U796" s="413"/>
      <c r="V796" s="413"/>
    </row>
    <row r="797" spans="1:22" s="411" customFormat="1" x14ac:dyDescent="0.25">
      <c r="A797" s="1"/>
      <c r="B797" s="5"/>
      <c r="C797" s="146"/>
      <c r="D797" s="146"/>
      <c r="E797" s="146"/>
      <c r="F797" s="340"/>
      <c r="G797" s="148" t="s">
        <v>841</v>
      </c>
      <c r="H797" s="148"/>
      <c r="I797" s="341">
        <f>D712+D759</f>
        <v>0</v>
      </c>
      <c r="J797" s="6"/>
      <c r="K797" s="148"/>
      <c r="L797" s="146"/>
      <c r="M797" s="146"/>
      <c r="N797" s="146"/>
      <c r="O797" s="146"/>
      <c r="P797" s="6"/>
      <c r="Q797" s="413"/>
      <c r="R797" s="413"/>
      <c r="S797" s="413"/>
      <c r="T797" s="413"/>
      <c r="U797" s="413"/>
      <c r="V797" s="413"/>
    </row>
    <row r="798" spans="1:22" s="411" customFormat="1" x14ac:dyDescent="0.25">
      <c r="A798" s="1"/>
      <c r="B798" s="5"/>
      <c r="C798" s="146"/>
      <c r="D798" s="146"/>
      <c r="E798" s="146"/>
      <c r="F798" s="340"/>
      <c r="G798" s="148"/>
      <c r="H798" s="148"/>
      <c r="I798" s="341"/>
      <c r="J798" s="6"/>
      <c r="K798" s="148"/>
      <c r="L798" s="146"/>
      <c r="M798" s="146"/>
      <c r="N798" s="146"/>
      <c r="O798" s="146"/>
      <c r="P798" s="6"/>
      <c r="Q798" s="413"/>
      <c r="R798" s="413"/>
      <c r="S798" s="413"/>
      <c r="T798" s="413"/>
      <c r="U798" s="413"/>
      <c r="V798" s="413"/>
    </row>
    <row r="799" spans="1:22" s="411" customFormat="1" x14ac:dyDescent="0.25">
      <c r="A799" s="1"/>
      <c r="B799" s="5"/>
      <c r="C799" s="146"/>
      <c r="D799" s="146"/>
      <c r="E799" s="146"/>
      <c r="F799" s="340"/>
      <c r="G799" s="148" t="s">
        <v>847</v>
      </c>
      <c r="H799" s="148"/>
      <c r="I799" s="341">
        <f>I739+I786</f>
        <v>0</v>
      </c>
      <c r="J799" s="6"/>
      <c r="K799" s="148"/>
      <c r="L799" s="146"/>
      <c r="M799" s="146"/>
      <c r="N799" s="146"/>
      <c r="O799" s="146"/>
      <c r="P799" s="6"/>
      <c r="Q799" s="413"/>
      <c r="R799" s="413"/>
      <c r="S799" s="413"/>
      <c r="T799" s="413"/>
      <c r="U799" s="413"/>
      <c r="V799" s="413"/>
    </row>
    <row r="800" spans="1:22" s="411" customFormat="1" ht="15.75" thickBot="1" x14ac:dyDescent="0.3">
      <c r="A800" s="1"/>
      <c r="B800" s="5"/>
      <c r="C800" s="146"/>
      <c r="D800" s="146"/>
      <c r="E800" s="146"/>
      <c r="F800" s="283"/>
      <c r="G800" s="342"/>
      <c r="H800" s="342"/>
      <c r="I800" s="342"/>
      <c r="J800" s="343"/>
      <c r="K800" s="148"/>
      <c r="L800" s="146"/>
      <c r="M800" s="146"/>
      <c r="N800" s="146"/>
      <c r="O800" s="146"/>
      <c r="P800" s="6"/>
      <c r="Q800" s="413"/>
      <c r="R800" s="413"/>
      <c r="S800" s="413"/>
      <c r="T800" s="413"/>
      <c r="U800" s="413"/>
      <c r="V800" s="413"/>
    </row>
    <row r="801" spans="1:22" s="411" customFormat="1" x14ac:dyDescent="0.25">
      <c r="A801" s="1"/>
      <c r="B801" s="5"/>
      <c r="C801" s="146"/>
      <c r="D801" s="146"/>
      <c r="E801" s="146"/>
      <c r="F801" s="146"/>
      <c r="G801" s="146"/>
      <c r="H801" s="146"/>
      <c r="I801" s="146"/>
      <c r="J801" s="146"/>
      <c r="K801" s="146"/>
      <c r="L801" s="146"/>
      <c r="M801" s="146"/>
      <c r="N801" s="146"/>
      <c r="O801" s="146"/>
      <c r="P801" s="6"/>
      <c r="Q801" s="413"/>
      <c r="R801" s="413"/>
      <c r="S801" s="413"/>
      <c r="T801" s="413"/>
      <c r="U801" s="413"/>
      <c r="V801" s="413"/>
    </row>
    <row r="802" spans="1:22" s="411" customFormat="1" x14ac:dyDescent="0.25">
      <c r="A802" s="1"/>
      <c r="B802" s="5"/>
      <c r="C802" s="146"/>
      <c r="D802" s="146"/>
      <c r="E802" s="146"/>
      <c r="F802" s="146"/>
      <c r="G802" s="146"/>
      <c r="H802" s="146"/>
      <c r="I802" s="146"/>
      <c r="J802" s="146"/>
      <c r="K802" s="146"/>
      <c r="L802" s="146"/>
      <c r="M802" s="146"/>
      <c r="N802" s="146"/>
      <c r="O802" s="146"/>
      <c r="P802" s="6"/>
      <c r="Q802" s="413"/>
      <c r="R802" s="413"/>
      <c r="S802" s="413"/>
      <c r="T802" s="413"/>
      <c r="U802" s="413"/>
      <c r="V802" s="413"/>
    </row>
    <row r="803" spans="1:22" s="411" customFormat="1" x14ac:dyDescent="0.25">
      <c r="A803" s="1"/>
      <c r="B803" s="5"/>
      <c r="C803" s="146"/>
      <c r="D803" s="146"/>
      <c r="E803" s="146"/>
      <c r="F803" s="146"/>
      <c r="G803" s="146"/>
      <c r="H803" s="146"/>
      <c r="I803" s="146"/>
      <c r="J803" s="146"/>
      <c r="K803" s="146"/>
      <c r="L803" s="146"/>
      <c r="M803" s="146"/>
      <c r="N803" s="146"/>
      <c r="O803" s="146"/>
      <c r="P803" s="6"/>
      <c r="Q803" s="413"/>
      <c r="R803" s="413"/>
      <c r="S803" s="413"/>
      <c r="T803" s="413"/>
      <c r="U803" s="413"/>
      <c r="V803" s="413"/>
    </row>
    <row r="804" spans="1:22" s="411" customFormat="1" x14ac:dyDescent="0.25">
      <c r="A804" s="1"/>
      <c r="B804" s="5"/>
      <c r="C804" s="146"/>
      <c r="D804" s="146"/>
      <c r="E804" s="146"/>
      <c r="F804" s="146"/>
      <c r="G804" s="146"/>
      <c r="H804" s="146"/>
      <c r="I804" s="146"/>
      <c r="J804" s="146"/>
      <c r="K804" s="146"/>
      <c r="L804" s="146"/>
      <c r="M804" s="146"/>
      <c r="N804" s="146"/>
      <c r="O804" s="146"/>
      <c r="P804" s="6"/>
      <c r="Q804" s="413"/>
      <c r="R804" s="413"/>
      <c r="S804" s="413"/>
      <c r="T804" s="413"/>
      <c r="U804" s="413"/>
      <c r="V804" s="413"/>
    </row>
    <row r="805" spans="1:22" s="411" customFormat="1" ht="21" x14ac:dyDescent="0.35">
      <c r="A805" s="1"/>
      <c r="B805" s="475" t="s">
        <v>842</v>
      </c>
      <c r="C805" s="476"/>
      <c r="D805" s="476"/>
      <c r="E805" s="476"/>
      <c r="F805" s="476"/>
      <c r="G805" s="476"/>
      <c r="H805" s="476"/>
      <c r="I805" s="476"/>
      <c r="J805" s="476"/>
      <c r="K805" s="476"/>
      <c r="L805" s="476"/>
      <c r="M805" s="476"/>
      <c r="N805" s="476"/>
      <c r="O805" s="476"/>
      <c r="P805" s="477"/>
      <c r="Q805" s="413"/>
      <c r="R805" s="413"/>
      <c r="S805" s="413"/>
      <c r="T805" s="413"/>
      <c r="U805" s="413"/>
      <c r="V805" s="413"/>
    </row>
    <row r="806" spans="1:22" s="411" customFormat="1" x14ac:dyDescent="0.25">
      <c r="A806" s="1"/>
      <c r="B806" s="5"/>
      <c r="C806" s="146"/>
      <c r="D806" s="146"/>
      <c r="E806" s="146"/>
      <c r="F806" s="146"/>
      <c r="G806" s="146"/>
      <c r="H806" s="146"/>
      <c r="I806" s="146"/>
      <c r="J806" s="146"/>
      <c r="K806" s="146"/>
      <c r="L806" s="146"/>
      <c r="M806" s="146"/>
      <c r="N806" s="146"/>
      <c r="O806" s="146"/>
      <c r="P806" s="6"/>
      <c r="Q806" s="413"/>
      <c r="R806" s="413"/>
      <c r="S806" s="413"/>
      <c r="T806" s="413"/>
      <c r="U806" s="413"/>
      <c r="V806" s="413"/>
    </row>
    <row r="807" spans="1:22" s="411" customFormat="1" x14ac:dyDescent="0.25">
      <c r="A807" s="1"/>
      <c r="B807" s="5"/>
      <c r="C807" s="146"/>
      <c r="D807" s="146"/>
      <c r="E807" s="146"/>
      <c r="F807" s="146"/>
      <c r="G807" s="146"/>
      <c r="H807" s="146"/>
      <c r="I807" s="146"/>
      <c r="J807" s="146"/>
      <c r="K807" s="146"/>
      <c r="L807" s="146"/>
      <c r="M807" s="146"/>
      <c r="N807" s="146"/>
      <c r="O807" s="146"/>
      <c r="P807" s="6"/>
      <c r="Q807" s="413"/>
      <c r="R807" s="413"/>
      <c r="S807" s="413"/>
      <c r="T807" s="413"/>
      <c r="U807" s="413"/>
      <c r="V807" s="413"/>
    </row>
    <row r="808" spans="1:22" s="411" customFormat="1" ht="18.75" x14ac:dyDescent="0.3">
      <c r="A808" s="1"/>
      <c r="B808" s="5"/>
      <c r="C808" s="243" t="str">
        <f>VLOOKUP(Municipality!F12, 'Muni names - will be hidden tab'!A:T, 20, FALSE)</f>
        <v>RP1</v>
      </c>
      <c r="D808" s="146"/>
      <c r="E808" s="146"/>
      <c r="F808" s="146"/>
      <c r="G808" s="146"/>
      <c r="H808" s="146"/>
      <c r="I808" s="146"/>
      <c r="J808" s="146"/>
      <c r="K808" s="146"/>
      <c r="L808" s="146"/>
      <c r="M808" s="146"/>
      <c r="N808" s="146"/>
      <c r="O808" s="146"/>
      <c r="P808" s="6"/>
      <c r="Q808" s="413"/>
      <c r="R808" s="413"/>
      <c r="S808" s="413"/>
      <c r="T808" s="413"/>
      <c r="U808" s="413"/>
      <c r="V808" s="413"/>
    </row>
    <row r="809" spans="1:22" s="411" customFormat="1" ht="19.5" thickBot="1" x14ac:dyDescent="0.35">
      <c r="A809" s="1"/>
      <c r="B809" s="5"/>
      <c r="C809" s="345"/>
      <c r="D809" s="146"/>
      <c r="E809" s="146"/>
      <c r="F809" s="146"/>
      <c r="G809" s="146"/>
      <c r="H809" s="146"/>
      <c r="I809" s="146"/>
      <c r="J809" s="146"/>
      <c r="K809" s="146"/>
      <c r="L809" s="146"/>
      <c r="M809" s="146"/>
      <c r="N809" s="146"/>
      <c r="O809" s="146"/>
      <c r="P809" s="6"/>
      <c r="Q809" s="413"/>
      <c r="R809" s="413"/>
      <c r="S809" s="413"/>
      <c r="T809" s="413"/>
      <c r="U809" s="413"/>
      <c r="V809" s="413"/>
    </row>
    <row r="810" spans="1:22" s="411" customFormat="1" x14ac:dyDescent="0.25">
      <c r="A810" s="1"/>
      <c r="B810" s="5"/>
      <c r="C810" s="529" t="s">
        <v>830</v>
      </c>
      <c r="D810" s="531" t="s">
        <v>795</v>
      </c>
      <c r="E810" s="346"/>
      <c r="F810" s="538" t="s">
        <v>843</v>
      </c>
      <c r="G810" s="540" t="s">
        <v>800</v>
      </c>
      <c r="H810" s="497" t="s">
        <v>833</v>
      </c>
      <c r="I810" s="146"/>
      <c r="J810" s="147"/>
      <c r="K810" s="146"/>
      <c r="L810" s="146"/>
      <c r="M810" s="146"/>
      <c r="N810" s="146"/>
      <c r="O810" s="146"/>
      <c r="P810" s="6"/>
      <c r="Q810" s="413"/>
      <c r="R810" s="413"/>
      <c r="S810" s="413"/>
      <c r="T810" s="413"/>
      <c r="U810" s="413"/>
      <c r="V810" s="413"/>
    </row>
    <row r="811" spans="1:22" s="411" customFormat="1" x14ac:dyDescent="0.25">
      <c r="A811" s="1"/>
      <c r="B811" s="5"/>
      <c r="C811" s="530"/>
      <c r="D811" s="532"/>
      <c r="E811" s="347"/>
      <c r="F811" s="539"/>
      <c r="G811" s="541"/>
      <c r="H811" s="542"/>
      <c r="I811" s="146"/>
      <c r="J811" s="146"/>
      <c r="K811" s="146"/>
      <c r="L811" s="146"/>
      <c r="M811" s="146"/>
      <c r="N811" s="146"/>
      <c r="O811" s="146"/>
      <c r="P811" s="6"/>
      <c r="Q811" s="413"/>
      <c r="R811" s="413"/>
      <c r="S811" s="413"/>
      <c r="T811" s="413"/>
      <c r="U811" s="413"/>
      <c r="V811" s="413"/>
    </row>
    <row r="812" spans="1:22" s="411" customFormat="1" x14ac:dyDescent="0.25">
      <c r="A812" s="1"/>
      <c r="B812" s="5"/>
      <c r="C812" s="348" t="s">
        <v>802</v>
      </c>
      <c r="D812" s="393"/>
      <c r="E812" s="262"/>
      <c r="F812" s="389"/>
      <c r="G812" s="264">
        <f>IF(E812=0,(D812*1*F812)/1000,IF(E812=" ",(D812*1*F812)/1000,(D812*E812*F812)/1000))</f>
        <v>0</v>
      </c>
      <c r="H812" s="156"/>
      <c r="I812" s="146"/>
      <c r="J812" s="146"/>
      <c r="K812" s="146"/>
      <c r="L812" s="146"/>
      <c r="M812" s="146"/>
      <c r="N812" s="146"/>
      <c r="O812" s="146"/>
      <c r="P812" s="6"/>
      <c r="Q812" s="413"/>
      <c r="R812" s="413"/>
      <c r="S812" s="413"/>
      <c r="T812" s="413"/>
      <c r="U812" s="413"/>
      <c r="V812" s="413"/>
    </row>
    <row r="813" spans="1:22" s="411" customFormat="1" x14ac:dyDescent="0.25">
      <c r="A813" s="1"/>
      <c r="B813" s="5"/>
      <c r="C813" s="349" t="s">
        <v>806</v>
      </c>
      <c r="D813" s="393"/>
      <c r="E813" s="262"/>
      <c r="F813" s="389"/>
      <c r="G813" s="264">
        <f t="shared" ref="G813:G814" si="51">IF(E813=0,(D813*1*F813)/1000,IF(E813=" ",(D813*1*F813)/1000,(D813*E813*F813)/1000))</f>
        <v>0</v>
      </c>
      <c r="H813" s="157"/>
      <c r="I813" s="146"/>
      <c r="J813" s="146"/>
      <c r="K813" s="146"/>
      <c r="L813" s="146"/>
      <c r="M813" s="146"/>
      <c r="N813" s="146"/>
      <c r="O813" s="146"/>
      <c r="P813" s="6"/>
      <c r="Q813" s="413"/>
      <c r="R813" s="413"/>
      <c r="S813" s="413"/>
      <c r="T813" s="413"/>
      <c r="U813" s="413"/>
      <c r="V813" s="413"/>
    </row>
    <row r="814" spans="1:22" s="411" customFormat="1" x14ac:dyDescent="0.25">
      <c r="A814" s="1"/>
      <c r="B814" s="5"/>
      <c r="C814" s="349" t="s">
        <v>808</v>
      </c>
      <c r="D814" s="393"/>
      <c r="E814" s="262"/>
      <c r="F814" s="389"/>
      <c r="G814" s="264">
        <f t="shared" si="51"/>
        <v>0</v>
      </c>
      <c r="H814" s="157"/>
      <c r="I814" s="146"/>
      <c r="J814" s="146"/>
      <c r="K814" s="146"/>
      <c r="L814" s="146"/>
      <c r="M814" s="146"/>
      <c r="N814" s="146"/>
      <c r="O814" s="146"/>
      <c r="P814" s="6"/>
      <c r="Q814" s="413"/>
      <c r="R814" s="413"/>
      <c r="S814" s="413"/>
      <c r="T814" s="413"/>
      <c r="U814" s="413"/>
      <c r="V814" s="413"/>
    </row>
    <row r="815" spans="1:22" s="411" customFormat="1" ht="15.75" thickBot="1" x14ac:dyDescent="0.3">
      <c r="A815" s="1"/>
      <c r="B815" s="5"/>
      <c r="C815" s="320" t="s">
        <v>815</v>
      </c>
      <c r="D815" s="350">
        <f>SUM(D812:D814)</f>
        <v>0</v>
      </c>
      <c r="E815" s="268"/>
      <c r="F815" s="268"/>
      <c r="G815" s="351">
        <f>SUM(G812:G814)</f>
        <v>0</v>
      </c>
      <c r="H815" s="352">
        <f>SUM(H812:H814)</f>
        <v>0</v>
      </c>
      <c r="I815" s="146"/>
      <c r="J815" s="146"/>
      <c r="K815" s="146"/>
      <c r="L815" s="146"/>
      <c r="M815" s="146"/>
      <c r="N815" s="146"/>
      <c r="O815" s="146"/>
      <c r="P815" s="6"/>
      <c r="Q815" s="413"/>
      <c r="R815" s="413"/>
      <c r="S815" s="413"/>
      <c r="T815" s="413"/>
      <c r="U815" s="413"/>
      <c r="V815" s="413"/>
    </row>
    <row r="816" spans="1:22" s="411" customFormat="1" x14ac:dyDescent="0.25">
      <c r="A816" s="1"/>
      <c r="B816" s="5"/>
      <c r="C816" s="146"/>
      <c r="D816" s="146"/>
      <c r="E816" s="146"/>
      <c r="F816" s="146"/>
      <c r="G816" s="146"/>
      <c r="H816" s="146"/>
      <c r="I816" s="146"/>
      <c r="J816" s="146"/>
      <c r="K816" s="146"/>
      <c r="L816" s="146"/>
      <c r="M816" s="146"/>
      <c r="N816" s="146"/>
      <c r="O816" s="146"/>
      <c r="P816" s="6"/>
      <c r="Q816" s="413"/>
      <c r="R816" s="413"/>
      <c r="S816" s="413"/>
      <c r="T816" s="413"/>
      <c r="U816" s="413"/>
      <c r="V816" s="413"/>
    </row>
    <row r="817" spans="1:22" s="411" customFormat="1" x14ac:dyDescent="0.25">
      <c r="A817" s="1"/>
      <c r="B817" s="5"/>
      <c r="C817" s="146"/>
      <c r="D817" s="146"/>
      <c r="E817" s="146"/>
      <c r="F817" s="146"/>
      <c r="G817" s="146"/>
      <c r="H817" s="146"/>
      <c r="I817" s="146"/>
      <c r="J817" s="146"/>
      <c r="K817" s="146"/>
      <c r="L817" s="146"/>
      <c r="M817" s="146"/>
      <c r="N817" s="146"/>
      <c r="O817" s="146"/>
      <c r="P817" s="6"/>
      <c r="Q817" s="413"/>
      <c r="R817" s="413"/>
      <c r="S817" s="413"/>
      <c r="T817" s="413"/>
      <c r="U817" s="413"/>
      <c r="V817" s="413"/>
    </row>
    <row r="818" spans="1:22" s="411" customFormat="1" ht="18.75" x14ac:dyDescent="0.3">
      <c r="A818" s="1"/>
      <c r="B818" s="5"/>
      <c r="C818" s="243" t="str">
        <f>VLOOKUP(Municipality!F12, 'Muni names - will be hidden tab'!A:U, 21, FALSE)</f>
        <v>RP2</v>
      </c>
      <c r="D818" s="146"/>
      <c r="E818" s="146"/>
      <c r="F818" s="146"/>
      <c r="G818" s="146"/>
      <c r="H818" s="146"/>
      <c r="I818" s="146"/>
      <c r="J818" s="146"/>
      <c r="K818" s="146"/>
      <c r="L818" s="146"/>
      <c r="M818" s="146"/>
      <c r="N818" s="146"/>
      <c r="O818" s="146"/>
      <c r="P818" s="6"/>
      <c r="Q818" s="413"/>
      <c r="R818" s="413"/>
      <c r="S818" s="413"/>
      <c r="T818" s="413"/>
      <c r="U818" s="413"/>
      <c r="V818" s="413"/>
    </row>
    <row r="819" spans="1:22" s="411" customFormat="1" ht="19.5" thickBot="1" x14ac:dyDescent="0.35">
      <c r="A819" s="1"/>
      <c r="B819" s="5"/>
      <c r="C819" s="345"/>
      <c r="D819" s="146"/>
      <c r="E819" s="146"/>
      <c r="F819" s="146"/>
      <c r="G819" s="146"/>
      <c r="H819" s="146"/>
      <c r="I819" s="146"/>
      <c r="J819" s="146"/>
      <c r="K819" s="146"/>
      <c r="L819" s="146"/>
      <c r="M819" s="146"/>
      <c r="N819" s="146"/>
      <c r="O819" s="146"/>
      <c r="P819" s="6"/>
      <c r="Q819" s="413"/>
      <c r="R819" s="413"/>
      <c r="S819" s="413"/>
      <c r="T819" s="413"/>
      <c r="U819" s="413"/>
      <c r="V819" s="413"/>
    </row>
    <row r="820" spans="1:22" s="411" customFormat="1" x14ac:dyDescent="0.25">
      <c r="A820" s="1"/>
      <c r="B820" s="5"/>
      <c r="C820" s="529" t="s">
        <v>830</v>
      </c>
      <c r="D820" s="531" t="s">
        <v>795</v>
      </c>
      <c r="E820" s="346"/>
      <c r="F820" s="538" t="s">
        <v>843</v>
      </c>
      <c r="G820" s="540" t="s">
        <v>800</v>
      </c>
      <c r="H820" s="497" t="s">
        <v>833</v>
      </c>
      <c r="I820" s="146"/>
      <c r="J820" s="146"/>
      <c r="K820" s="146"/>
      <c r="L820" s="146"/>
      <c r="M820" s="146"/>
      <c r="N820" s="146"/>
      <c r="O820" s="146"/>
      <c r="P820" s="6"/>
      <c r="Q820" s="413"/>
      <c r="R820" s="413"/>
      <c r="S820" s="413"/>
      <c r="T820" s="413"/>
      <c r="U820" s="413"/>
      <c r="V820" s="413"/>
    </row>
    <row r="821" spans="1:22" s="411" customFormat="1" x14ac:dyDescent="0.25">
      <c r="A821" s="1"/>
      <c r="B821" s="5"/>
      <c r="C821" s="530"/>
      <c r="D821" s="532"/>
      <c r="E821" s="347"/>
      <c r="F821" s="539"/>
      <c r="G821" s="541"/>
      <c r="H821" s="542"/>
      <c r="I821" s="146"/>
      <c r="J821" s="146"/>
      <c r="K821" s="146"/>
      <c r="L821" s="146"/>
      <c r="M821" s="146"/>
      <c r="N821" s="146"/>
      <c r="O821" s="146"/>
      <c r="P821" s="6"/>
      <c r="Q821" s="413"/>
      <c r="R821" s="413"/>
      <c r="S821" s="413"/>
      <c r="T821" s="413"/>
      <c r="U821" s="413"/>
      <c r="V821" s="413"/>
    </row>
    <row r="822" spans="1:22" s="411" customFormat="1" x14ac:dyDescent="0.25">
      <c r="A822" s="1"/>
      <c r="B822" s="5"/>
      <c r="C822" s="348" t="s">
        <v>802</v>
      </c>
      <c r="D822" s="393"/>
      <c r="E822" s="262"/>
      <c r="F822" s="389"/>
      <c r="G822" s="264">
        <f>IF(E822=0,(D822*1*F822)/1000,IF(E822=" ",(D822*1*F822)/1000,(D822*E822*F822)/1000))</f>
        <v>0</v>
      </c>
      <c r="H822" s="156"/>
      <c r="I822" s="146"/>
      <c r="J822" s="146"/>
      <c r="K822" s="146"/>
      <c r="L822" s="146"/>
      <c r="M822" s="146"/>
      <c r="N822" s="146"/>
      <c r="O822" s="146"/>
      <c r="P822" s="6"/>
      <c r="Q822" s="413"/>
      <c r="R822" s="413"/>
      <c r="S822" s="413"/>
      <c r="T822" s="413"/>
      <c r="U822" s="413"/>
      <c r="V822" s="413"/>
    </row>
    <row r="823" spans="1:22" s="411" customFormat="1" x14ac:dyDescent="0.25">
      <c r="A823" s="1"/>
      <c r="B823" s="5"/>
      <c r="C823" s="349" t="s">
        <v>806</v>
      </c>
      <c r="D823" s="393"/>
      <c r="E823" s="262"/>
      <c r="F823" s="389"/>
      <c r="G823" s="264">
        <f t="shared" ref="G823:G824" si="52">IF(E823=0,(D823*1*F823)/1000,IF(E823=" ",(D823*1*F823)/1000,(D823*E823*F823)/1000))</f>
        <v>0</v>
      </c>
      <c r="H823" s="157"/>
      <c r="I823" s="146"/>
      <c r="J823" s="146"/>
      <c r="K823" s="146"/>
      <c r="L823" s="146"/>
      <c r="M823" s="146"/>
      <c r="N823" s="146"/>
      <c r="O823" s="146"/>
      <c r="P823" s="6"/>
      <c r="Q823" s="413"/>
      <c r="R823" s="413"/>
      <c r="S823" s="413"/>
      <c r="T823" s="413"/>
      <c r="U823" s="413"/>
      <c r="V823" s="413"/>
    </row>
    <row r="824" spans="1:22" s="411" customFormat="1" x14ac:dyDescent="0.25">
      <c r="A824" s="1"/>
      <c r="B824" s="5"/>
      <c r="C824" s="349" t="s">
        <v>808</v>
      </c>
      <c r="D824" s="393"/>
      <c r="E824" s="262"/>
      <c r="F824" s="389"/>
      <c r="G824" s="264">
        <f t="shared" si="52"/>
        <v>0</v>
      </c>
      <c r="H824" s="157"/>
      <c r="I824" s="146"/>
      <c r="J824" s="146"/>
      <c r="K824" s="146"/>
      <c r="L824" s="146"/>
      <c r="M824" s="146"/>
      <c r="N824" s="146"/>
      <c r="O824" s="146"/>
      <c r="P824" s="6"/>
      <c r="Q824" s="413"/>
      <c r="R824" s="413"/>
      <c r="S824" s="413"/>
      <c r="T824" s="413"/>
      <c r="U824" s="413"/>
      <c r="V824" s="413"/>
    </row>
    <row r="825" spans="1:22" s="411" customFormat="1" ht="15.75" thickBot="1" x14ac:dyDescent="0.3">
      <c r="A825" s="1"/>
      <c r="B825" s="5"/>
      <c r="C825" s="320" t="s">
        <v>815</v>
      </c>
      <c r="D825" s="350">
        <f>SUM(D822:D824)</f>
        <v>0</v>
      </c>
      <c r="E825" s="268"/>
      <c r="F825" s="268"/>
      <c r="G825" s="351">
        <f>SUM(G822:G824)</f>
        <v>0</v>
      </c>
      <c r="H825" s="352">
        <f>SUM(H822:H824)</f>
        <v>0</v>
      </c>
      <c r="I825" s="146"/>
      <c r="J825" s="146"/>
      <c r="K825" s="146"/>
      <c r="L825" s="146"/>
      <c r="M825" s="146"/>
      <c r="N825" s="146"/>
      <c r="O825" s="146"/>
      <c r="P825" s="6"/>
      <c r="Q825" s="413"/>
      <c r="R825" s="413"/>
      <c r="S825" s="413"/>
      <c r="T825" s="413"/>
      <c r="U825" s="413"/>
      <c r="V825" s="413"/>
    </row>
    <row r="826" spans="1:22" s="411" customFormat="1" x14ac:dyDescent="0.25">
      <c r="A826" s="1"/>
      <c r="B826" s="5"/>
      <c r="C826" s="146"/>
      <c r="D826" s="146"/>
      <c r="E826" s="146"/>
      <c r="F826" s="146"/>
      <c r="G826" s="146"/>
      <c r="H826" s="146"/>
      <c r="I826" s="146"/>
      <c r="J826" s="146"/>
      <c r="K826" s="146"/>
      <c r="L826" s="146"/>
      <c r="M826" s="146"/>
      <c r="N826" s="146"/>
      <c r="O826" s="146"/>
      <c r="P826" s="6"/>
      <c r="Q826" s="413"/>
      <c r="R826" s="413"/>
      <c r="S826" s="413"/>
      <c r="T826" s="413"/>
      <c r="U826" s="413"/>
      <c r="V826" s="413"/>
    </row>
    <row r="827" spans="1:22" s="411" customFormat="1" x14ac:dyDescent="0.25">
      <c r="A827" s="1"/>
      <c r="B827" s="5"/>
      <c r="C827" s="146"/>
      <c r="D827" s="146"/>
      <c r="E827" s="146"/>
      <c r="F827" s="146"/>
      <c r="G827" s="146"/>
      <c r="H827" s="146"/>
      <c r="I827" s="146"/>
      <c r="J827" s="146"/>
      <c r="K827" s="146"/>
      <c r="L827" s="146"/>
      <c r="M827" s="146"/>
      <c r="N827" s="146"/>
      <c r="O827" s="146"/>
      <c r="P827" s="6"/>
      <c r="Q827" s="413"/>
      <c r="R827" s="413"/>
      <c r="S827" s="413"/>
      <c r="T827" s="413"/>
      <c r="U827" s="413"/>
      <c r="V827" s="413"/>
    </row>
    <row r="828" spans="1:22" s="411" customFormat="1" ht="15.75" thickBot="1" x14ac:dyDescent="0.3">
      <c r="A828" s="1"/>
      <c r="B828" s="5"/>
      <c r="C828" s="146"/>
      <c r="D828" s="146"/>
      <c r="E828" s="146"/>
      <c r="F828" s="146"/>
      <c r="G828" s="146"/>
      <c r="H828" s="146"/>
      <c r="I828" s="146"/>
      <c r="J828" s="146"/>
      <c r="K828" s="146"/>
      <c r="L828" s="146"/>
      <c r="M828" s="146"/>
      <c r="N828" s="146"/>
      <c r="O828" s="146"/>
      <c r="P828" s="6"/>
      <c r="Q828" s="413"/>
      <c r="R828" s="413"/>
      <c r="S828" s="413"/>
      <c r="T828" s="413"/>
      <c r="U828" s="413"/>
      <c r="V828" s="413"/>
    </row>
    <row r="829" spans="1:22" s="411" customFormat="1" x14ac:dyDescent="0.25">
      <c r="A829" s="1"/>
      <c r="B829" s="5"/>
      <c r="C829" s="146"/>
      <c r="D829" s="146"/>
      <c r="E829" s="146"/>
      <c r="F829" s="337"/>
      <c r="G829" s="338"/>
      <c r="H829" s="338"/>
      <c r="I829" s="338"/>
      <c r="J829" s="339"/>
      <c r="K829" s="148"/>
      <c r="L829" s="146"/>
      <c r="M829" s="146"/>
      <c r="N829" s="146"/>
      <c r="O829" s="146"/>
      <c r="P829" s="6"/>
      <c r="Q829" s="413"/>
      <c r="R829" s="413"/>
      <c r="S829" s="413"/>
      <c r="T829" s="413"/>
      <c r="U829" s="413"/>
      <c r="V829" s="413"/>
    </row>
    <row r="830" spans="1:22" s="411" customFormat="1" x14ac:dyDescent="0.25">
      <c r="A830" s="1"/>
      <c r="B830" s="5"/>
      <c r="C830" s="146"/>
      <c r="D830" s="146"/>
      <c r="E830" s="146"/>
      <c r="F830" s="340"/>
      <c r="G830" s="148" t="s">
        <v>844</v>
      </c>
      <c r="H830" s="148"/>
      <c r="I830" s="341">
        <f>G815+G825</f>
        <v>0</v>
      </c>
      <c r="J830" s="6"/>
      <c r="K830" s="148"/>
      <c r="L830" s="146"/>
      <c r="M830" s="146"/>
      <c r="N830" s="146"/>
      <c r="O830" s="146"/>
      <c r="P830" s="6"/>
      <c r="Q830" s="413"/>
      <c r="R830" s="413"/>
      <c r="S830" s="413"/>
      <c r="T830" s="413"/>
      <c r="U830" s="413"/>
      <c r="V830" s="413"/>
    </row>
    <row r="831" spans="1:22" s="411" customFormat="1" x14ac:dyDescent="0.25">
      <c r="A831" s="1"/>
      <c r="B831" s="5"/>
      <c r="C831" s="146"/>
      <c r="D831" s="146"/>
      <c r="E831" s="146"/>
      <c r="F831" s="340"/>
      <c r="G831" s="148"/>
      <c r="H831" s="148"/>
      <c r="I831" s="341"/>
      <c r="J831" s="6"/>
      <c r="K831" s="148"/>
      <c r="L831" s="146"/>
      <c r="M831" s="146"/>
      <c r="N831" s="146"/>
      <c r="O831" s="146"/>
      <c r="P831" s="6"/>
      <c r="Q831" s="413"/>
      <c r="R831" s="413"/>
      <c r="S831" s="413"/>
      <c r="T831" s="413"/>
      <c r="U831" s="413"/>
      <c r="V831" s="413"/>
    </row>
    <row r="832" spans="1:22" s="411" customFormat="1" x14ac:dyDescent="0.25">
      <c r="A832" s="1"/>
      <c r="B832" s="5"/>
      <c r="C832" s="146"/>
      <c r="D832" s="146"/>
      <c r="E832" s="146"/>
      <c r="F832" s="340"/>
      <c r="G832" s="148" t="s">
        <v>845</v>
      </c>
      <c r="H832" s="148"/>
      <c r="I832" s="341">
        <f>D815+D825</f>
        <v>0</v>
      </c>
      <c r="J832" s="6"/>
      <c r="K832" s="148"/>
      <c r="L832" s="146"/>
      <c r="M832" s="146"/>
      <c r="N832" s="146"/>
      <c r="O832" s="146"/>
      <c r="P832" s="6"/>
      <c r="Q832" s="413"/>
      <c r="R832" s="413"/>
      <c r="S832" s="413"/>
      <c r="T832" s="413"/>
      <c r="U832" s="413"/>
      <c r="V832" s="413"/>
    </row>
    <row r="833" spans="1:22" s="411" customFormat="1" x14ac:dyDescent="0.25">
      <c r="A833" s="1"/>
      <c r="B833" s="5"/>
      <c r="C833" s="146"/>
      <c r="D833" s="146"/>
      <c r="E833" s="146"/>
      <c r="F833" s="340"/>
      <c r="G833" s="148"/>
      <c r="H833" s="148"/>
      <c r="I833" s="341"/>
      <c r="J833" s="6"/>
      <c r="K833" s="148"/>
      <c r="L833" s="146"/>
      <c r="M833" s="146"/>
      <c r="N833" s="146"/>
      <c r="O833" s="146"/>
      <c r="P833" s="6"/>
      <c r="Q833" s="413"/>
      <c r="R833" s="413"/>
      <c r="S833" s="413"/>
      <c r="T833" s="413"/>
      <c r="U833" s="413"/>
      <c r="V833" s="413"/>
    </row>
    <row r="834" spans="1:22" s="411" customFormat="1" x14ac:dyDescent="0.25">
      <c r="A834" s="1"/>
      <c r="B834" s="5"/>
      <c r="C834" s="146"/>
      <c r="D834" s="146"/>
      <c r="E834" s="146"/>
      <c r="F834" s="340"/>
      <c r="G834" s="148" t="s">
        <v>846</v>
      </c>
      <c r="H834" s="148"/>
      <c r="I834" s="341">
        <f>H815+H825</f>
        <v>0</v>
      </c>
      <c r="J834" s="6"/>
      <c r="K834" s="148"/>
      <c r="L834" s="146"/>
      <c r="M834" s="146"/>
      <c r="N834" s="146"/>
      <c r="O834" s="146"/>
      <c r="P834" s="6"/>
      <c r="Q834" s="413"/>
      <c r="R834" s="413"/>
      <c r="S834" s="413"/>
      <c r="T834" s="413"/>
      <c r="U834" s="413"/>
      <c r="V834" s="413"/>
    </row>
    <row r="835" spans="1:22" s="411" customFormat="1" ht="15.75" thickBot="1" x14ac:dyDescent="0.3">
      <c r="A835" s="1"/>
      <c r="B835" s="5"/>
      <c r="C835" s="146"/>
      <c r="D835" s="146"/>
      <c r="E835" s="146"/>
      <c r="F835" s="283"/>
      <c r="G835" s="342"/>
      <c r="H835" s="342"/>
      <c r="I835" s="342"/>
      <c r="J835" s="343"/>
      <c r="K835" s="148"/>
      <c r="L835" s="146"/>
      <c r="M835" s="146"/>
      <c r="N835" s="146"/>
      <c r="O835" s="146"/>
      <c r="P835" s="6"/>
      <c r="Q835" s="413"/>
      <c r="R835" s="413"/>
      <c r="S835" s="413"/>
      <c r="T835" s="413"/>
      <c r="U835" s="413"/>
      <c r="V835" s="413"/>
    </row>
    <row r="836" spans="1:22" s="411" customFormat="1" x14ac:dyDescent="0.25">
      <c r="A836" s="1"/>
      <c r="B836" s="5"/>
      <c r="C836" s="146"/>
      <c r="D836" s="146"/>
      <c r="E836" s="146"/>
      <c r="F836" s="146"/>
      <c r="G836" s="146"/>
      <c r="H836" s="146"/>
      <c r="I836" s="146"/>
      <c r="J836" s="146"/>
      <c r="K836" s="146"/>
      <c r="L836" s="146"/>
      <c r="M836" s="146"/>
      <c r="N836" s="146"/>
      <c r="O836" s="146"/>
      <c r="P836" s="6"/>
      <c r="Q836" s="413"/>
      <c r="R836" s="413"/>
      <c r="S836" s="413"/>
      <c r="T836" s="413"/>
      <c r="U836" s="413"/>
      <c r="V836" s="413"/>
    </row>
    <row r="837" spans="1:22" s="411" customFormat="1" x14ac:dyDescent="0.25">
      <c r="A837" s="1"/>
      <c r="B837" s="5"/>
      <c r="C837" s="146"/>
      <c r="D837" s="146"/>
      <c r="E837" s="146"/>
      <c r="F837" s="146"/>
      <c r="G837" s="146"/>
      <c r="H837" s="146"/>
      <c r="I837" s="146"/>
      <c r="J837" s="146"/>
      <c r="K837" s="146"/>
      <c r="L837" s="146"/>
      <c r="M837" s="146"/>
      <c r="N837" s="146"/>
      <c r="O837" s="146"/>
      <c r="P837" s="6"/>
      <c r="Q837" s="413"/>
      <c r="R837" s="413"/>
      <c r="S837" s="413"/>
      <c r="T837" s="413"/>
      <c r="U837" s="413"/>
      <c r="V837" s="413"/>
    </row>
    <row r="838" spans="1:22" s="411" customFormat="1" x14ac:dyDescent="0.25">
      <c r="A838" s="1"/>
      <c r="B838" s="5"/>
      <c r="C838" s="146"/>
      <c r="D838" s="146"/>
      <c r="E838" s="146"/>
      <c r="F838" s="146"/>
      <c r="G838" s="146"/>
      <c r="H838" s="146"/>
      <c r="I838" s="146"/>
      <c r="J838" s="146"/>
      <c r="K838" s="146"/>
      <c r="L838" s="146"/>
      <c r="M838" s="146"/>
      <c r="N838" s="146"/>
      <c r="O838" s="146"/>
      <c r="P838" s="6"/>
      <c r="Q838" s="413"/>
      <c r="R838" s="413"/>
      <c r="S838" s="413"/>
      <c r="T838" s="413"/>
      <c r="U838" s="413"/>
      <c r="V838" s="413"/>
    </row>
    <row r="839" spans="1:22" s="411" customFormat="1" x14ac:dyDescent="0.25">
      <c r="A839" s="1"/>
      <c r="B839" s="5"/>
      <c r="C839" s="146"/>
      <c r="D839" s="146"/>
      <c r="E839" s="146"/>
      <c r="F839" s="146"/>
      <c r="G839" s="146"/>
      <c r="H839" s="146"/>
      <c r="I839" s="146"/>
      <c r="J839" s="146"/>
      <c r="K839" s="146"/>
      <c r="L839" s="146"/>
      <c r="M839" s="146"/>
      <c r="N839" s="146"/>
      <c r="O839" s="146"/>
      <c r="P839" s="6"/>
      <c r="Q839" s="413"/>
      <c r="R839" s="413"/>
      <c r="S839" s="413"/>
      <c r="T839" s="413"/>
      <c r="U839" s="413"/>
      <c r="V839" s="413"/>
    </row>
    <row r="840" spans="1:22" s="411" customFormat="1" ht="21" x14ac:dyDescent="0.35">
      <c r="A840" s="1"/>
      <c r="B840" s="475" t="s">
        <v>848</v>
      </c>
      <c r="C840" s="476"/>
      <c r="D840" s="476"/>
      <c r="E840" s="476"/>
      <c r="F840" s="476"/>
      <c r="G840" s="476"/>
      <c r="H840" s="476"/>
      <c r="I840" s="476"/>
      <c r="J840" s="476"/>
      <c r="K840" s="476"/>
      <c r="L840" s="476"/>
      <c r="M840" s="476"/>
      <c r="N840" s="476"/>
      <c r="O840" s="476"/>
      <c r="P840" s="477"/>
      <c r="Q840" s="413"/>
      <c r="R840" s="413"/>
      <c r="S840" s="413"/>
      <c r="T840" s="413"/>
      <c r="U840" s="413"/>
      <c r="V840" s="413"/>
    </row>
    <row r="841" spans="1:22" s="411" customFormat="1" x14ac:dyDescent="0.25">
      <c r="A841" s="1"/>
      <c r="B841" s="5"/>
      <c r="C841" s="146"/>
      <c r="D841" s="146"/>
      <c r="E841" s="146"/>
      <c r="F841" s="146"/>
      <c r="G841" s="146"/>
      <c r="H841" s="146"/>
      <c r="I841" s="146"/>
      <c r="J841" s="146"/>
      <c r="K841" s="146"/>
      <c r="L841" s="146"/>
      <c r="M841" s="146"/>
      <c r="N841" s="146"/>
      <c r="O841" s="146"/>
      <c r="P841" s="6"/>
      <c r="Q841" s="413"/>
      <c r="R841" s="413"/>
      <c r="S841" s="413"/>
      <c r="T841" s="413"/>
      <c r="U841" s="413"/>
      <c r="V841" s="413"/>
    </row>
    <row r="842" spans="1:22" s="411" customFormat="1" x14ac:dyDescent="0.25">
      <c r="A842" s="1"/>
      <c r="B842" s="5"/>
      <c r="C842" s="146"/>
      <c r="D842" s="146"/>
      <c r="E842" s="146"/>
      <c r="F842" s="146"/>
      <c r="G842" s="146"/>
      <c r="H842" s="146"/>
      <c r="I842" s="146"/>
      <c r="J842" s="146"/>
      <c r="K842" s="146"/>
      <c r="L842" s="146"/>
      <c r="M842" s="146"/>
      <c r="N842" s="146"/>
      <c r="O842" s="146"/>
      <c r="P842" s="6"/>
      <c r="Q842" s="413"/>
      <c r="R842" s="413"/>
      <c r="S842" s="413"/>
      <c r="T842" s="413"/>
      <c r="U842" s="413"/>
      <c r="V842" s="413"/>
    </row>
    <row r="843" spans="1:22" s="411" customFormat="1" ht="18.75" x14ac:dyDescent="0.3">
      <c r="A843" s="1"/>
      <c r="B843" s="5"/>
      <c r="C843" s="345" t="str">
        <f>VLOOKUP(Municipality!F12, 'Muni names - will be hidden tab'!A:Z, 23, FALSE)</f>
        <v>SD1</v>
      </c>
      <c r="D843" s="146"/>
      <c r="E843" s="146"/>
      <c r="F843" s="146"/>
      <c r="G843" s="146"/>
      <c r="H843" s="146"/>
      <c r="I843" s="146"/>
      <c r="J843" s="146"/>
      <c r="K843" s="146"/>
      <c r="L843" s="146"/>
      <c r="M843" s="146"/>
      <c r="N843" s="146"/>
      <c r="O843" s="146"/>
      <c r="P843" s="6"/>
      <c r="Q843" s="413"/>
      <c r="R843" s="413"/>
      <c r="S843" s="413"/>
      <c r="T843" s="413"/>
      <c r="U843" s="413"/>
      <c r="V843" s="413"/>
    </row>
    <row r="844" spans="1:22" s="411" customFormat="1" ht="19.5" thickBot="1" x14ac:dyDescent="0.35">
      <c r="A844" s="1"/>
      <c r="B844" s="5"/>
      <c r="C844" s="345"/>
      <c r="D844" s="146"/>
      <c r="E844" s="146"/>
      <c r="F844" s="146"/>
      <c r="G844" s="146"/>
      <c r="H844" s="146"/>
      <c r="I844" s="146"/>
      <c r="J844" s="146"/>
      <c r="K844" s="146"/>
      <c r="L844" s="146"/>
      <c r="M844" s="146"/>
      <c r="N844" s="146"/>
      <c r="O844" s="146"/>
      <c r="P844" s="6"/>
      <c r="Q844" s="413"/>
      <c r="R844" s="413"/>
      <c r="S844" s="413"/>
      <c r="T844" s="413"/>
      <c r="U844" s="413"/>
      <c r="V844" s="413"/>
    </row>
    <row r="845" spans="1:22" s="411" customFormat="1" x14ac:dyDescent="0.25">
      <c r="A845" s="1"/>
      <c r="B845" s="5"/>
      <c r="C845" s="529" t="s">
        <v>830</v>
      </c>
      <c r="D845" s="531" t="s">
        <v>795</v>
      </c>
      <c r="E845" s="507" t="s">
        <v>843</v>
      </c>
      <c r="F845" s="534" t="s">
        <v>800</v>
      </c>
      <c r="G845" s="536" t="s">
        <v>834</v>
      </c>
      <c r="H845" s="513" t="s">
        <v>849</v>
      </c>
      <c r="I845" s="353"/>
      <c r="J845" s="146"/>
      <c r="K845" s="146"/>
      <c r="L845" s="146"/>
      <c r="M845" s="146"/>
      <c r="N845" s="146"/>
      <c r="O845" s="146"/>
      <c r="P845" s="6"/>
      <c r="Q845" s="413"/>
      <c r="R845" s="413"/>
      <c r="S845" s="413"/>
      <c r="T845" s="413"/>
      <c r="U845" s="413"/>
      <c r="V845" s="413"/>
    </row>
    <row r="846" spans="1:22" s="411" customFormat="1" x14ac:dyDescent="0.25">
      <c r="A846" s="1"/>
      <c r="B846" s="5"/>
      <c r="C846" s="530"/>
      <c r="D846" s="532"/>
      <c r="E846" s="533"/>
      <c r="F846" s="535"/>
      <c r="G846" s="537"/>
      <c r="H846" s="525"/>
      <c r="I846" s="354"/>
      <c r="J846" s="146"/>
      <c r="K846" s="146"/>
      <c r="L846" s="146"/>
      <c r="M846" s="146"/>
      <c r="N846" s="146"/>
      <c r="O846" s="146"/>
      <c r="P846" s="6"/>
      <c r="Q846" s="413"/>
      <c r="R846" s="413"/>
      <c r="S846" s="413"/>
      <c r="T846" s="413"/>
      <c r="U846" s="413"/>
      <c r="V846" s="413"/>
    </row>
    <row r="847" spans="1:22" s="411" customFormat="1" x14ac:dyDescent="0.25">
      <c r="A847" s="1"/>
      <c r="B847" s="5"/>
      <c r="C847" s="317" t="s">
        <v>802</v>
      </c>
      <c r="D847" s="12"/>
      <c r="E847" s="355">
        <v>1.07</v>
      </c>
      <c r="F847" s="356">
        <f t="shared" ref="F847:F860" si="53">+D847*E847/1000</f>
        <v>0</v>
      </c>
      <c r="G847" s="158"/>
      <c r="H847" s="159"/>
      <c r="I847" s="354"/>
      <c r="J847" s="146"/>
      <c r="K847" s="146"/>
      <c r="L847" s="146"/>
      <c r="M847" s="146"/>
      <c r="N847" s="146"/>
      <c r="O847" s="146"/>
      <c r="P847" s="6"/>
      <c r="Q847" s="413"/>
      <c r="R847" s="413"/>
      <c r="S847" s="413"/>
      <c r="T847" s="413"/>
      <c r="U847" s="413"/>
      <c r="V847" s="413"/>
    </row>
    <row r="848" spans="1:22" s="411" customFormat="1" x14ac:dyDescent="0.25">
      <c r="A848" s="1"/>
      <c r="B848" s="5"/>
      <c r="C848" s="5" t="s">
        <v>1373</v>
      </c>
      <c r="D848" s="12"/>
      <c r="E848" s="355">
        <v>1.07</v>
      </c>
      <c r="F848" s="356">
        <f t="shared" si="53"/>
        <v>0</v>
      </c>
      <c r="G848" s="158"/>
      <c r="H848" s="159"/>
      <c r="I848" s="354"/>
      <c r="J848" s="146"/>
      <c r="K848" s="146"/>
      <c r="L848" s="146"/>
      <c r="M848" s="146"/>
      <c r="N848" s="146"/>
      <c r="O848" s="146"/>
      <c r="P848" s="6"/>
      <c r="Q848" s="413"/>
      <c r="R848" s="413"/>
      <c r="S848" s="413"/>
      <c r="T848" s="413"/>
      <c r="U848" s="413"/>
      <c r="V848" s="413"/>
    </row>
    <row r="849" spans="1:22" s="411" customFormat="1" x14ac:dyDescent="0.25">
      <c r="A849" s="1"/>
      <c r="B849" s="5"/>
      <c r="C849" s="5" t="s">
        <v>1374</v>
      </c>
      <c r="D849" s="12"/>
      <c r="E849" s="355">
        <v>1.07</v>
      </c>
      <c r="F849" s="356">
        <f t="shared" si="53"/>
        <v>0</v>
      </c>
      <c r="G849" s="158"/>
      <c r="H849" s="159"/>
      <c r="I849" s="354"/>
      <c r="J849" s="147"/>
      <c r="K849" s="146"/>
      <c r="L849" s="146"/>
      <c r="M849" s="146"/>
      <c r="N849" s="146"/>
      <c r="O849" s="146"/>
      <c r="P849" s="6"/>
      <c r="Q849" s="413"/>
      <c r="R849" s="413"/>
      <c r="S849" s="413"/>
      <c r="T849" s="413"/>
      <c r="U849" s="413"/>
      <c r="V849" s="413"/>
    </row>
    <row r="850" spans="1:22" s="411" customFormat="1" x14ac:dyDescent="0.25">
      <c r="A850" s="1"/>
      <c r="B850" s="5"/>
      <c r="C850" s="5" t="s">
        <v>806</v>
      </c>
      <c r="D850" s="12"/>
      <c r="E850" s="355">
        <v>4.2699999999999996</v>
      </c>
      <c r="F850" s="356">
        <f t="shared" si="53"/>
        <v>0</v>
      </c>
      <c r="G850" s="158"/>
      <c r="H850" s="159"/>
      <c r="I850" s="354"/>
      <c r="J850" s="146"/>
      <c r="K850" s="146"/>
      <c r="L850" s="146"/>
      <c r="M850" s="146"/>
      <c r="N850" s="146"/>
      <c r="O850" s="146"/>
      <c r="P850" s="6"/>
      <c r="Q850" s="413"/>
      <c r="R850" s="413"/>
      <c r="S850" s="413"/>
      <c r="T850" s="413"/>
      <c r="U850" s="413"/>
      <c r="V850" s="413"/>
    </row>
    <row r="851" spans="1:22" s="411" customFormat="1" x14ac:dyDescent="0.25">
      <c r="A851" s="1"/>
      <c r="B851" s="5"/>
      <c r="C851" s="5" t="s">
        <v>1377</v>
      </c>
      <c r="D851" s="12"/>
      <c r="E851" s="355">
        <v>4.2699999999999996</v>
      </c>
      <c r="F851" s="356">
        <f t="shared" si="53"/>
        <v>0</v>
      </c>
      <c r="G851" s="158"/>
      <c r="H851" s="159"/>
      <c r="I851" s="354"/>
      <c r="J851" s="146"/>
      <c r="K851" s="146"/>
      <c r="L851" s="146"/>
      <c r="M851" s="146"/>
      <c r="N851" s="146"/>
      <c r="O851" s="146"/>
      <c r="P851" s="6"/>
      <c r="Q851" s="413"/>
      <c r="R851" s="413"/>
      <c r="S851" s="413"/>
      <c r="T851" s="413"/>
      <c r="U851" s="413"/>
      <c r="V851" s="413"/>
    </row>
    <row r="852" spans="1:22" s="411" customFormat="1" x14ac:dyDescent="0.25">
      <c r="A852" s="1"/>
      <c r="B852" s="5"/>
      <c r="C852" s="5" t="s">
        <v>1375</v>
      </c>
      <c r="D852" s="12"/>
      <c r="E852" s="355">
        <v>4.2699999999999996</v>
      </c>
      <c r="F852" s="356">
        <f t="shared" si="53"/>
        <v>0</v>
      </c>
      <c r="G852" s="158"/>
      <c r="H852" s="159"/>
      <c r="I852" s="354"/>
      <c r="J852" s="146"/>
      <c r="K852" s="146"/>
      <c r="L852" s="146"/>
      <c r="M852" s="146"/>
      <c r="N852" s="146"/>
      <c r="O852" s="146"/>
      <c r="P852" s="6"/>
      <c r="Q852" s="413"/>
      <c r="R852" s="413"/>
      <c r="S852" s="413"/>
      <c r="T852" s="413"/>
      <c r="U852" s="413"/>
      <c r="V852" s="413"/>
    </row>
    <row r="853" spans="1:22" s="411" customFormat="1" x14ac:dyDescent="0.25">
      <c r="A853" s="1"/>
      <c r="B853" s="5"/>
      <c r="C853" s="5" t="s">
        <v>1376</v>
      </c>
      <c r="D853" s="12"/>
      <c r="E853" s="355">
        <v>4.2699999999999996</v>
      </c>
      <c r="F853" s="356">
        <f t="shared" si="53"/>
        <v>0</v>
      </c>
      <c r="G853" s="158"/>
      <c r="H853" s="159"/>
      <c r="I853" s="354"/>
      <c r="J853" s="146"/>
      <c r="K853" s="146"/>
      <c r="L853" s="146"/>
      <c r="M853" s="146"/>
      <c r="N853" s="146"/>
      <c r="O853" s="146"/>
      <c r="P853" s="6"/>
      <c r="Q853" s="413"/>
      <c r="R853" s="413"/>
      <c r="S853" s="413"/>
      <c r="T853" s="413"/>
      <c r="U853" s="413"/>
      <c r="V853" s="413"/>
    </row>
    <row r="854" spans="1:22" s="411" customFormat="1" x14ac:dyDescent="0.25">
      <c r="A854" s="1"/>
      <c r="B854" s="5"/>
      <c r="C854" s="241" t="s">
        <v>808</v>
      </c>
      <c r="D854" s="12"/>
      <c r="E854" s="355">
        <v>6.37</v>
      </c>
      <c r="F854" s="356">
        <f t="shared" si="53"/>
        <v>0</v>
      </c>
      <c r="G854" s="158"/>
      <c r="H854" s="159"/>
      <c r="I854" s="354"/>
      <c r="J854" s="146"/>
      <c r="K854" s="146"/>
      <c r="L854" s="146"/>
      <c r="M854" s="146"/>
      <c r="N854" s="146"/>
      <c r="O854" s="146"/>
      <c r="P854" s="6"/>
      <c r="Q854" s="413"/>
      <c r="R854" s="413"/>
      <c r="S854" s="413"/>
      <c r="T854" s="413"/>
      <c r="U854" s="413"/>
      <c r="V854" s="413"/>
    </row>
    <row r="855" spans="1:22" s="411" customFormat="1" x14ac:dyDescent="0.25">
      <c r="A855" s="1"/>
      <c r="B855" s="5"/>
      <c r="C855" s="5" t="s">
        <v>850</v>
      </c>
      <c r="D855" s="12"/>
      <c r="E855" s="355">
        <v>6.37</v>
      </c>
      <c r="F855" s="356">
        <f t="shared" si="53"/>
        <v>0</v>
      </c>
      <c r="G855" s="158"/>
      <c r="H855" s="159"/>
      <c r="I855" s="354"/>
      <c r="J855" s="146"/>
      <c r="K855" s="146"/>
      <c r="L855" s="146"/>
      <c r="M855" s="146"/>
      <c r="N855" s="146"/>
      <c r="O855" s="146"/>
      <c r="P855" s="6"/>
      <c r="Q855" s="413"/>
      <c r="R855" s="413"/>
      <c r="S855" s="413"/>
      <c r="T855" s="413"/>
      <c r="U855" s="413"/>
      <c r="V855" s="413"/>
    </row>
    <row r="856" spans="1:22" s="411" customFormat="1" x14ac:dyDescent="0.25">
      <c r="A856" s="1"/>
      <c r="B856" s="5"/>
      <c r="C856" s="5" t="s">
        <v>851</v>
      </c>
      <c r="D856" s="12"/>
      <c r="E856" s="355">
        <v>6.37</v>
      </c>
      <c r="F856" s="356">
        <f t="shared" si="53"/>
        <v>0</v>
      </c>
      <c r="G856" s="158"/>
      <c r="H856" s="159"/>
      <c r="I856" s="354"/>
      <c r="J856" s="146"/>
      <c r="K856" s="146"/>
      <c r="L856" s="146"/>
      <c r="M856" s="146"/>
      <c r="N856" s="146"/>
      <c r="O856" s="146"/>
      <c r="P856" s="6"/>
      <c r="Q856" s="413"/>
      <c r="R856" s="413"/>
      <c r="S856" s="413"/>
      <c r="T856" s="413"/>
      <c r="U856" s="413"/>
      <c r="V856" s="413"/>
    </row>
    <row r="857" spans="1:22" s="411" customFormat="1" x14ac:dyDescent="0.25">
      <c r="A857" s="1"/>
      <c r="B857" s="5"/>
      <c r="C857" s="319" t="s">
        <v>1489</v>
      </c>
      <c r="D857" s="12"/>
      <c r="E857" s="355">
        <v>6.37</v>
      </c>
      <c r="F857" s="356">
        <f t="shared" si="53"/>
        <v>0</v>
      </c>
      <c r="G857" s="158"/>
      <c r="H857" s="159"/>
      <c r="I857" s="354"/>
      <c r="J857" s="146"/>
      <c r="K857" s="146"/>
      <c r="L857" s="146"/>
      <c r="M857" s="146"/>
      <c r="N857" s="146"/>
      <c r="O857" s="146"/>
      <c r="P857" s="6"/>
      <c r="Q857" s="413"/>
      <c r="R857" s="413"/>
      <c r="S857" s="413"/>
      <c r="T857" s="413"/>
      <c r="U857" s="413"/>
      <c r="V857" s="413"/>
    </row>
    <row r="858" spans="1:22" s="411" customFormat="1" x14ac:dyDescent="0.25">
      <c r="A858" s="1"/>
      <c r="B858" s="5"/>
      <c r="C858" s="241" t="s">
        <v>852</v>
      </c>
      <c r="D858" s="12"/>
      <c r="E858" s="355">
        <v>7.49</v>
      </c>
      <c r="F858" s="356">
        <f t="shared" si="53"/>
        <v>0</v>
      </c>
      <c r="G858" s="158"/>
      <c r="H858" s="159"/>
      <c r="I858" s="354"/>
      <c r="J858" s="146"/>
      <c r="K858" s="146"/>
      <c r="L858" s="146"/>
      <c r="M858" s="146"/>
      <c r="N858" s="146"/>
      <c r="O858" s="146"/>
      <c r="P858" s="6"/>
      <c r="Q858" s="413"/>
      <c r="R858" s="413"/>
      <c r="S858" s="413"/>
      <c r="T858" s="413"/>
      <c r="U858" s="413"/>
      <c r="V858" s="413"/>
    </row>
    <row r="859" spans="1:22" s="411" customFormat="1" x14ac:dyDescent="0.25">
      <c r="A859" s="1"/>
      <c r="B859" s="5"/>
      <c r="C859" s="5" t="s">
        <v>853</v>
      </c>
      <c r="D859" s="12"/>
      <c r="E859" s="355">
        <v>7.49</v>
      </c>
      <c r="F859" s="356">
        <f t="shared" si="53"/>
        <v>0</v>
      </c>
      <c r="G859" s="158"/>
      <c r="H859" s="159"/>
      <c r="I859" s="354"/>
      <c r="J859" s="146"/>
      <c r="K859" s="146"/>
      <c r="L859" s="146"/>
      <c r="M859" s="146"/>
      <c r="N859" s="146"/>
      <c r="O859" s="146"/>
      <c r="P859" s="6"/>
      <c r="Q859" s="413"/>
      <c r="R859" s="413"/>
      <c r="S859" s="413"/>
      <c r="T859" s="413"/>
      <c r="U859" s="413"/>
      <c r="V859" s="413"/>
    </row>
    <row r="860" spans="1:22" s="411" customFormat="1" x14ac:dyDescent="0.25">
      <c r="A860" s="1"/>
      <c r="B860" s="5"/>
      <c r="C860" s="5" t="s">
        <v>809</v>
      </c>
      <c r="D860" s="12"/>
      <c r="E860" s="355">
        <v>7.49</v>
      </c>
      <c r="F860" s="356">
        <f t="shared" si="53"/>
        <v>0</v>
      </c>
      <c r="G860" s="158"/>
      <c r="H860" s="159"/>
      <c r="I860" s="354"/>
      <c r="J860" s="146"/>
      <c r="K860" s="146"/>
      <c r="L860" s="146"/>
      <c r="M860" s="146"/>
      <c r="N860" s="146"/>
      <c r="O860" s="146"/>
      <c r="P860" s="6"/>
      <c r="Q860" s="413"/>
      <c r="R860" s="413"/>
      <c r="S860" s="413"/>
      <c r="T860" s="413"/>
      <c r="U860" s="413"/>
      <c r="V860" s="413"/>
    </row>
    <row r="861" spans="1:22" s="411" customFormat="1" x14ac:dyDescent="0.25">
      <c r="A861" s="1"/>
      <c r="B861" s="5"/>
      <c r="C861" s="349" t="s">
        <v>854</v>
      </c>
      <c r="D861" s="357">
        <f>SUM(D847:D849)</f>
        <v>0</v>
      </c>
      <c r="E861" s="358"/>
      <c r="F861" s="359">
        <f>SUM(F847:F849)</f>
        <v>0</v>
      </c>
      <c r="G861" s="360">
        <f>SUM(G847:G849)</f>
        <v>0</v>
      </c>
      <c r="H861" s="360">
        <f>SUM(H847:H849)</f>
        <v>0</v>
      </c>
      <c r="I861" s="152"/>
      <c r="J861" s="146"/>
      <c r="K861" s="146"/>
      <c r="L861" s="146"/>
      <c r="M861" s="146"/>
      <c r="N861" s="146"/>
      <c r="O861" s="146"/>
      <c r="P861" s="6"/>
      <c r="Q861" s="413"/>
      <c r="R861" s="413"/>
      <c r="S861" s="413"/>
      <c r="T861" s="413"/>
      <c r="U861" s="413"/>
      <c r="V861" s="413"/>
    </row>
    <row r="862" spans="1:22" s="411" customFormat="1" x14ac:dyDescent="0.25">
      <c r="A862" s="1"/>
      <c r="B862" s="5"/>
      <c r="C862" s="349" t="s">
        <v>807</v>
      </c>
      <c r="D862" s="361">
        <f>SUM(D850:D853)</f>
        <v>0</v>
      </c>
      <c r="E862" s="358"/>
      <c r="F862" s="356">
        <f>SUM(F850:F853)</f>
        <v>0</v>
      </c>
      <c r="G862" s="362">
        <f>SUM(G850:G853)</f>
        <v>0</v>
      </c>
      <c r="H862" s="362">
        <f>SUM(H850:H853)</f>
        <v>0</v>
      </c>
      <c r="I862" s="152"/>
      <c r="J862" s="146"/>
      <c r="K862" s="146"/>
      <c r="L862" s="146"/>
      <c r="M862" s="146"/>
      <c r="N862" s="146"/>
      <c r="O862" s="146"/>
      <c r="P862" s="6"/>
      <c r="Q862" s="413"/>
      <c r="R862" s="413"/>
      <c r="S862" s="413"/>
      <c r="T862" s="413"/>
      <c r="U862" s="413"/>
      <c r="V862" s="413"/>
    </row>
    <row r="863" spans="1:22" s="411" customFormat="1" x14ac:dyDescent="0.25">
      <c r="A863" s="1"/>
      <c r="B863" s="5"/>
      <c r="C863" s="349" t="s">
        <v>819</v>
      </c>
      <c r="D863" s="361">
        <f>SUM(D854:D857)</f>
        <v>0</v>
      </c>
      <c r="E863" s="358"/>
      <c r="F863" s="356">
        <f>SUM(F854:F857)</f>
        <v>0</v>
      </c>
      <c r="G863" s="362">
        <f>SUM(G854:G857)</f>
        <v>0</v>
      </c>
      <c r="H863" s="362">
        <f>SUM(H854:H857)</f>
        <v>0</v>
      </c>
      <c r="I863" s="152"/>
      <c r="J863" s="146"/>
      <c r="K863" s="146"/>
      <c r="L863" s="146"/>
      <c r="M863" s="146"/>
      <c r="N863" s="146"/>
      <c r="O863" s="146"/>
      <c r="P863" s="6"/>
      <c r="Q863" s="413"/>
      <c r="R863" s="413"/>
      <c r="S863" s="413"/>
      <c r="T863" s="413"/>
      <c r="U863" s="413"/>
      <c r="V863" s="413"/>
    </row>
    <row r="864" spans="1:22" s="411" customFormat="1" x14ac:dyDescent="0.25">
      <c r="A864" s="1"/>
      <c r="B864" s="5"/>
      <c r="C864" s="349" t="s">
        <v>855</v>
      </c>
      <c r="D864" s="361">
        <f>SUM(D858:D860)</f>
        <v>0</v>
      </c>
      <c r="E864" s="358"/>
      <c r="F864" s="356">
        <f>SUM(F858:F860)</f>
        <v>0</v>
      </c>
      <c r="G864" s="362">
        <f>SUM(G858:G860)</f>
        <v>0</v>
      </c>
      <c r="H864" s="362">
        <f>SUM(H858:H860)</f>
        <v>0</v>
      </c>
      <c r="I864" s="152"/>
      <c r="J864" s="146"/>
      <c r="K864" s="146"/>
      <c r="L864" s="146"/>
      <c r="M864" s="146"/>
      <c r="N864" s="146"/>
      <c r="O864" s="146"/>
      <c r="P864" s="6"/>
      <c r="Q864" s="413"/>
      <c r="R864" s="413"/>
      <c r="S864" s="413"/>
      <c r="T864" s="413"/>
      <c r="U864" s="413"/>
      <c r="V864" s="413"/>
    </row>
    <row r="865" spans="1:22" s="411" customFormat="1" ht="15.75" thickBot="1" x14ac:dyDescent="0.3">
      <c r="A865" s="1"/>
      <c r="B865" s="5"/>
      <c r="C865" s="320" t="s">
        <v>856</v>
      </c>
      <c r="D865" s="363">
        <f>SUM(D861:D864)</f>
        <v>0</v>
      </c>
      <c r="E865" s="364"/>
      <c r="F865" s="365">
        <f>SUM(F861:F864)</f>
        <v>0</v>
      </c>
      <c r="G865" s="366">
        <f>SUM(G861:G864)</f>
        <v>0</v>
      </c>
      <c r="H865" s="366">
        <f>SUM(H861:H864)</f>
        <v>0</v>
      </c>
      <c r="I865" s="353"/>
      <c r="J865" s="146"/>
      <c r="K865" s="146"/>
      <c r="L865" s="146"/>
      <c r="M865" s="146"/>
      <c r="N865" s="146"/>
      <c r="O865" s="146"/>
      <c r="P865" s="6"/>
      <c r="Q865" s="413"/>
      <c r="R865" s="413"/>
      <c r="S865" s="413"/>
      <c r="T865" s="413"/>
      <c r="U865" s="413"/>
      <c r="V865" s="413"/>
    </row>
    <row r="866" spans="1:22" s="411" customFormat="1" x14ac:dyDescent="0.25">
      <c r="A866" s="1"/>
      <c r="B866" s="5"/>
      <c r="C866" s="367" t="str">
        <f>IF(OR(C843="St. Paul's RCSSD 20", C843="Holy Trinity RCSSD 22", C843="Christ the Teacher RCSSD 212", C843="Holy Family RCSSD 140", C843="Lloydminster RCSSD 89", C843="Light of Christ RCSSD 16",  C843="Prince Albert RCSSD 6", C843="Regina RCSSD 81"), "*If the Separate School Divison has different mill rates, override the mill rates by typing the Separate School Divison mill rates overtop.", "")</f>
        <v/>
      </c>
      <c r="D866" s="146"/>
      <c r="E866" s="146"/>
      <c r="F866" s="146"/>
      <c r="G866" s="146"/>
      <c r="H866" s="146"/>
      <c r="I866" s="146"/>
      <c r="J866" s="146"/>
      <c r="K866" s="146"/>
      <c r="L866" s="146"/>
      <c r="M866" s="146"/>
      <c r="N866" s="146"/>
      <c r="O866" s="146"/>
      <c r="P866" s="6"/>
      <c r="Q866" s="413"/>
      <c r="R866" s="413"/>
      <c r="S866" s="413"/>
      <c r="T866" s="413"/>
      <c r="U866" s="413"/>
      <c r="V866" s="413"/>
    </row>
    <row r="867" spans="1:22" s="411" customFormat="1" x14ac:dyDescent="0.25">
      <c r="A867" s="1"/>
      <c r="B867" s="5"/>
      <c r="C867" s="146"/>
      <c r="D867" s="146"/>
      <c r="E867" s="146"/>
      <c r="F867" s="146"/>
      <c r="G867" s="146"/>
      <c r="H867" s="146"/>
      <c r="I867" s="146"/>
      <c r="J867" s="146"/>
      <c r="K867" s="146"/>
      <c r="L867" s="146"/>
      <c r="M867" s="146"/>
      <c r="N867" s="146"/>
      <c r="O867" s="146"/>
      <c r="P867" s="6"/>
      <c r="Q867" s="413"/>
      <c r="R867" s="413"/>
      <c r="S867" s="413"/>
      <c r="T867" s="413"/>
      <c r="U867" s="413"/>
      <c r="V867" s="413"/>
    </row>
    <row r="868" spans="1:22" s="411" customFormat="1" x14ac:dyDescent="0.25">
      <c r="A868" s="1"/>
      <c r="B868" s="5"/>
      <c r="C868" s="146"/>
      <c r="D868" s="146"/>
      <c r="E868" s="146"/>
      <c r="F868" s="146"/>
      <c r="G868" s="146"/>
      <c r="H868" s="146"/>
      <c r="I868" s="146"/>
      <c r="J868" s="146"/>
      <c r="K868" s="146"/>
      <c r="L868" s="146"/>
      <c r="M868" s="146"/>
      <c r="N868" s="146"/>
      <c r="O868" s="146"/>
      <c r="P868" s="6"/>
      <c r="Q868" s="413"/>
      <c r="R868" s="413"/>
      <c r="S868" s="413"/>
      <c r="T868" s="413"/>
      <c r="U868" s="413"/>
      <c r="V868" s="413"/>
    </row>
    <row r="869" spans="1:22" s="411" customFormat="1" ht="18.75" x14ac:dyDescent="0.3">
      <c r="A869" s="1"/>
      <c r="B869" s="5"/>
      <c r="C869" s="345" t="str">
        <f>VLOOKUP(Municipality!F12, 'Muni names - will be hidden tab'!A:Z, 24, FALSE)</f>
        <v>SD2</v>
      </c>
      <c r="D869" s="146"/>
      <c r="E869" s="146"/>
      <c r="F869" s="146"/>
      <c r="G869" s="146"/>
      <c r="H869" s="146"/>
      <c r="I869" s="146"/>
      <c r="J869" s="146"/>
      <c r="K869" s="146"/>
      <c r="L869" s="146"/>
      <c r="M869" s="146"/>
      <c r="N869" s="146"/>
      <c r="O869" s="146"/>
      <c r="P869" s="6"/>
      <c r="Q869" s="413"/>
      <c r="R869" s="413"/>
      <c r="S869" s="413"/>
      <c r="T869" s="413"/>
      <c r="U869" s="413"/>
      <c r="V869" s="413"/>
    </row>
    <row r="870" spans="1:22" s="411" customFormat="1" ht="19.5" thickBot="1" x14ac:dyDescent="0.35">
      <c r="A870" s="1"/>
      <c r="B870" s="5"/>
      <c r="C870" s="345"/>
      <c r="D870" s="146"/>
      <c r="E870" s="146"/>
      <c r="F870" s="146"/>
      <c r="G870" s="146"/>
      <c r="H870" s="146"/>
      <c r="I870" s="146"/>
      <c r="J870" s="146"/>
      <c r="K870" s="146"/>
      <c r="L870" s="146"/>
      <c r="M870" s="146"/>
      <c r="N870" s="146"/>
      <c r="O870" s="146"/>
      <c r="P870" s="6"/>
      <c r="Q870" s="413"/>
      <c r="R870" s="413"/>
      <c r="S870" s="413"/>
      <c r="T870" s="413"/>
      <c r="U870" s="413"/>
      <c r="V870" s="413"/>
    </row>
    <row r="871" spans="1:22" s="411" customFormat="1" x14ac:dyDescent="0.25">
      <c r="A871" s="1"/>
      <c r="B871" s="5"/>
      <c r="C871" s="529" t="s">
        <v>830</v>
      </c>
      <c r="D871" s="531" t="s">
        <v>795</v>
      </c>
      <c r="E871" s="507" t="s">
        <v>843</v>
      </c>
      <c r="F871" s="534" t="s">
        <v>800</v>
      </c>
      <c r="G871" s="536" t="s">
        <v>834</v>
      </c>
      <c r="H871" s="513" t="s">
        <v>849</v>
      </c>
      <c r="I871" s="146"/>
      <c r="J871" s="146"/>
      <c r="K871" s="146"/>
      <c r="L871" s="146"/>
      <c r="M871" s="146"/>
      <c r="N871" s="146"/>
      <c r="O871" s="146"/>
      <c r="P871" s="6"/>
      <c r="Q871" s="413"/>
      <c r="R871" s="413"/>
      <c r="S871" s="413"/>
      <c r="T871" s="413"/>
      <c r="U871" s="413"/>
      <c r="V871" s="413"/>
    </row>
    <row r="872" spans="1:22" s="411" customFormat="1" x14ac:dyDescent="0.25">
      <c r="A872" s="1"/>
      <c r="B872" s="5"/>
      <c r="C872" s="530"/>
      <c r="D872" s="532"/>
      <c r="E872" s="533"/>
      <c r="F872" s="535"/>
      <c r="G872" s="537"/>
      <c r="H872" s="525"/>
      <c r="I872" s="146"/>
      <c r="J872" s="146"/>
      <c r="K872" s="146"/>
      <c r="L872" s="146"/>
      <c r="M872" s="146"/>
      <c r="N872" s="146"/>
      <c r="O872" s="146"/>
      <c r="P872" s="6"/>
      <c r="Q872" s="413"/>
      <c r="R872" s="413"/>
      <c r="S872" s="413"/>
      <c r="T872" s="413"/>
      <c r="U872" s="413"/>
      <c r="V872" s="413"/>
    </row>
    <row r="873" spans="1:22" s="411" customFormat="1" x14ac:dyDescent="0.25">
      <c r="A873" s="1"/>
      <c r="B873" s="5"/>
      <c r="C873" s="368" t="s">
        <v>802</v>
      </c>
      <c r="D873" s="12"/>
      <c r="E873" s="355">
        <v>1.07</v>
      </c>
      <c r="F873" s="369">
        <f t="shared" ref="F873:F886" si="54">+D873*E873/1000</f>
        <v>0</v>
      </c>
      <c r="G873" s="158"/>
      <c r="H873" s="159"/>
      <c r="I873" s="146"/>
      <c r="J873" s="146"/>
      <c r="K873" s="146"/>
      <c r="L873" s="146"/>
      <c r="M873" s="146"/>
      <c r="N873" s="146"/>
      <c r="O873" s="146"/>
      <c r="P873" s="6"/>
      <c r="Q873" s="413"/>
      <c r="R873" s="413"/>
      <c r="S873" s="413"/>
      <c r="T873" s="413"/>
      <c r="U873" s="413"/>
      <c r="V873" s="413"/>
    </row>
    <row r="874" spans="1:22" s="411" customFormat="1" x14ac:dyDescent="0.25">
      <c r="A874" s="1"/>
      <c r="B874" s="5"/>
      <c r="C874" s="5" t="s">
        <v>1373</v>
      </c>
      <c r="D874" s="12"/>
      <c r="E874" s="355">
        <v>1.07</v>
      </c>
      <c r="F874" s="369">
        <f t="shared" si="54"/>
        <v>0</v>
      </c>
      <c r="G874" s="158"/>
      <c r="H874" s="159"/>
      <c r="I874" s="146"/>
      <c r="J874" s="146"/>
      <c r="K874" s="146"/>
      <c r="L874" s="146"/>
      <c r="M874" s="146"/>
      <c r="N874" s="146"/>
      <c r="O874" s="146"/>
      <c r="P874" s="6"/>
      <c r="Q874" s="413"/>
      <c r="R874" s="413"/>
      <c r="S874" s="413"/>
      <c r="T874" s="413"/>
      <c r="U874" s="413"/>
      <c r="V874" s="413"/>
    </row>
    <row r="875" spans="1:22" s="411" customFormat="1" x14ac:dyDescent="0.25">
      <c r="A875" s="1"/>
      <c r="B875" s="5"/>
      <c r="C875" s="5" t="s">
        <v>1374</v>
      </c>
      <c r="D875" s="12"/>
      <c r="E875" s="355">
        <v>1.07</v>
      </c>
      <c r="F875" s="369">
        <f t="shared" si="54"/>
        <v>0</v>
      </c>
      <c r="G875" s="158"/>
      <c r="H875" s="159"/>
      <c r="I875" s="146"/>
      <c r="J875" s="146"/>
      <c r="K875" s="146"/>
      <c r="L875" s="146"/>
      <c r="M875" s="146"/>
      <c r="N875" s="146"/>
      <c r="O875" s="146"/>
      <c r="P875" s="6"/>
      <c r="Q875" s="413"/>
      <c r="R875" s="413"/>
      <c r="S875" s="413"/>
      <c r="T875" s="413"/>
      <c r="U875" s="413"/>
      <c r="V875" s="413"/>
    </row>
    <row r="876" spans="1:22" s="411" customFormat="1" x14ac:dyDescent="0.25">
      <c r="A876" s="1"/>
      <c r="B876" s="5"/>
      <c r="C876" s="370" t="s">
        <v>806</v>
      </c>
      <c r="D876" s="12"/>
      <c r="E876" s="355">
        <v>4.2699999999999996</v>
      </c>
      <c r="F876" s="369">
        <f t="shared" si="54"/>
        <v>0</v>
      </c>
      <c r="G876" s="158"/>
      <c r="H876" s="159"/>
      <c r="I876" s="146"/>
      <c r="J876" s="146"/>
      <c r="K876" s="146"/>
      <c r="L876" s="146"/>
      <c r="M876" s="146"/>
      <c r="N876" s="146"/>
      <c r="O876" s="146"/>
      <c r="P876" s="6"/>
      <c r="Q876" s="413"/>
      <c r="R876" s="413"/>
      <c r="S876" s="413"/>
      <c r="T876" s="413"/>
      <c r="U876" s="413"/>
      <c r="V876" s="413"/>
    </row>
    <row r="877" spans="1:22" s="411" customFormat="1" x14ac:dyDescent="0.25">
      <c r="A877" s="1"/>
      <c r="B877" s="5"/>
      <c r="C877" s="5" t="s">
        <v>1377</v>
      </c>
      <c r="D877" s="12"/>
      <c r="E877" s="355">
        <v>4.2699999999999996</v>
      </c>
      <c r="F877" s="369">
        <f t="shared" si="54"/>
        <v>0</v>
      </c>
      <c r="G877" s="158"/>
      <c r="H877" s="159"/>
      <c r="I877" s="146"/>
      <c r="J877" s="146"/>
      <c r="K877" s="146"/>
      <c r="L877" s="146"/>
      <c r="M877" s="146"/>
      <c r="N877" s="146"/>
      <c r="O877" s="146"/>
      <c r="P877" s="6"/>
      <c r="Q877" s="413"/>
      <c r="R877" s="413"/>
      <c r="S877" s="413"/>
      <c r="T877" s="413"/>
      <c r="U877" s="413"/>
      <c r="V877" s="413"/>
    </row>
    <row r="878" spans="1:22" s="411" customFormat="1" x14ac:dyDescent="0.25">
      <c r="A878" s="1"/>
      <c r="B878" s="5"/>
      <c r="C878" s="5" t="s">
        <v>1375</v>
      </c>
      <c r="D878" s="12"/>
      <c r="E878" s="355">
        <v>4.2699999999999996</v>
      </c>
      <c r="F878" s="369">
        <f t="shared" si="54"/>
        <v>0</v>
      </c>
      <c r="G878" s="158"/>
      <c r="H878" s="159"/>
      <c r="I878" s="146"/>
      <c r="J878" s="146"/>
      <c r="K878" s="146"/>
      <c r="L878" s="146"/>
      <c r="M878" s="146"/>
      <c r="N878" s="146"/>
      <c r="O878" s="146"/>
      <c r="P878" s="6"/>
      <c r="Q878" s="413"/>
      <c r="R878" s="413"/>
      <c r="S878" s="413"/>
      <c r="T878" s="413"/>
      <c r="U878" s="413"/>
      <c r="V878" s="413"/>
    </row>
    <row r="879" spans="1:22" s="411" customFormat="1" x14ac:dyDescent="0.25">
      <c r="A879" s="1"/>
      <c r="B879" s="5"/>
      <c r="C879" s="5" t="s">
        <v>1376</v>
      </c>
      <c r="D879" s="12"/>
      <c r="E879" s="355">
        <v>4.2699999999999996</v>
      </c>
      <c r="F879" s="369">
        <f t="shared" si="54"/>
        <v>0</v>
      </c>
      <c r="G879" s="158"/>
      <c r="H879" s="159"/>
      <c r="I879" s="146"/>
      <c r="J879" s="146"/>
      <c r="K879" s="146"/>
      <c r="L879" s="146"/>
      <c r="M879" s="146"/>
      <c r="N879" s="146"/>
      <c r="O879" s="146"/>
      <c r="P879" s="6"/>
      <c r="Q879" s="413"/>
      <c r="R879" s="413"/>
      <c r="S879" s="413"/>
      <c r="T879" s="413"/>
      <c r="U879" s="413"/>
      <c r="V879" s="413"/>
    </row>
    <row r="880" spans="1:22" s="411" customFormat="1" x14ac:dyDescent="0.25">
      <c r="A880" s="1"/>
      <c r="B880" s="5"/>
      <c r="C880" s="349" t="s">
        <v>808</v>
      </c>
      <c r="D880" s="12"/>
      <c r="E880" s="355">
        <v>6.37</v>
      </c>
      <c r="F880" s="369">
        <f t="shared" si="54"/>
        <v>0</v>
      </c>
      <c r="G880" s="158"/>
      <c r="H880" s="159"/>
      <c r="I880" s="146"/>
      <c r="J880" s="146"/>
      <c r="K880" s="146"/>
      <c r="L880" s="146"/>
      <c r="M880" s="146"/>
      <c r="N880" s="146"/>
      <c r="O880" s="146"/>
      <c r="P880" s="6"/>
      <c r="Q880" s="413"/>
      <c r="R880" s="413"/>
      <c r="S880" s="413"/>
      <c r="T880" s="413"/>
      <c r="U880" s="413"/>
      <c r="V880" s="413"/>
    </row>
    <row r="881" spans="1:22" s="411" customFormat="1" x14ac:dyDescent="0.25">
      <c r="A881" s="1"/>
      <c r="B881" s="5"/>
      <c r="C881" s="370" t="s">
        <v>850</v>
      </c>
      <c r="D881" s="12"/>
      <c r="E881" s="355">
        <v>6.37</v>
      </c>
      <c r="F881" s="369">
        <f t="shared" si="54"/>
        <v>0</v>
      </c>
      <c r="G881" s="158"/>
      <c r="H881" s="159"/>
      <c r="I881" s="146"/>
      <c r="J881" s="146"/>
      <c r="K881" s="146"/>
      <c r="L881" s="146"/>
      <c r="M881" s="146"/>
      <c r="N881" s="146"/>
      <c r="O881" s="146"/>
      <c r="P881" s="6"/>
      <c r="Q881" s="413"/>
      <c r="R881" s="413"/>
      <c r="S881" s="413"/>
      <c r="T881" s="413"/>
      <c r="U881" s="413"/>
      <c r="V881" s="413"/>
    </row>
    <row r="882" spans="1:22" s="411" customFormat="1" x14ac:dyDescent="0.25">
      <c r="A882" s="1"/>
      <c r="B882" s="5"/>
      <c r="C882" s="370" t="s">
        <v>851</v>
      </c>
      <c r="D882" s="12"/>
      <c r="E882" s="355">
        <v>6.37</v>
      </c>
      <c r="F882" s="369">
        <f t="shared" si="54"/>
        <v>0</v>
      </c>
      <c r="G882" s="158"/>
      <c r="H882" s="159"/>
      <c r="I882" s="146"/>
      <c r="J882" s="146"/>
      <c r="K882" s="146"/>
      <c r="L882" s="146"/>
      <c r="M882" s="146"/>
      <c r="N882" s="146"/>
      <c r="O882" s="146"/>
      <c r="P882" s="6"/>
      <c r="Q882" s="413"/>
      <c r="R882" s="413"/>
      <c r="S882" s="413"/>
      <c r="T882" s="413"/>
      <c r="U882" s="413"/>
      <c r="V882" s="413"/>
    </row>
    <row r="883" spans="1:22" s="411" customFormat="1" x14ac:dyDescent="0.25">
      <c r="A883" s="1"/>
      <c r="B883" s="5"/>
      <c r="C883" s="370" t="s">
        <v>1489</v>
      </c>
      <c r="D883" s="12"/>
      <c r="E883" s="355">
        <v>6.37</v>
      </c>
      <c r="F883" s="369">
        <f t="shared" si="54"/>
        <v>0</v>
      </c>
      <c r="G883" s="158"/>
      <c r="H883" s="159"/>
      <c r="I883" s="146"/>
      <c r="J883" s="146"/>
      <c r="K883" s="146"/>
      <c r="L883" s="146"/>
      <c r="M883" s="146"/>
      <c r="N883" s="146"/>
      <c r="O883" s="146"/>
      <c r="P883" s="6"/>
      <c r="Q883" s="413"/>
      <c r="R883" s="413"/>
      <c r="S883" s="413"/>
      <c r="T883" s="413"/>
      <c r="U883" s="413"/>
      <c r="V883" s="413"/>
    </row>
    <row r="884" spans="1:22" s="411" customFormat="1" x14ac:dyDescent="0.25">
      <c r="A884" s="1"/>
      <c r="B884" s="5"/>
      <c r="C884" s="349" t="s">
        <v>852</v>
      </c>
      <c r="D884" s="12"/>
      <c r="E884" s="355">
        <v>7.49</v>
      </c>
      <c r="F884" s="369">
        <f t="shared" si="54"/>
        <v>0</v>
      </c>
      <c r="G884" s="158"/>
      <c r="H884" s="159"/>
      <c r="I884" s="146"/>
      <c r="J884" s="146"/>
      <c r="K884" s="146"/>
      <c r="L884" s="146"/>
      <c r="M884" s="146"/>
      <c r="N884" s="146"/>
      <c r="O884" s="146"/>
      <c r="P884" s="6"/>
      <c r="Q884" s="413"/>
      <c r="R884" s="413"/>
      <c r="S884" s="413"/>
      <c r="T884" s="413"/>
      <c r="U884" s="413"/>
      <c r="V884" s="413"/>
    </row>
    <row r="885" spans="1:22" s="411" customFormat="1" x14ac:dyDescent="0.25">
      <c r="A885" s="1"/>
      <c r="B885" s="5"/>
      <c r="C885" s="370" t="s">
        <v>853</v>
      </c>
      <c r="D885" s="12"/>
      <c r="E885" s="355">
        <v>7.49</v>
      </c>
      <c r="F885" s="369">
        <f t="shared" si="54"/>
        <v>0</v>
      </c>
      <c r="G885" s="158"/>
      <c r="H885" s="159"/>
      <c r="I885" s="146"/>
      <c r="J885" s="146"/>
      <c r="K885" s="146"/>
      <c r="L885" s="146"/>
      <c r="M885" s="146"/>
      <c r="N885" s="146"/>
      <c r="O885" s="146"/>
      <c r="P885" s="6"/>
      <c r="Q885" s="413"/>
      <c r="R885" s="413"/>
      <c r="S885" s="413"/>
      <c r="T885" s="413"/>
      <c r="U885" s="413"/>
      <c r="V885" s="413"/>
    </row>
    <row r="886" spans="1:22" s="411" customFormat="1" x14ac:dyDescent="0.25">
      <c r="A886" s="1"/>
      <c r="B886" s="5"/>
      <c r="C886" s="370" t="s">
        <v>809</v>
      </c>
      <c r="D886" s="12"/>
      <c r="E886" s="355">
        <v>7.49</v>
      </c>
      <c r="F886" s="369">
        <f t="shared" si="54"/>
        <v>0</v>
      </c>
      <c r="G886" s="158"/>
      <c r="H886" s="159"/>
      <c r="I886" s="146"/>
      <c r="J886" s="146"/>
      <c r="K886" s="146"/>
      <c r="L886" s="146"/>
      <c r="M886" s="146"/>
      <c r="N886" s="146"/>
      <c r="O886" s="146"/>
      <c r="P886" s="6"/>
      <c r="Q886" s="413"/>
      <c r="R886" s="413"/>
      <c r="S886" s="413"/>
      <c r="T886" s="413"/>
      <c r="U886" s="413"/>
      <c r="V886" s="413"/>
    </row>
    <row r="887" spans="1:22" s="411" customFormat="1" x14ac:dyDescent="0.25">
      <c r="A887" s="1"/>
      <c r="B887" s="5"/>
      <c r="C887" s="349" t="s">
        <v>854</v>
      </c>
      <c r="D887" s="357">
        <f>SUM(D873:D875)</f>
        <v>0</v>
      </c>
      <c r="E887" s="358"/>
      <c r="F887" s="371">
        <f>SUM(F873:F875)</f>
        <v>0</v>
      </c>
      <c r="G887" s="360">
        <f>SUM(G873:G875)</f>
        <v>0</v>
      </c>
      <c r="H887" s="360">
        <f>SUM(H873:H875)</f>
        <v>0</v>
      </c>
      <c r="I887" s="146"/>
      <c r="J887" s="146"/>
      <c r="K887" s="146"/>
      <c r="L887" s="146"/>
      <c r="M887" s="146"/>
      <c r="N887" s="146"/>
      <c r="O887" s="146"/>
      <c r="P887" s="6"/>
      <c r="Q887" s="413"/>
      <c r="R887" s="413"/>
      <c r="S887" s="413"/>
      <c r="T887" s="413"/>
      <c r="U887" s="413"/>
      <c r="V887" s="413"/>
    </row>
    <row r="888" spans="1:22" s="411" customFormat="1" x14ac:dyDescent="0.25">
      <c r="A888" s="1"/>
      <c r="B888" s="5"/>
      <c r="C888" s="349" t="s">
        <v>807</v>
      </c>
      <c r="D888" s="361">
        <f>SUM(D876:D879)</f>
        <v>0</v>
      </c>
      <c r="E888" s="358"/>
      <c r="F888" s="369">
        <f>SUM(F876:F879)</f>
        <v>0</v>
      </c>
      <c r="G888" s="362">
        <f>SUM(G876:G879)</f>
        <v>0</v>
      </c>
      <c r="H888" s="362">
        <f>SUM(H876:H879)</f>
        <v>0</v>
      </c>
      <c r="I888" s="146"/>
      <c r="J888" s="146"/>
      <c r="K888" s="146"/>
      <c r="L888" s="146"/>
      <c r="M888" s="146"/>
      <c r="N888" s="146"/>
      <c r="O888" s="146"/>
      <c r="P888" s="6"/>
      <c r="Q888" s="413"/>
      <c r="R888" s="413"/>
      <c r="S888" s="413"/>
      <c r="T888" s="413"/>
      <c r="U888" s="413"/>
      <c r="V888" s="413"/>
    </row>
    <row r="889" spans="1:22" s="411" customFormat="1" x14ac:dyDescent="0.25">
      <c r="A889" s="1"/>
      <c r="B889" s="5"/>
      <c r="C889" s="349" t="s">
        <v>819</v>
      </c>
      <c r="D889" s="361">
        <f>SUM(D880:D883)</f>
        <v>0</v>
      </c>
      <c r="E889" s="358"/>
      <c r="F889" s="369">
        <f>SUM(F880:F883)</f>
        <v>0</v>
      </c>
      <c r="G889" s="362">
        <f>SUM(G880:G883)</f>
        <v>0</v>
      </c>
      <c r="H889" s="362">
        <f>SUM(H880:H883)</f>
        <v>0</v>
      </c>
      <c r="I889" s="146"/>
      <c r="J889" s="146"/>
      <c r="K889" s="146"/>
      <c r="L889" s="146"/>
      <c r="M889" s="146"/>
      <c r="N889" s="146"/>
      <c r="O889" s="146"/>
      <c r="P889" s="6"/>
      <c r="Q889" s="413"/>
      <c r="R889" s="413"/>
      <c r="S889" s="413"/>
      <c r="T889" s="413"/>
      <c r="U889" s="413"/>
      <c r="V889" s="413"/>
    </row>
    <row r="890" spans="1:22" s="411" customFormat="1" x14ac:dyDescent="0.25">
      <c r="A890" s="1"/>
      <c r="B890" s="5"/>
      <c r="C890" s="349" t="s">
        <v>855</v>
      </c>
      <c r="D890" s="361">
        <f>SUM(D884:D886)</f>
        <v>0</v>
      </c>
      <c r="E890" s="358"/>
      <c r="F890" s="369">
        <f>SUM(F884:F886)</f>
        <v>0</v>
      </c>
      <c r="G890" s="362">
        <f>SUM(G884:G886)</f>
        <v>0</v>
      </c>
      <c r="H890" s="362">
        <f>SUM(H884:H886)</f>
        <v>0</v>
      </c>
      <c r="I890" s="146"/>
      <c r="J890" s="146"/>
      <c r="K890" s="146"/>
      <c r="L890" s="146"/>
      <c r="M890" s="146"/>
      <c r="N890" s="146"/>
      <c r="O890" s="146"/>
      <c r="P890" s="6"/>
      <c r="Q890" s="413"/>
      <c r="R890" s="413"/>
      <c r="S890" s="413"/>
      <c r="T890" s="413"/>
      <c r="U890" s="413"/>
      <c r="V890" s="413"/>
    </row>
    <row r="891" spans="1:22" s="411" customFormat="1" ht="15.75" thickBot="1" x14ac:dyDescent="0.3">
      <c r="A891" s="1"/>
      <c r="B891" s="5"/>
      <c r="C891" s="320" t="s">
        <v>856</v>
      </c>
      <c r="D891" s="363">
        <f>SUM(D887:D890)</f>
        <v>0</v>
      </c>
      <c r="E891" s="364"/>
      <c r="F891" s="372">
        <f>SUM(F887:F890)</f>
        <v>0</v>
      </c>
      <c r="G891" s="366">
        <f>SUM(G887:G890)</f>
        <v>0</v>
      </c>
      <c r="H891" s="366">
        <f>SUM(H887:H890)</f>
        <v>0</v>
      </c>
      <c r="I891" s="146"/>
      <c r="J891" s="146"/>
      <c r="K891" s="146"/>
      <c r="L891" s="146"/>
      <c r="M891" s="146"/>
      <c r="N891" s="146"/>
      <c r="O891" s="146"/>
      <c r="P891" s="6"/>
      <c r="Q891" s="413"/>
      <c r="R891" s="413"/>
      <c r="S891" s="413"/>
      <c r="T891" s="413"/>
      <c r="U891" s="413"/>
      <c r="V891" s="413"/>
    </row>
    <row r="892" spans="1:22" s="411" customFormat="1" x14ac:dyDescent="0.25">
      <c r="A892" s="1"/>
      <c r="B892" s="5"/>
      <c r="C892" s="147" t="str">
        <f>IF(OR(C869="St. Paul's RCSSD 20", C869="Holy Trinity RCSSD 22", C869="Christ the Teacher RCSSD 212", C869="Holy Family RCSSD 140", C869="Lloydminster RCSSD 89", C869="Light of Christ RCSSD 16",  C869="Prince Albert RCSSD 6", C869="Regina RCSSD 81"), "*If the Separate School Divison has different mill rates, override the mill rates by typing the Separate School Divison mill rates overtop.", "")</f>
        <v/>
      </c>
      <c r="D892" s="146"/>
      <c r="E892" s="146"/>
      <c r="F892" s="146"/>
      <c r="G892" s="146"/>
      <c r="H892" s="146"/>
      <c r="I892" s="146"/>
      <c r="J892" s="146"/>
      <c r="K892" s="146"/>
      <c r="L892" s="146"/>
      <c r="M892" s="146"/>
      <c r="N892" s="146"/>
      <c r="O892" s="146"/>
      <c r="P892" s="6"/>
      <c r="Q892" s="413"/>
      <c r="R892" s="413"/>
      <c r="S892" s="413"/>
      <c r="T892" s="413"/>
      <c r="U892" s="413"/>
      <c r="V892" s="413"/>
    </row>
    <row r="893" spans="1:22" s="411" customFormat="1" x14ac:dyDescent="0.25">
      <c r="A893" s="1"/>
      <c r="B893" s="5"/>
      <c r="C893" s="146"/>
      <c r="D893" s="146"/>
      <c r="E893" s="146"/>
      <c r="F893" s="146"/>
      <c r="G893" s="146"/>
      <c r="H893" s="146"/>
      <c r="I893" s="146"/>
      <c r="J893" s="146"/>
      <c r="K893" s="146"/>
      <c r="L893" s="146"/>
      <c r="M893" s="146"/>
      <c r="N893" s="146"/>
      <c r="O893" s="146"/>
      <c r="P893" s="6"/>
      <c r="Q893" s="413"/>
      <c r="R893" s="413"/>
      <c r="S893" s="413"/>
      <c r="T893" s="413"/>
      <c r="U893" s="413"/>
      <c r="V893" s="413"/>
    </row>
    <row r="894" spans="1:22" s="411" customFormat="1" x14ac:dyDescent="0.25">
      <c r="A894" s="1"/>
      <c r="B894" s="5"/>
      <c r="C894" s="146"/>
      <c r="D894" s="146"/>
      <c r="E894" s="146"/>
      <c r="F894" s="146"/>
      <c r="G894" s="146"/>
      <c r="H894" s="146"/>
      <c r="I894" s="146"/>
      <c r="J894" s="146"/>
      <c r="K894" s="146"/>
      <c r="L894" s="146"/>
      <c r="M894" s="146"/>
      <c r="N894" s="146"/>
      <c r="O894" s="146"/>
      <c r="P894" s="6"/>
      <c r="Q894" s="413"/>
      <c r="R894" s="413"/>
      <c r="S894" s="413"/>
      <c r="T894" s="413"/>
      <c r="U894" s="413"/>
      <c r="V894" s="413"/>
    </row>
    <row r="895" spans="1:22" s="411" customFormat="1" ht="18.75" x14ac:dyDescent="0.3">
      <c r="A895" s="1"/>
      <c r="B895" s="5"/>
      <c r="C895" s="345">
        <f>VLOOKUP(Municipality!F12, 'Muni names - will be hidden tab'!A:Z, 25, FALSE)</f>
        <v>0</v>
      </c>
      <c r="D895" s="146"/>
      <c r="E895" s="146"/>
      <c r="F895" s="146"/>
      <c r="G895" s="146"/>
      <c r="H895" s="146"/>
      <c r="I895" s="146"/>
      <c r="J895" s="146"/>
      <c r="K895" s="146"/>
      <c r="L895" s="146"/>
      <c r="M895" s="146"/>
      <c r="N895" s="146"/>
      <c r="O895" s="146"/>
      <c r="P895" s="6"/>
      <c r="Q895" s="413"/>
      <c r="R895" s="413"/>
      <c r="S895" s="413"/>
      <c r="T895" s="413"/>
      <c r="U895" s="413"/>
      <c r="V895" s="413"/>
    </row>
    <row r="896" spans="1:22" s="411" customFormat="1" ht="19.5" thickBot="1" x14ac:dyDescent="0.35">
      <c r="A896" s="1"/>
      <c r="B896" s="5"/>
      <c r="C896" s="345"/>
      <c r="D896" s="146"/>
      <c r="E896" s="146"/>
      <c r="F896" s="146"/>
      <c r="G896" s="146"/>
      <c r="H896" s="146"/>
      <c r="I896" s="146"/>
      <c r="J896" s="146"/>
      <c r="K896" s="146"/>
      <c r="L896" s="146"/>
      <c r="M896" s="146"/>
      <c r="N896" s="146"/>
      <c r="O896" s="146"/>
      <c r="P896" s="6"/>
      <c r="Q896" s="413"/>
      <c r="R896" s="413"/>
      <c r="S896" s="413"/>
      <c r="T896" s="413"/>
      <c r="U896" s="413"/>
      <c r="V896" s="413"/>
    </row>
    <row r="897" spans="1:22" s="411" customFormat="1" x14ac:dyDescent="0.25">
      <c r="A897" s="1"/>
      <c r="B897" s="5"/>
      <c r="C897" s="529" t="s">
        <v>830</v>
      </c>
      <c r="D897" s="531" t="s">
        <v>795</v>
      </c>
      <c r="E897" s="507" t="s">
        <v>843</v>
      </c>
      <c r="F897" s="534" t="s">
        <v>800</v>
      </c>
      <c r="G897" s="536" t="s">
        <v>834</v>
      </c>
      <c r="H897" s="513" t="s">
        <v>849</v>
      </c>
      <c r="I897" s="146"/>
      <c r="J897" s="146"/>
      <c r="K897" s="146"/>
      <c r="L897" s="146"/>
      <c r="M897" s="146"/>
      <c r="N897" s="146"/>
      <c r="O897" s="146"/>
      <c r="P897" s="6"/>
      <c r="Q897" s="413"/>
      <c r="R897" s="413"/>
      <c r="S897" s="413"/>
      <c r="T897" s="413"/>
      <c r="U897" s="413"/>
      <c r="V897" s="413"/>
    </row>
    <row r="898" spans="1:22" s="411" customFormat="1" x14ac:dyDescent="0.25">
      <c r="A898" s="1"/>
      <c r="B898" s="5"/>
      <c r="C898" s="530"/>
      <c r="D898" s="532"/>
      <c r="E898" s="533"/>
      <c r="F898" s="535"/>
      <c r="G898" s="537"/>
      <c r="H898" s="525"/>
      <c r="I898" s="146"/>
      <c r="J898" s="146"/>
      <c r="K898" s="146"/>
      <c r="L898" s="146"/>
      <c r="M898" s="146"/>
      <c r="N898" s="146"/>
      <c r="O898" s="146"/>
      <c r="P898" s="6"/>
      <c r="Q898" s="413"/>
      <c r="R898" s="413"/>
      <c r="S898" s="413"/>
      <c r="T898" s="413"/>
      <c r="U898" s="413"/>
      <c r="V898" s="413"/>
    </row>
    <row r="899" spans="1:22" s="411" customFormat="1" x14ac:dyDescent="0.25">
      <c r="A899" s="1"/>
      <c r="B899" s="5"/>
      <c r="C899" s="368" t="s">
        <v>802</v>
      </c>
      <c r="D899" s="12"/>
      <c r="E899" s="355">
        <v>1.07</v>
      </c>
      <c r="F899" s="369">
        <f t="shared" ref="F899:F912" si="55">+D899*E899/1000</f>
        <v>0</v>
      </c>
      <c r="G899" s="158"/>
      <c r="H899" s="159"/>
      <c r="I899" s="146"/>
      <c r="J899" s="146"/>
      <c r="K899" s="146"/>
      <c r="L899" s="146"/>
      <c r="M899" s="146"/>
      <c r="N899" s="146"/>
      <c r="O899" s="146"/>
      <c r="P899" s="6"/>
      <c r="Q899" s="413"/>
      <c r="R899" s="413"/>
      <c r="S899" s="413"/>
      <c r="T899" s="413"/>
      <c r="U899" s="413"/>
      <c r="V899" s="413"/>
    </row>
    <row r="900" spans="1:22" s="411" customFormat="1" x14ac:dyDescent="0.25">
      <c r="A900" s="1"/>
      <c r="B900" s="5"/>
      <c r="C900" s="5" t="s">
        <v>1373</v>
      </c>
      <c r="D900" s="12"/>
      <c r="E900" s="355">
        <v>1.07</v>
      </c>
      <c r="F900" s="369">
        <f t="shared" si="55"/>
        <v>0</v>
      </c>
      <c r="G900" s="158"/>
      <c r="H900" s="159"/>
      <c r="I900" s="146"/>
      <c r="J900" s="146"/>
      <c r="K900" s="146"/>
      <c r="L900" s="146"/>
      <c r="M900" s="146"/>
      <c r="N900" s="146"/>
      <c r="O900" s="146"/>
      <c r="P900" s="6"/>
      <c r="Q900" s="413"/>
      <c r="R900" s="413"/>
      <c r="S900" s="413"/>
      <c r="T900" s="413"/>
      <c r="U900" s="413"/>
      <c r="V900" s="413"/>
    </row>
    <row r="901" spans="1:22" s="411" customFormat="1" x14ac:dyDescent="0.25">
      <c r="A901" s="1"/>
      <c r="B901" s="5"/>
      <c r="C901" s="5" t="s">
        <v>1374</v>
      </c>
      <c r="D901" s="12"/>
      <c r="E901" s="355">
        <v>1.07</v>
      </c>
      <c r="F901" s="369">
        <f t="shared" si="55"/>
        <v>0</v>
      </c>
      <c r="G901" s="158"/>
      <c r="H901" s="159"/>
      <c r="I901" s="146"/>
      <c r="J901" s="146"/>
      <c r="K901" s="146"/>
      <c r="L901" s="146"/>
      <c r="M901" s="146"/>
      <c r="N901" s="146"/>
      <c r="O901" s="146"/>
      <c r="P901" s="6"/>
      <c r="Q901" s="413"/>
      <c r="R901" s="413"/>
      <c r="S901" s="413"/>
      <c r="T901" s="413"/>
      <c r="U901" s="413"/>
      <c r="V901" s="413"/>
    </row>
    <row r="902" spans="1:22" s="411" customFormat="1" x14ac:dyDescent="0.25">
      <c r="A902" s="1"/>
      <c r="B902" s="5"/>
      <c r="C902" s="370" t="s">
        <v>806</v>
      </c>
      <c r="D902" s="12"/>
      <c r="E902" s="355">
        <v>4.2699999999999996</v>
      </c>
      <c r="F902" s="369">
        <f t="shared" si="55"/>
        <v>0</v>
      </c>
      <c r="G902" s="158"/>
      <c r="H902" s="159"/>
      <c r="I902" s="146"/>
      <c r="J902" s="146"/>
      <c r="K902" s="146"/>
      <c r="L902" s="146"/>
      <c r="M902" s="146"/>
      <c r="N902" s="146"/>
      <c r="O902" s="146"/>
      <c r="P902" s="6"/>
      <c r="Q902" s="413"/>
      <c r="R902" s="413"/>
      <c r="S902" s="413"/>
      <c r="T902" s="413"/>
      <c r="U902" s="413"/>
      <c r="V902" s="413"/>
    </row>
    <row r="903" spans="1:22" s="411" customFormat="1" x14ac:dyDescent="0.25">
      <c r="A903" s="1"/>
      <c r="B903" s="5"/>
      <c r="C903" s="5" t="s">
        <v>1377</v>
      </c>
      <c r="D903" s="12"/>
      <c r="E903" s="355">
        <v>4.2699999999999996</v>
      </c>
      <c r="F903" s="369">
        <f t="shared" si="55"/>
        <v>0</v>
      </c>
      <c r="G903" s="158"/>
      <c r="H903" s="159"/>
      <c r="I903" s="146"/>
      <c r="J903" s="146"/>
      <c r="K903" s="146"/>
      <c r="L903" s="146"/>
      <c r="M903" s="146"/>
      <c r="N903" s="146"/>
      <c r="O903" s="146"/>
      <c r="P903" s="6"/>
      <c r="Q903" s="413"/>
      <c r="R903" s="413"/>
      <c r="S903" s="413"/>
      <c r="T903" s="413"/>
      <c r="U903" s="413"/>
      <c r="V903" s="413"/>
    </row>
    <row r="904" spans="1:22" s="411" customFormat="1" x14ac:dyDescent="0.25">
      <c r="A904" s="1"/>
      <c r="B904" s="5"/>
      <c r="C904" s="5" t="s">
        <v>1375</v>
      </c>
      <c r="D904" s="12"/>
      <c r="E904" s="355">
        <v>4.2699999999999996</v>
      </c>
      <c r="F904" s="369">
        <f t="shared" si="55"/>
        <v>0</v>
      </c>
      <c r="G904" s="158"/>
      <c r="H904" s="159"/>
      <c r="I904" s="146"/>
      <c r="J904" s="146"/>
      <c r="K904" s="146"/>
      <c r="L904" s="146"/>
      <c r="M904" s="146"/>
      <c r="N904" s="146"/>
      <c r="O904" s="146"/>
      <c r="P904" s="6"/>
      <c r="Q904" s="413"/>
      <c r="R904" s="413"/>
      <c r="S904" s="413"/>
      <c r="T904" s="413"/>
      <c r="U904" s="413"/>
      <c r="V904" s="413"/>
    </row>
    <row r="905" spans="1:22" s="411" customFormat="1" x14ac:dyDescent="0.25">
      <c r="A905" s="1"/>
      <c r="B905" s="5"/>
      <c r="C905" s="5" t="s">
        <v>1376</v>
      </c>
      <c r="D905" s="12"/>
      <c r="E905" s="355">
        <v>4.2699999999999996</v>
      </c>
      <c r="F905" s="369">
        <f t="shared" si="55"/>
        <v>0</v>
      </c>
      <c r="G905" s="158"/>
      <c r="H905" s="159"/>
      <c r="I905" s="146"/>
      <c r="J905" s="146"/>
      <c r="K905" s="146"/>
      <c r="L905" s="146"/>
      <c r="M905" s="146"/>
      <c r="N905" s="146"/>
      <c r="O905" s="146"/>
      <c r="P905" s="6"/>
      <c r="Q905" s="413"/>
      <c r="R905" s="413"/>
      <c r="S905" s="413"/>
      <c r="T905" s="413"/>
      <c r="U905" s="413"/>
      <c r="V905" s="413"/>
    </row>
    <row r="906" spans="1:22" s="411" customFormat="1" x14ac:dyDescent="0.25">
      <c r="A906" s="1"/>
      <c r="B906" s="5"/>
      <c r="C906" s="349" t="s">
        <v>808</v>
      </c>
      <c r="D906" s="12"/>
      <c r="E906" s="355">
        <v>6.37</v>
      </c>
      <c r="F906" s="369">
        <f t="shared" si="55"/>
        <v>0</v>
      </c>
      <c r="G906" s="158"/>
      <c r="H906" s="159"/>
      <c r="I906" s="146"/>
      <c r="J906" s="146"/>
      <c r="K906" s="146"/>
      <c r="L906" s="146"/>
      <c r="M906" s="146"/>
      <c r="N906" s="146"/>
      <c r="O906" s="146"/>
      <c r="P906" s="6"/>
      <c r="Q906" s="413"/>
      <c r="R906" s="413"/>
      <c r="S906" s="413"/>
      <c r="T906" s="413"/>
      <c r="U906" s="413"/>
      <c r="V906" s="413"/>
    </row>
    <row r="907" spans="1:22" s="411" customFormat="1" x14ac:dyDescent="0.25">
      <c r="A907" s="1"/>
      <c r="B907" s="5"/>
      <c r="C907" s="370" t="s">
        <v>850</v>
      </c>
      <c r="D907" s="12"/>
      <c r="E907" s="355">
        <v>6.37</v>
      </c>
      <c r="F907" s="369">
        <f t="shared" si="55"/>
        <v>0</v>
      </c>
      <c r="G907" s="158"/>
      <c r="H907" s="159"/>
      <c r="I907" s="146"/>
      <c r="J907" s="146"/>
      <c r="K907" s="146"/>
      <c r="L907" s="146"/>
      <c r="M907" s="146"/>
      <c r="N907" s="146"/>
      <c r="O907" s="146"/>
      <c r="P907" s="6"/>
      <c r="Q907" s="413"/>
      <c r="R907" s="413"/>
      <c r="S907" s="413"/>
      <c r="T907" s="413"/>
      <c r="U907" s="413"/>
      <c r="V907" s="413"/>
    </row>
    <row r="908" spans="1:22" s="411" customFormat="1" x14ac:dyDescent="0.25">
      <c r="A908" s="1"/>
      <c r="B908" s="5"/>
      <c r="C908" s="370" t="s">
        <v>851</v>
      </c>
      <c r="D908" s="12"/>
      <c r="E908" s="355">
        <v>6.37</v>
      </c>
      <c r="F908" s="369">
        <f t="shared" si="55"/>
        <v>0</v>
      </c>
      <c r="G908" s="158"/>
      <c r="H908" s="159"/>
      <c r="I908" s="146"/>
      <c r="J908" s="146"/>
      <c r="K908" s="146"/>
      <c r="L908" s="146"/>
      <c r="M908" s="146"/>
      <c r="N908" s="146"/>
      <c r="O908" s="146"/>
      <c r="P908" s="6"/>
      <c r="Q908" s="413"/>
      <c r="R908" s="413"/>
      <c r="S908" s="413"/>
      <c r="T908" s="413"/>
      <c r="U908" s="413"/>
      <c r="V908" s="413"/>
    </row>
    <row r="909" spans="1:22" s="411" customFormat="1" x14ac:dyDescent="0.25">
      <c r="A909" s="1"/>
      <c r="B909" s="5"/>
      <c r="C909" s="370" t="s">
        <v>1489</v>
      </c>
      <c r="D909" s="12"/>
      <c r="E909" s="355">
        <v>6.37</v>
      </c>
      <c r="F909" s="369">
        <f t="shared" si="55"/>
        <v>0</v>
      </c>
      <c r="G909" s="158"/>
      <c r="H909" s="159"/>
      <c r="I909" s="146"/>
      <c r="J909" s="146"/>
      <c r="K909" s="146"/>
      <c r="L909" s="146"/>
      <c r="M909" s="146"/>
      <c r="N909" s="146"/>
      <c r="O909" s="146"/>
      <c r="P909" s="6"/>
      <c r="Q909" s="413"/>
      <c r="R909" s="413"/>
      <c r="S909" s="413"/>
      <c r="T909" s="413"/>
      <c r="U909" s="413"/>
      <c r="V909" s="413"/>
    </row>
    <row r="910" spans="1:22" s="411" customFormat="1" x14ac:dyDescent="0.25">
      <c r="A910" s="1"/>
      <c r="B910" s="5"/>
      <c r="C910" s="349" t="s">
        <v>852</v>
      </c>
      <c r="D910" s="12"/>
      <c r="E910" s="355">
        <v>7.49</v>
      </c>
      <c r="F910" s="369">
        <f t="shared" si="55"/>
        <v>0</v>
      </c>
      <c r="G910" s="158"/>
      <c r="H910" s="159"/>
      <c r="I910" s="146"/>
      <c r="J910" s="146"/>
      <c r="K910" s="146"/>
      <c r="L910" s="146"/>
      <c r="M910" s="146"/>
      <c r="N910" s="146"/>
      <c r="O910" s="146"/>
      <c r="P910" s="6"/>
      <c r="Q910" s="413"/>
      <c r="R910" s="413"/>
      <c r="S910" s="413"/>
      <c r="T910" s="413"/>
      <c r="U910" s="413"/>
      <c r="V910" s="413"/>
    </row>
    <row r="911" spans="1:22" s="411" customFormat="1" x14ac:dyDescent="0.25">
      <c r="A911" s="1"/>
      <c r="B911" s="5"/>
      <c r="C911" s="370" t="s">
        <v>853</v>
      </c>
      <c r="D911" s="12"/>
      <c r="E911" s="355">
        <v>7.49</v>
      </c>
      <c r="F911" s="369">
        <f t="shared" si="55"/>
        <v>0</v>
      </c>
      <c r="G911" s="158"/>
      <c r="H911" s="159"/>
      <c r="I911" s="146"/>
      <c r="J911" s="146"/>
      <c r="K911" s="146"/>
      <c r="L911" s="146"/>
      <c r="M911" s="146"/>
      <c r="N911" s="146"/>
      <c r="O911" s="146"/>
      <c r="P911" s="6"/>
      <c r="Q911" s="413"/>
      <c r="R911" s="413"/>
      <c r="S911" s="413"/>
      <c r="T911" s="413"/>
      <c r="U911" s="413"/>
      <c r="V911" s="413"/>
    </row>
    <row r="912" spans="1:22" s="411" customFormat="1" x14ac:dyDescent="0.25">
      <c r="A912" s="1"/>
      <c r="B912" s="5"/>
      <c r="C912" s="370" t="s">
        <v>809</v>
      </c>
      <c r="D912" s="12"/>
      <c r="E912" s="355">
        <v>7.49</v>
      </c>
      <c r="F912" s="369">
        <f t="shared" si="55"/>
        <v>0</v>
      </c>
      <c r="G912" s="158"/>
      <c r="H912" s="159"/>
      <c r="I912" s="146"/>
      <c r="J912" s="146"/>
      <c r="K912" s="146"/>
      <c r="L912" s="146"/>
      <c r="M912" s="146"/>
      <c r="N912" s="146"/>
      <c r="O912" s="146"/>
      <c r="P912" s="6"/>
      <c r="Q912" s="413"/>
      <c r="R912" s="413"/>
      <c r="S912" s="413"/>
      <c r="T912" s="413"/>
      <c r="U912" s="413"/>
      <c r="V912" s="413"/>
    </row>
    <row r="913" spans="1:22" s="411" customFormat="1" x14ac:dyDescent="0.25">
      <c r="A913" s="1"/>
      <c r="B913" s="5"/>
      <c r="C913" s="349" t="s">
        <v>854</v>
      </c>
      <c r="D913" s="357">
        <f>SUM(D899:D901)</f>
        <v>0</v>
      </c>
      <c r="E913" s="358"/>
      <c r="F913" s="371">
        <f>SUM(F899:F901)</f>
        <v>0</v>
      </c>
      <c r="G913" s="360">
        <f>SUM(G899:G901)</f>
        <v>0</v>
      </c>
      <c r="H913" s="360">
        <f>SUM(H899:H901)</f>
        <v>0</v>
      </c>
      <c r="I913" s="146"/>
      <c r="J913" s="146"/>
      <c r="K913" s="146"/>
      <c r="L913" s="146"/>
      <c r="M913" s="146"/>
      <c r="N913" s="146"/>
      <c r="O913" s="146"/>
      <c r="P913" s="6"/>
      <c r="Q913" s="413"/>
      <c r="R913" s="413"/>
      <c r="S913" s="413"/>
      <c r="T913" s="413"/>
      <c r="U913" s="413"/>
      <c r="V913" s="413"/>
    </row>
    <row r="914" spans="1:22" s="411" customFormat="1" x14ac:dyDescent="0.25">
      <c r="A914" s="1"/>
      <c r="B914" s="5"/>
      <c r="C914" s="349" t="s">
        <v>807</v>
      </c>
      <c r="D914" s="361">
        <f>SUM(D902:D905)</f>
        <v>0</v>
      </c>
      <c r="E914" s="358"/>
      <c r="F914" s="369">
        <f>SUM(F902:F905)</f>
        <v>0</v>
      </c>
      <c r="G914" s="362">
        <f>SUM(G902:G905)</f>
        <v>0</v>
      </c>
      <c r="H914" s="362">
        <f>SUM(H902:H905)</f>
        <v>0</v>
      </c>
      <c r="I914" s="146"/>
      <c r="J914" s="146"/>
      <c r="K914" s="146"/>
      <c r="L914" s="146"/>
      <c r="M914" s="146"/>
      <c r="N914" s="146"/>
      <c r="O914" s="146"/>
      <c r="P914" s="6"/>
      <c r="Q914" s="413"/>
      <c r="R914" s="413"/>
      <c r="S914" s="413"/>
      <c r="T914" s="413"/>
      <c r="U914" s="413"/>
      <c r="V914" s="413"/>
    </row>
    <row r="915" spans="1:22" s="411" customFormat="1" x14ac:dyDescent="0.25">
      <c r="A915" s="1"/>
      <c r="B915" s="5"/>
      <c r="C915" s="349" t="s">
        <v>819</v>
      </c>
      <c r="D915" s="361">
        <f>SUM(D906:D909)</f>
        <v>0</v>
      </c>
      <c r="E915" s="358"/>
      <c r="F915" s="369">
        <f>SUM(F906:F909)</f>
        <v>0</v>
      </c>
      <c r="G915" s="362">
        <f>SUM(G906:G909)</f>
        <v>0</v>
      </c>
      <c r="H915" s="362">
        <f>SUM(H906:H909)</f>
        <v>0</v>
      </c>
      <c r="I915" s="146"/>
      <c r="J915" s="146"/>
      <c r="K915" s="146"/>
      <c r="L915" s="146"/>
      <c r="M915" s="146"/>
      <c r="N915" s="146"/>
      <c r="O915" s="146"/>
      <c r="P915" s="6"/>
      <c r="Q915" s="413"/>
      <c r="R915" s="413"/>
      <c r="S915" s="413"/>
      <c r="T915" s="413"/>
      <c r="U915" s="413"/>
      <c r="V915" s="413"/>
    </row>
    <row r="916" spans="1:22" s="411" customFormat="1" x14ac:dyDescent="0.25">
      <c r="A916" s="1"/>
      <c r="B916" s="5"/>
      <c r="C916" s="349" t="s">
        <v>855</v>
      </c>
      <c r="D916" s="361">
        <f>SUM(D910:D912)</f>
        <v>0</v>
      </c>
      <c r="E916" s="358"/>
      <c r="F916" s="369">
        <f>SUM(F910:F912)</f>
        <v>0</v>
      </c>
      <c r="G916" s="362">
        <f>SUM(G910:G912)</f>
        <v>0</v>
      </c>
      <c r="H916" s="362">
        <f>SUM(H910:H912)</f>
        <v>0</v>
      </c>
      <c r="I916" s="146"/>
      <c r="J916" s="146"/>
      <c r="K916" s="146"/>
      <c r="L916" s="146"/>
      <c r="M916" s="146"/>
      <c r="N916" s="146"/>
      <c r="O916" s="146"/>
      <c r="P916" s="6"/>
      <c r="Q916" s="413"/>
      <c r="R916" s="413"/>
      <c r="S916" s="413"/>
      <c r="T916" s="413"/>
      <c r="U916" s="413"/>
      <c r="V916" s="413"/>
    </row>
    <row r="917" spans="1:22" s="411" customFormat="1" ht="15.75" thickBot="1" x14ac:dyDescent="0.3">
      <c r="A917" s="1"/>
      <c r="B917" s="5"/>
      <c r="C917" s="320" t="s">
        <v>856</v>
      </c>
      <c r="D917" s="363">
        <f>SUM(D913:D916)</f>
        <v>0</v>
      </c>
      <c r="E917" s="364"/>
      <c r="F917" s="372">
        <f>SUM(F913:F916)</f>
        <v>0</v>
      </c>
      <c r="G917" s="366">
        <f>SUM(G913:G916)</f>
        <v>0</v>
      </c>
      <c r="H917" s="366">
        <f>SUM(H913:H916)</f>
        <v>0</v>
      </c>
      <c r="I917" s="146"/>
      <c r="J917" s="146"/>
      <c r="K917" s="146"/>
      <c r="L917" s="146"/>
      <c r="M917" s="146"/>
      <c r="N917" s="146"/>
      <c r="O917" s="146"/>
      <c r="P917" s="6"/>
      <c r="Q917" s="413"/>
      <c r="R917" s="413"/>
      <c r="S917" s="413"/>
      <c r="T917" s="413"/>
      <c r="U917" s="413"/>
      <c r="V917" s="413"/>
    </row>
    <row r="918" spans="1:22" s="411" customFormat="1" x14ac:dyDescent="0.25">
      <c r="A918" s="1"/>
      <c r="B918" s="5"/>
      <c r="C918" s="147" t="str">
        <f>IF(OR(C895="St. Paul's RCSSD 20", C895="Holy Trinity RCSSD 22", C895="Christ the Teacher RCSSD 212", C895="Holy Family RCSSD 140", C895="Lloydminster RCSSD 89", C895="Light of Christ RCSSD 16",  C895="Prince Albert RCSSD 6", C895="Regina RCSSD 81"), "*If the Separate School Divison has different mill rates, override the mill rates by typing the Separate School Divison mill rates overtop.", "")</f>
        <v/>
      </c>
      <c r="D918" s="146"/>
      <c r="E918" s="146"/>
      <c r="F918" s="146"/>
      <c r="G918" s="146"/>
      <c r="H918" s="146"/>
      <c r="I918" s="146"/>
      <c r="J918" s="146"/>
      <c r="K918" s="146"/>
      <c r="L918" s="146"/>
      <c r="M918" s="146"/>
      <c r="N918" s="146"/>
      <c r="O918" s="146"/>
      <c r="P918" s="6"/>
      <c r="Q918" s="413"/>
      <c r="R918" s="413"/>
      <c r="S918" s="413"/>
      <c r="T918" s="413"/>
      <c r="U918" s="413"/>
      <c r="V918" s="413"/>
    </row>
    <row r="919" spans="1:22" s="411" customFormat="1" x14ac:dyDescent="0.25">
      <c r="A919" s="1"/>
      <c r="B919" s="5"/>
      <c r="C919" s="146"/>
      <c r="D919" s="146"/>
      <c r="E919" s="146"/>
      <c r="F919" s="146"/>
      <c r="G919" s="146"/>
      <c r="H919" s="146"/>
      <c r="I919" s="146"/>
      <c r="J919" s="146"/>
      <c r="K919" s="146"/>
      <c r="L919" s="146"/>
      <c r="M919" s="146"/>
      <c r="N919" s="146"/>
      <c r="O919" s="146"/>
      <c r="P919" s="6"/>
      <c r="Q919" s="413"/>
      <c r="R919" s="413"/>
      <c r="S919" s="413"/>
      <c r="T919" s="413"/>
      <c r="U919" s="413"/>
      <c r="V919" s="413"/>
    </row>
    <row r="920" spans="1:22" s="411" customFormat="1" x14ac:dyDescent="0.25">
      <c r="A920" s="1"/>
      <c r="B920" s="5"/>
      <c r="C920" s="146"/>
      <c r="D920" s="146"/>
      <c r="E920" s="146"/>
      <c r="F920" s="146"/>
      <c r="G920" s="146"/>
      <c r="H920" s="146"/>
      <c r="I920" s="146"/>
      <c r="J920" s="146"/>
      <c r="K920" s="146"/>
      <c r="L920" s="146"/>
      <c r="M920" s="146"/>
      <c r="N920" s="146"/>
      <c r="O920" s="146"/>
      <c r="P920" s="6"/>
      <c r="Q920" s="413"/>
      <c r="R920" s="413"/>
      <c r="S920" s="413"/>
      <c r="T920" s="413"/>
      <c r="U920" s="413"/>
      <c r="V920" s="413"/>
    </row>
    <row r="921" spans="1:22" s="411" customFormat="1" ht="18.75" x14ac:dyDescent="0.3">
      <c r="A921" s="1"/>
      <c r="B921" s="5"/>
      <c r="C921" s="345">
        <f>VLOOKUP(Municipality!F12, 'Muni names - will be hidden tab'!A:Z, 26, FALSE)</f>
        <v>0</v>
      </c>
      <c r="D921" s="146"/>
      <c r="E921" s="146"/>
      <c r="F921" s="146"/>
      <c r="G921" s="146"/>
      <c r="H921" s="146"/>
      <c r="I921" s="146"/>
      <c r="J921" s="146"/>
      <c r="K921" s="146"/>
      <c r="L921" s="146"/>
      <c r="M921" s="146"/>
      <c r="N921" s="146"/>
      <c r="O921" s="146"/>
      <c r="P921" s="6"/>
      <c r="Q921" s="413"/>
      <c r="R921" s="413"/>
      <c r="S921" s="413"/>
      <c r="T921" s="413"/>
      <c r="U921" s="413"/>
      <c r="V921" s="413"/>
    </row>
    <row r="922" spans="1:22" s="411" customFormat="1" ht="19.5" thickBot="1" x14ac:dyDescent="0.35">
      <c r="A922" s="1"/>
      <c r="B922" s="5"/>
      <c r="C922" s="345"/>
      <c r="D922" s="146"/>
      <c r="E922" s="146"/>
      <c r="F922" s="146"/>
      <c r="G922" s="146"/>
      <c r="H922" s="146"/>
      <c r="I922" s="146"/>
      <c r="J922" s="146"/>
      <c r="K922" s="146"/>
      <c r="L922" s="146"/>
      <c r="M922" s="146"/>
      <c r="N922" s="146"/>
      <c r="O922" s="146"/>
      <c r="P922" s="6"/>
      <c r="Q922" s="413"/>
      <c r="R922" s="413"/>
      <c r="S922" s="413"/>
      <c r="T922" s="413"/>
      <c r="U922" s="413"/>
      <c r="V922" s="413"/>
    </row>
    <row r="923" spans="1:22" s="411" customFormat="1" x14ac:dyDescent="0.25">
      <c r="A923" s="1"/>
      <c r="B923" s="5"/>
      <c r="C923" s="529" t="s">
        <v>830</v>
      </c>
      <c r="D923" s="531" t="s">
        <v>795</v>
      </c>
      <c r="E923" s="507" t="s">
        <v>843</v>
      </c>
      <c r="F923" s="534" t="s">
        <v>800</v>
      </c>
      <c r="G923" s="536" t="s">
        <v>834</v>
      </c>
      <c r="H923" s="513" t="s">
        <v>849</v>
      </c>
      <c r="I923" s="146"/>
      <c r="J923" s="146"/>
      <c r="K923" s="146"/>
      <c r="L923" s="146"/>
      <c r="M923" s="146"/>
      <c r="N923" s="146"/>
      <c r="O923" s="146"/>
      <c r="P923" s="6"/>
      <c r="Q923" s="413"/>
      <c r="R923" s="413"/>
      <c r="S923" s="413"/>
      <c r="T923" s="413"/>
      <c r="U923" s="413"/>
      <c r="V923" s="413"/>
    </row>
    <row r="924" spans="1:22" s="411" customFormat="1" x14ac:dyDescent="0.25">
      <c r="A924" s="1"/>
      <c r="B924" s="5"/>
      <c r="C924" s="530"/>
      <c r="D924" s="532"/>
      <c r="E924" s="533"/>
      <c r="F924" s="535"/>
      <c r="G924" s="537"/>
      <c r="H924" s="525"/>
      <c r="I924" s="146"/>
      <c r="J924" s="146"/>
      <c r="K924" s="146"/>
      <c r="L924" s="146"/>
      <c r="M924" s="146"/>
      <c r="N924" s="146"/>
      <c r="O924" s="146"/>
      <c r="P924" s="6"/>
      <c r="Q924" s="413"/>
      <c r="R924" s="413"/>
      <c r="S924" s="413"/>
      <c r="T924" s="413"/>
      <c r="U924" s="413"/>
      <c r="V924" s="413"/>
    </row>
    <row r="925" spans="1:22" s="411" customFormat="1" x14ac:dyDescent="0.25">
      <c r="A925" s="1"/>
      <c r="B925" s="5"/>
      <c r="C925" s="368" t="s">
        <v>802</v>
      </c>
      <c r="D925" s="12"/>
      <c r="E925" s="355">
        <v>1.07</v>
      </c>
      <c r="F925" s="369">
        <f t="shared" ref="F925:F938" si="56">+D925*E925/1000</f>
        <v>0</v>
      </c>
      <c r="G925" s="158"/>
      <c r="H925" s="159"/>
      <c r="I925" s="146"/>
      <c r="J925" s="146"/>
      <c r="K925" s="146"/>
      <c r="L925" s="146"/>
      <c r="M925" s="146"/>
      <c r="N925" s="146"/>
      <c r="O925" s="146"/>
      <c r="P925" s="6"/>
      <c r="Q925" s="413"/>
      <c r="R925" s="413"/>
      <c r="S925" s="413"/>
      <c r="T925" s="413"/>
      <c r="U925" s="413"/>
      <c r="V925" s="413"/>
    </row>
    <row r="926" spans="1:22" s="411" customFormat="1" x14ac:dyDescent="0.25">
      <c r="A926" s="1"/>
      <c r="B926" s="5"/>
      <c r="C926" s="5" t="s">
        <v>1373</v>
      </c>
      <c r="D926" s="12"/>
      <c r="E926" s="355">
        <v>1.07</v>
      </c>
      <c r="F926" s="369">
        <f t="shared" si="56"/>
        <v>0</v>
      </c>
      <c r="G926" s="158"/>
      <c r="H926" s="159"/>
      <c r="I926" s="146"/>
      <c r="J926" s="146"/>
      <c r="K926" s="146"/>
      <c r="L926" s="146"/>
      <c r="M926" s="146"/>
      <c r="N926" s="146"/>
      <c r="O926" s="146"/>
      <c r="P926" s="6"/>
      <c r="Q926" s="413"/>
      <c r="R926" s="413"/>
      <c r="S926" s="413"/>
      <c r="T926" s="413"/>
      <c r="U926" s="413"/>
      <c r="V926" s="413"/>
    </row>
    <row r="927" spans="1:22" s="411" customFormat="1" x14ac:dyDescent="0.25">
      <c r="A927" s="1"/>
      <c r="B927" s="5"/>
      <c r="C927" s="5" t="s">
        <v>1374</v>
      </c>
      <c r="D927" s="12"/>
      <c r="E927" s="355">
        <v>1.07</v>
      </c>
      <c r="F927" s="369">
        <f t="shared" si="56"/>
        <v>0</v>
      </c>
      <c r="G927" s="158"/>
      <c r="H927" s="159"/>
      <c r="I927" s="146"/>
      <c r="J927" s="146"/>
      <c r="K927" s="146"/>
      <c r="L927" s="146"/>
      <c r="M927" s="146"/>
      <c r="N927" s="146"/>
      <c r="O927" s="146"/>
      <c r="P927" s="6"/>
      <c r="Q927" s="413"/>
      <c r="R927" s="413"/>
      <c r="S927" s="413"/>
      <c r="T927" s="413"/>
      <c r="U927" s="413"/>
      <c r="V927" s="413"/>
    </row>
    <row r="928" spans="1:22" s="411" customFormat="1" x14ac:dyDescent="0.25">
      <c r="A928" s="1"/>
      <c r="B928" s="5"/>
      <c r="C928" s="370" t="s">
        <v>806</v>
      </c>
      <c r="D928" s="12"/>
      <c r="E928" s="355">
        <v>4.2699999999999996</v>
      </c>
      <c r="F928" s="369">
        <f t="shared" si="56"/>
        <v>0</v>
      </c>
      <c r="G928" s="158"/>
      <c r="H928" s="159"/>
      <c r="I928" s="146"/>
      <c r="J928" s="146"/>
      <c r="K928" s="146"/>
      <c r="L928" s="146"/>
      <c r="M928" s="146"/>
      <c r="N928" s="146"/>
      <c r="O928" s="146"/>
      <c r="P928" s="6"/>
      <c r="Q928" s="413"/>
      <c r="R928" s="413"/>
      <c r="S928" s="413"/>
      <c r="T928" s="413"/>
      <c r="U928" s="413"/>
      <c r="V928" s="413"/>
    </row>
    <row r="929" spans="1:22" s="411" customFormat="1" x14ac:dyDescent="0.25">
      <c r="A929" s="1"/>
      <c r="B929" s="5"/>
      <c r="C929" s="5" t="s">
        <v>1377</v>
      </c>
      <c r="D929" s="12"/>
      <c r="E929" s="355">
        <v>4.2699999999999996</v>
      </c>
      <c r="F929" s="369">
        <f t="shared" si="56"/>
        <v>0</v>
      </c>
      <c r="G929" s="158"/>
      <c r="H929" s="159"/>
      <c r="I929" s="146"/>
      <c r="J929" s="146"/>
      <c r="K929" s="146"/>
      <c r="L929" s="146"/>
      <c r="M929" s="146"/>
      <c r="N929" s="146"/>
      <c r="O929" s="146"/>
      <c r="P929" s="6"/>
      <c r="Q929" s="413"/>
      <c r="R929" s="413"/>
      <c r="S929" s="413"/>
      <c r="T929" s="413"/>
      <c r="U929" s="413"/>
      <c r="V929" s="413"/>
    </row>
    <row r="930" spans="1:22" s="411" customFormat="1" x14ac:dyDescent="0.25">
      <c r="A930" s="1"/>
      <c r="B930" s="5"/>
      <c r="C930" s="5" t="s">
        <v>1375</v>
      </c>
      <c r="D930" s="12"/>
      <c r="E930" s="355">
        <v>4.2699999999999996</v>
      </c>
      <c r="F930" s="369">
        <f t="shared" si="56"/>
        <v>0</v>
      </c>
      <c r="G930" s="158"/>
      <c r="H930" s="159"/>
      <c r="I930" s="146"/>
      <c r="J930" s="146"/>
      <c r="K930" s="146"/>
      <c r="L930" s="146"/>
      <c r="M930" s="146"/>
      <c r="N930" s="146"/>
      <c r="O930" s="146"/>
      <c r="P930" s="6"/>
      <c r="Q930" s="413"/>
      <c r="R930" s="413"/>
      <c r="S930" s="413"/>
      <c r="T930" s="413"/>
      <c r="U930" s="413"/>
      <c r="V930" s="413"/>
    </row>
    <row r="931" spans="1:22" s="411" customFormat="1" x14ac:dyDescent="0.25">
      <c r="A931" s="1"/>
      <c r="B931" s="5"/>
      <c r="C931" s="5" t="s">
        <v>1376</v>
      </c>
      <c r="D931" s="12"/>
      <c r="E931" s="355">
        <v>4.2699999999999996</v>
      </c>
      <c r="F931" s="369">
        <f t="shared" si="56"/>
        <v>0</v>
      </c>
      <c r="G931" s="158"/>
      <c r="H931" s="159"/>
      <c r="I931" s="146"/>
      <c r="J931" s="146"/>
      <c r="K931" s="146"/>
      <c r="L931" s="146"/>
      <c r="M931" s="146"/>
      <c r="N931" s="146"/>
      <c r="O931" s="146"/>
      <c r="P931" s="6"/>
      <c r="Q931" s="413"/>
      <c r="R931" s="413"/>
      <c r="S931" s="413"/>
      <c r="T931" s="413"/>
      <c r="U931" s="413"/>
      <c r="V931" s="413"/>
    </row>
    <row r="932" spans="1:22" s="411" customFormat="1" x14ac:dyDescent="0.25">
      <c r="A932" s="1"/>
      <c r="B932" s="5"/>
      <c r="C932" s="349" t="s">
        <v>808</v>
      </c>
      <c r="D932" s="12"/>
      <c r="E932" s="355">
        <v>6.37</v>
      </c>
      <c r="F932" s="369">
        <f t="shared" si="56"/>
        <v>0</v>
      </c>
      <c r="G932" s="158"/>
      <c r="H932" s="159"/>
      <c r="I932" s="146"/>
      <c r="J932" s="146"/>
      <c r="K932" s="146"/>
      <c r="L932" s="146"/>
      <c r="M932" s="146"/>
      <c r="N932" s="146"/>
      <c r="O932" s="146"/>
      <c r="P932" s="6"/>
      <c r="Q932" s="413"/>
      <c r="R932" s="413"/>
      <c r="S932" s="413"/>
      <c r="T932" s="413"/>
      <c r="U932" s="413"/>
      <c r="V932" s="413"/>
    </row>
    <row r="933" spans="1:22" s="411" customFormat="1" x14ac:dyDescent="0.25">
      <c r="A933" s="1"/>
      <c r="B933" s="5"/>
      <c r="C933" s="370" t="s">
        <v>850</v>
      </c>
      <c r="D933" s="12"/>
      <c r="E933" s="355">
        <v>6.37</v>
      </c>
      <c r="F933" s="369">
        <f t="shared" si="56"/>
        <v>0</v>
      </c>
      <c r="G933" s="158"/>
      <c r="H933" s="159"/>
      <c r="I933" s="146"/>
      <c r="J933" s="146"/>
      <c r="K933" s="146"/>
      <c r="L933" s="146"/>
      <c r="M933" s="146"/>
      <c r="N933" s="146"/>
      <c r="O933" s="146"/>
      <c r="P933" s="6"/>
      <c r="Q933" s="413"/>
      <c r="R933" s="413"/>
      <c r="S933" s="413"/>
      <c r="T933" s="413"/>
      <c r="U933" s="413"/>
      <c r="V933" s="413"/>
    </row>
    <row r="934" spans="1:22" s="411" customFormat="1" x14ac:dyDescent="0.25">
      <c r="A934" s="1"/>
      <c r="B934" s="5"/>
      <c r="C934" s="370" t="s">
        <v>851</v>
      </c>
      <c r="D934" s="12"/>
      <c r="E934" s="355">
        <v>6.37</v>
      </c>
      <c r="F934" s="369">
        <f t="shared" si="56"/>
        <v>0</v>
      </c>
      <c r="G934" s="158"/>
      <c r="H934" s="159"/>
      <c r="I934" s="146"/>
      <c r="J934" s="146"/>
      <c r="K934" s="146"/>
      <c r="L934" s="146"/>
      <c r="M934" s="146"/>
      <c r="N934" s="146"/>
      <c r="O934" s="146"/>
      <c r="P934" s="6"/>
      <c r="Q934" s="413"/>
      <c r="R934" s="413"/>
      <c r="S934" s="413"/>
      <c r="T934" s="413"/>
      <c r="U934" s="413"/>
      <c r="V934" s="413"/>
    </row>
    <row r="935" spans="1:22" s="411" customFormat="1" x14ac:dyDescent="0.25">
      <c r="A935" s="1"/>
      <c r="B935" s="5"/>
      <c r="C935" s="370" t="s">
        <v>1489</v>
      </c>
      <c r="D935" s="12"/>
      <c r="E935" s="355">
        <v>6.37</v>
      </c>
      <c r="F935" s="369">
        <f t="shared" si="56"/>
        <v>0</v>
      </c>
      <c r="G935" s="158"/>
      <c r="H935" s="159"/>
      <c r="I935" s="146"/>
      <c r="J935" s="146"/>
      <c r="K935" s="146"/>
      <c r="L935" s="146"/>
      <c r="M935" s="146"/>
      <c r="N935" s="146"/>
      <c r="O935" s="146"/>
      <c r="P935" s="6"/>
      <c r="Q935" s="413"/>
      <c r="R935" s="413"/>
      <c r="S935" s="413"/>
      <c r="T935" s="413"/>
      <c r="U935" s="413"/>
      <c r="V935" s="413"/>
    </row>
    <row r="936" spans="1:22" s="411" customFormat="1" x14ac:dyDescent="0.25">
      <c r="A936" s="1"/>
      <c r="B936" s="5"/>
      <c r="C936" s="349" t="s">
        <v>852</v>
      </c>
      <c r="D936" s="12"/>
      <c r="E936" s="355">
        <v>7.49</v>
      </c>
      <c r="F936" s="369">
        <f t="shared" si="56"/>
        <v>0</v>
      </c>
      <c r="G936" s="158"/>
      <c r="H936" s="159"/>
      <c r="I936" s="146"/>
      <c r="J936" s="146"/>
      <c r="K936" s="146"/>
      <c r="L936" s="146"/>
      <c r="M936" s="146"/>
      <c r="N936" s="146"/>
      <c r="O936" s="146"/>
      <c r="P936" s="6"/>
      <c r="Q936" s="413"/>
      <c r="R936" s="413"/>
      <c r="S936" s="413"/>
      <c r="T936" s="413"/>
      <c r="U936" s="413"/>
      <c r="V936" s="413"/>
    </row>
    <row r="937" spans="1:22" s="411" customFormat="1" x14ac:dyDescent="0.25">
      <c r="A937" s="1"/>
      <c r="B937" s="5"/>
      <c r="C937" s="370" t="s">
        <v>853</v>
      </c>
      <c r="D937" s="12"/>
      <c r="E937" s="355">
        <v>7.49</v>
      </c>
      <c r="F937" s="369">
        <f t="shared" si="56"/>
        <v>0</v>
      </c>
      <c r="G937" s="158"/>
      <c r="H937" s="159"/>
      <c r="I937" s="146"/>
      <c r="J937" s="146"/>
      <c r="K937" s="146"/>
      <c r="L937" s="146"/>
      <c r="M937" s="146"/>
      <c r="N937" s="146"/>
      <c r="O937" s="146"/>
      <c r="P937" s="6"/>
      <c r="Q937" s="413"/>
      <c r="R937" s="413"/>
      <c r="S937" s="413"/>
      <c r="T937" s="413"/>
      <c r="U937" s="413"/>
      <c r="V937" s="413"/>
    </row>
    <row r="938" spans="1:22" s="411" customFormat="1" x14ac:dyDescent="0.25">
      <c r="A938" s="1"/>
      <c r="B938" s="5"/>
      <c r="C938" s="370" t="s">
        <v>809</v>
      </c>
      <c r="D938" s="12"/>
      <c r="E938" s="355">
        <v>7.49</v>
      </c>
      <c r="F938" s="369">
        <f t="shared" si="56"/>
        <v>0</v>
      </c>
      <c r="G938" s="158"/>
      <c r="H938" s="159"/>
      <c r="I938" s="146"/>
      <c r="J938" s="146"/>
      <c r="K938" s="146"/>
      <c r="L938" s="146"/>
      <c r="M938" s="146"/>
      <c r="N938" s="146"/>
      <c r="O938" s="146"/>
      <c r="P938" s="6"/>
      <c r="Q938" s="413"/>
      <c r="R938" s="413"/>
      <c r="S938" s="413"/>
      <c r="T938" s="413"/>
      <c r="U938" s="413"/>
      <c r="V938" s="413"/>
    </row>
    <row r="939" spans="1:22" s="411" customFormat="1" x14ac:dyDescent="0.25">
      <c r="A939" s="1"/>
      <c r="B939" s="5"/>
      <c r="C939" s="349" t="s">
        <v>854</v>
      </c>
      <c r="D939" s="357">
        <f>SUM(D925:D927)</f>
        <v>0</v>
      </c>
      <c r="E939" s="358"/>
      <c r="F939" s="371">
        <f>SUM(F925:F927)</f>
        <v>0</v>
      </c>
      <c r="G939" s="360">
        <f>SUM(G925:G927)</f>
        <v>0</v>
      </c>
      <c r="H939" s="360">
        <f>SUM(H925:H927)</f>
        <v>0</v>
      </c>
      <c r="I939" s="146"/>
      <c r="J939" s="146"/>
      <c r="K939" s="146"/>
      <c r="L939" s="146"/>
      <c r="M939" s="146"/>
      <c r="N939" s="146"/>
      <c r="O939" s="146"/>
      <c r="P939" s="6"/>
      <c r="Q939" s="413"/>
      <c r="R939" s="413"/>
      <c r="S939" s="413"/>
      <c r="T939" s="413"/>
      <c r="U939" s="413"/>
      <c r="V939" s="413"/>
    </row>
    <row r="940" spans="1:22" s="411" customFormat="1" x14ac:dyDescent="0.25">
      <c r="A940" s="1"/>
      <c r="B940" s="5"/>
      <c r="C940" s="349" t="s">
        <v>807</v>
      </c>
      <c r="D940" s="361">
        <f>SUM(D928:D931)</f>
        <v>0</v>
      </c>
      <c r="E940" s="358"/>
      <c r="F940" s="369">
        <f>SUM(F928:F931)</f>
        <v>0</v>
      </c>
      <c r="G940" s="362">
        <f>SUM(G928:G931)</f>
        <v>0</v>
      </c>
      <c r="H940" s="362">
        <f>SUM(H928:H931)</f>
        <v>0</v>
      </c>
      <c r="I940" s="146"/>
      <c r="J940" s="146"/>
      <c r="K940" s="146"/>
      <c r="L940" s="146"/>
      <c r="M940" s="146"/>
      <c r="N940" s="146"/>
      <c r="O940" s="146"/>
      <c r="P940" s="6"/>
      <c r="Q940" s="413"/>
      <c r="R940" s="413"/>
      <c r="S940" s="413"/>
      <c r="T940" s="413"/>
      <c r="U940" s="413"/>
      <c r="V940" s="413"/>
    </row>
    <row r="941" spans="1:22" s="411" customFormat="1" x14ac:dyDescent="0.25">
      <c r="A941" s="1"/>
      <c r="B941" s="5"/>
      <c r="C941" s="349" t="s">
        <v>819</v>
      </c>
      <c r="D941" s="361">
        <f>SUM(D932:D935)</f>
        <v>0</v>
      </c>
      <c r="E941" s="358"/>
      <c r="F941" s="369">
        <f>SUM(F932:F935)</f>
        <v>0</v>
      </c>
      <c r="G941" s="362">
        <f>SUM(G932:G935)</f>
        <v>0</v>
      </c>
      <c r="H941" s="362">
        <f>SUM(H932:H935)</f>
        <v>0</v>
      </c>
      <c r="I941" s="146"/>
      <c r="J941" s="146"/>
      <c r="K941" s="146"/>
      <c r="L941" s="146"/>
      <c r="M941" s="146"/>
      <c r="N941" s="146"/>
      <c r="O941" s="146"/>
      <c r="P941" s="6"/>
      <c r="Q941" s="413"/>
      <c r="R941" s="413"/>
      <c r="S941" s="413"/>
      <c r="T941" s="413"/>
      <c r="U941" s="413"/>
      <c r="V941" s="413"/>
    </row>
    <row r="942" spans="1:22" s="411" customFormat="1" x14ac:dyDescent="0.25">
      <c r="A942" s="1"/>
      <c r="B942" s="5"/>
      <c r="C942" s="349" t="s">
        <v>855</v>
      </c>
      <c r="D942" s="361">
        <f>SUM(D936:D938)</f>
        <v>0</v>
      </c>
      <c r="E942" s="358"/>
      <c r="F942" s="369">
        <f>SUM(F936:F938)</f>
        <v>0</v>
      </c>
      <c r="G942" s="362">
        <f>SUM(G936:G938)</f>
        <v>0</v>
      </c>
      <c r="H942" s="362">
        <f>SUM(H936:H938)</f>
        <v>0</v>
      </c>
      <c r="I942" s="146"/>
      <c r="J942" s="146"/>
      <c r="K942" s="146"/>
      <c r="L942" s="146"/>
      <c r="M942" s="146"/>
      <c r="N942" s="146"/>
      <c r="O942" s="146"/>
      <c r="P942" s="6"/>
      <c r="Q942" s="413"/>
      <c r="R942" s="413"/>
      <c r="S942" s="413"/>
      <c r="T942" s="413"/>
      <c r="U942" s="413"/>
      <c r="V942" s="413"/>
    </row>
    <row r="943" spans="1:22" s="411" customFormat="1" ht="15.75" thickBot="1" x14ac:dyDescent="0.3">
      <c r="A943" s="1"/>
      <c r="B943" s="5"/>
      <c r="C943" s="320" t="s">
        <v>856</v>
      </c>
      <c r="D943" s="363">
        <f>SUM(D939:D942)</f>
        <v>0</v>
      </c>
      <c r="E943" s="364"/>
      <c r="F943" s="372">
        <f>SUM(F939:F942)</f>
        <v>0</v>
      </c>
      <c r="G943" s="366">
        <f>SUM(G939:G942)</f>
        <v>0</v>
      </c>
      <c r="H943" s="366">
        <f>SUM(H939:H942)</f>
        <v>0</v>
      </c>
      <c r="I943" s="146"/>
      <c r="J943" s="146"/>
      <c r="K943" s="146"/>
      <c r="L943" s="146"/>
      <c r="M943" s="146"/>
      <c r="N943" s="146"/>
      <c r="O943" s="146"/>
      <c r="P943" s="6"/>
      <c r="Q943" s="413"/>
      <c r="R943" s="413"/>
      <c r="S943" s="413"/>
      <c r="T943" s="413"/>
      <c r="U943" s="413"/>
      <c r="V943" s="413"/>
    </row>
    <row r="944" spans="1:22" s="411" customFormat="1" x14ac:dyDescent="0.25">
      <c r="A944" s="1"/>
      <c r="B944" s="5"/>
      <c r="C944" s="147" t="str">
        <f>IF(OR(C921="St. Paul's RCSSD 20", C921="Holy Trinity RCSSD 22", C921="Christ the Teacher RCSSD 212", C921="Holy Family RCSSD 140", C921="Lloydminster RCSSD 89", C921="Light of Christ RCSSD 16",  C921="Prince Albert RCSSD 6", C921="Regina RCSSD 81"), "*If the Separate School Divison has different mill rates, override the mill rates by typing the Separate School Divison mill rates overtop.", "")</f>
        <v/>
      </c>
      <c r="D944" s="146"/>
      <c r="E944" s="146"/>
      <c r="F944" s="146"/>
      <c r="G944" s="146"/>
      <c r="H944" s="146"/>
      <c r="I944" s="146"/>
      <c r="J944" s="146"/>
      <c r="K944" s="146"/>
      <c r="L944" s="146"/>
      <c r="M944" s="146"/>
      <c r="N944" s="146"/>
      <c r="O944" s="146"/>
      <c r="P944" s="6"/>
      <c r="Q944" s="413"/>
      <c r="R944" s="413"/>
      <c r="S944" s="413"/>
      <c r="T944" s="413"/>
      <c r="U944" s="413"/>
      <c r="V944" s="413"/>
    </row>
    <row r="945" spans="1:22" s="411" customFormat="1" ht="15.75" thickBot="1" x14ac:dyDescent="0.3">
      <c r="A945" s="1"/>
      <c r="B945" s="5"/>
      <c r="C945" s="146"/>
      <c r="D945" s="146"/>
      <c r="E945" s="146"/>
      <c r="F945" s="146"/>
      <c r="G945" s="146"/>
      <c r="H945" s="146"/>
      <c r="I945" s="146"/>
      <c r="J945" s="146"/>
      <c r="K945" s="146"/>
      <c r="L945" s="146"/>
      <c r="M945" s="146"/>
      <c r="N945" s="146"/>
      <c r="O945" s="146"/>
      <c r="P945" s="6"/>
      <c r="Q945" s="413"/>
      <c r="R945" s="413"/>
      <c r="S945" s="413"/>
      <c r="T945" s="413"/>
      <c r="U945" s="413"/>
      <c r="V945" s="413"/>
    </row>
    <row r="946" spans="1:22" s="411" customFormat="1" x14ac:dyDescent="0.25">
      <c r="A946" s="1"/>
      <c r="B946" s="5"/>
      <c r="C946" s="146"/>
      <c r="D946" s="146"/>
      <c r="E946" s="146"/>
      <c r="F946" s="337"/>
      <c r="G946" s="338"/>
      <c r="H946" s="338"/>
      <c r="I946" s="373"/>
      <c r="J946" s="339"/>
      <c r="K946" s="146"/>
      <c r="L946" s="146"/>
      <c r="M946" s="146"/>
      <c r="N946" s="146"/>
      <c r="O946" s="146"/>
      <c r="P946" s="6"/>
      <c r="Q946" s="413"/>
      <c r="R946" s="413"/>
      <c r="S946" s="413"/>
      <c r="T946" s="413"/>
      <c r="U946" s="413"/>
      <c r="V946" s="413"/>
    </row>
    <row r="947" spans="1:22" s="411" customFormat="1" x14ac:dyDescent="0.25">
      <c r="A947" s="1"/>
      <c r="B947" s="5"/>
      <c r="C947" s="146"/>
      <c r="D947" s="146"/>
      <c r="E947" s="146"/>
      <c r="F947" s="340"/>
      <c r="G947" s="148" t="s">
        <v>857</v>
      </c>
      <c r="H947" s="148"/>
      <c r="I947" s="341">
        <f>F865+F891+F917+F943</f>
        <v>0</v>
      </c>
      <c r="J947" s="374"/>
      <c r="K947" s="146"/>
      <c r="L947" s="146"/>
      <c r="M947" s="146"/>
      <c r="N947" s="146"/>
      <c r="O947" s="146"/>
      <c r="P947" s="6"/>
      <c r="Q947" s="413"/>
      <c r="R947" s="413"/>
      <c r="S947" s="413"/>
      <c r="T947" s="413"/>
      <c r="U947" s="413"/>
      <c r="V947" s="413"/>
    </row>
    <row r="948" spans="1:22" s="411" customFormat="1" x14ac:dyDescent="0.25">
      <c r="A948" s="1"/>
      <c r="B948" s="5"/>
      <c r="C948" s="146"/>
      <c r="D948" s="146"/>
      <c r="E948" s="146"/>
      <c r="F948" s="340"/>
      <c r="G948" s="148"/>
      <c r="H948" s="148"/>
      <c r="I948" s="341"/>
      <c r="J948" s="374"/>
      <c r="K948" s="146"/>
      <c r="L948" s="146"/>
      <c r="M948" s="146"/>
      <c r="N948" s="146"/>
      <c r="O948" s="146"/>
      <c r="P948" s="6"/>
      <c r="Q948" s="413"/>
      <c r="R948" s="413"/>
      <c r="S948" s="413"/>
      <c r="T948" s="413"/>
      <c r="U948" s="413"/>
      <c r="V948" s="413"/>
    </row>
    <row r="949" spans="1:22" s="411" customFormat="1" x14ac:dyDescent="0.25">
      <c r="A949" s="1"/>
      <c r="B949" s="5"/>
      <c r="C949" s="146"/>
      <c r="D949" s="146"/>
      <c r="E949" s="146"/>
      <c r="F949" s="340"/>
      <c r="G949" s="148" t="s">
        <v>858</v>
      </c>
      <c r="H949" s="148"/>
      <c r="I949" s="341">
        <f>D865+D891+D917+D943</f>
        <v>0</v>
      </c>
      <c r="J949" s="374"/>
      <c r="K949" s="146"/>
      <c r="L949" s="146"/>
      <c r="M949" s="146"/>
      <c r="N949" s="146"/>
      <c r="O949" s="146"/>
      <c r="P949" s="6"/>
      <c r="Q949" s="413"/>
      <c r="R949" s="413"/>
      <c r="S949" s="413"/>
      <c r="T949" s="413"/>
      <c r="U949" s="413"/>
      <c r="V949" s="413"/>
    </row>
    <row r="950" spans="1:22" s="411" customFormat="1" x14ac:dyDescent="0.25">
      <c r="A950" s="1"/>
      <c r="B950" s="5"/>
      <c r="C950" s="146"/>
      <c r="D950" s="146"/>
      <c r="E950" s="146"/>
      <c r="F950" s="340"/>
      <c r="G950" s="148"/>
      <c r="H950" s="148"/>
      <c r="I950" s="341"/>
      <c r="J950" s="374"/>
      <c r="K950" s="146"/>
      <c r="L950" s="146"/>
      <c r="M950" s="146"/>
      <c r="N950" s="146"/>
      <c r="O950" s="146"/>
      <c r="P950" s="6"/>
      <c r="Q950" s="413"/>
      <c r="R950" s="413"/>
      <c r="S950" s="413"/>
      <c r="T950" s="413"/>
      <c r="U950" s="413"/>
      <c r="V950" s="413"/>
    </row>
    <row r="951" spans="1:22" s="411" customFormat="1" x14ac:dyDescent="0.25">
      <c r="A951" s="1"/>
      <c r="B951" s="5"/>
      <c r="C951" s="146"/>
      <c r="D951" s="146"/>
      <c r="E951" s="146"/>
      <c r="F951" s="340"/>
      <c r="G951" s="148" t="s">
        <v>859</v>
      </c>
      <c r="H951" s="148"/>
      <c r="I951" s="341">
        <f>G865+G891+G917+G943</f>
        <v>0</v>
      </c>
      <c r="J951" s="374"/>
      <c r="K951" s="146"/>
      <c r="L951" s="146"/>
      <c r="M951" s="146"/>
      <c r="N951" s="146"/>
      <c r="O951" s="146"/>
      <c r="P951" s="6"/>
      <c r="Q951" s="413"/>
      <c r="R951" s="413"/>
      <c r="S951" s="413"/>
      <c r="T951" s="413"/>
      <c r="U951" s="413"/>
      <c r="V951" s="413"/>
    </row>
    <row r="952" spans="1:22" s="411" customFormat="1" x14ac:dyDescent="0.25">
      <c r="A952" s="1"/>
      <c r="B952" s="5"/>
      <c r="C952" s="146"/>
      <c r="D952" s="146"/>
      <c r="E952" s="146"/>
      <c r="F952" s="340"/>
      <c r="G952" s="148"/>
      <c r="H952" s="148"/>
      <c r="I952" s="341"/>
      <c r="J952" s="374"/>
      <c r="K952" s="146"/>
      <c r="L952" s="146"/>
      <c r="M952" s="146"/>
      <c r="N952" s="146"/>
      <c r="O952" s="146"/>
      <c r="P952" s="6"/>
      <c r="Q952" s="413"/>
      <c r="R952" s="413"/>
      <c r="S952" s="413"/>
      <c r="T952" s="413"/>
      <c r="U952" s="413"/>
      <c r="V952" s="413"/>
    </row>
    <row r="953" spans="1:22" s="411" customFormat="1" x14ac:dyDescent="0.25">
      <c r="A953" s="1"/>
      <c r="B953" s="5"/>
      <c r="C953" s="146"/>
      <c r="D953" s="146"/>
      <c r="E953" s="146"/>
      <c r="F953" s="340"/>
      <c r="G953" s="148" t="s">
        <v>860</v>
      </c>
      <c r="H953" s="148"/>
      <c r="I953" s="341">
        <f>H865+H891+H917+H943</f>
        <v>0</v>
      </c>
      <c r="J953" s="374"/>
      <c r="K953" s="146"/>
      <c r="L953" s="146"/>
      <c r="M953" s="146"/>
      <c r="N953" s="146"/>
      <c r="O953" s="146"/>
      <c r="P953" s="6"/>
      <c r="Q953" s="413"/>
      <c r="R953" s="413"/>
      <c r="S953" s="413"/>
      <c r="T953" s="413"/>
      <c r="U953" s="413"/>
      <c r="V953" s="413"/>
    </row>
    <row r="954" spans="1:22" s="411" customFormat="1" ht="15.75" thickBot="1" x14ac:dyDescent="0.3">
      <c r="A954" s="1"/>
      <c r="B954" s="5"/>
      <c r="C954" s="146"/>
      <c r="D954" s="146"/>
      <c r="E954" s="146"/>
      <c r="F954" s="283"/>
      <c r="G954" s="342"/>
      <c r="H954" s="342"/>
      <c r="I954" s="375"/>
      <c r="J954" s="343"/>
      <c r="K954" s="146"/>
      <c r="L954" s="146"/>
      <c r="M954" s="146"/>
      <c r="N954" s="146"/>
      <c r="O954" s="146"/>
      <c r="P954" s="6"/>
      <c r="Q954" s="413"/>
      <c r="R954" s="413"/>
      <c r="S954" s="413"/>
      <c r="T954" s="413"/>
      <c r="U954" s="413"/>
      <c r="V954" s="413"/>
    </row>
    <row r="955" spans="1:22" s="411" customFormat="1" x14ac:dyDescent="0.25">
      <c r="A955" s="1"/>
      <c r="B955" s="5"/>
      <c r="C955" s="146"/>
      <c r="D955" s="146"/>
      <c r="E955" s="146"/>
      <c r="F955" s="146"/>
      <c r="G955" s="146"/>
      <c r="H955" s="146"/>
      <c r="I955" s="146"/>
      <c r="J955" s="146"/>
      <c r="K955" s="146"/>
      <c r="L955" s="146"/>
      <c r="M955" s="146"/>
      <c r="N955" s="146"/>
      <c r="O955" s="146"/>
      <c r="P955" s="6"/>
      <c r="Q955" s="413"/>
      <c r="R955" s="413"/>
      <c r="S955" s="413"/>
      <c r="T955" s="413"/>
      <c r="U955" s="413"/>
      <c r="V955" s="413"/>
    </row>
    <row r="956" spans="1:22" s="411" customFormat="1" x14ac:dyDescent="0.25">
      <c r="A956" s="1"/>
      <c r="B956" s="5"/>
      <c r="C956" s="146"/>
      <c r="D956" s="146"/>
      <c r="E956" s="146"/>
      <c r="F956" s="146"/>
      <c r="G956" s="146"/>
      <c r="H956" s="146"/>
      <c r="I956" s="146"/>
      <c r="J956" s="146"/>
      <c r="K956" s="146"/>
      <c r="L956" s="146"/>
      <c r="M956" s="146"/>
      <c r="N956" s="146"/>
      <c r="O956" s="146"/>
      <c r="P956" s="6"/>
      <c r="Q956" s="413"/>
      <c r="R956" s="413"/>
      <c r="S956" s="413"/>
      <c r="T956" s="413"/>
      <c r="U956" s="413"/>
      <c r="V956" s="413"/>
    </row>
    <row r="957" spans="1:22" s="411" customFormat="1" x14ac:dyDescent="0.25">
      <c r="A957" s="1"/>
      <c r="B957" s="5"/>
      <c r="C957" s="146"/>
      <c r="D957" s="146"/>
      <c r="E957" s="146"/>
      <c r="F957" s="146"/>
      <c r="G957" s="146"/>
      <c r="H957" s="146"/>
      <c r="I957" s="146"/>
      <c r="J957" s="146"/>
      <c r="K957" s="146"/>
      <c r="L957" s="146"/>
      <c r="M957" s="146"/>
      <c r="N957" s="146"/>
      <c r="O957" s="146"/>
      <c r="P957" s="6"/>
      <c r="Q957" s="413"/>
      <c r="R957" s="413"/>
      <c r="S957" s="413"/>
      <c r="T957" s="413"/>
      <c r="U957" s="413"/>
      <c r="V957" s="413"/>
    </row>
    <row r="958" spans="1:22" s="411" customFormat="1" x14ac:dyDescent="0.25">
      <c r="A958" s="1"/>
      <c r="B958" s="5"/>
      <c r="C958" s="146"/>
      <c r="D958" s="146"/>
      <c r="E958" s="146"/>
      <c r="F958" s="146"/>
      <c r="G958" s="146"/>
      <c r="H958" s="146"/>
      <c r="I958" s="146"/>
      <c r="J958" s="146"/>
      <c r="K958" s="146"/>
      <c r="L958" s="146"/>
      <c r="M958" s="146"/>
      <c r="N958" s="146"/>
      <c r="O958" s="146"/>
      <c r="P958" s="6"/>
      <c r="Q958" s="413"/>
      <c r="R958" s="413"/>
      <c r="S958" s="413"/>
      <c r="T958" s="413"/>
      <c r="U958" s="413"/>
      <c r="V958" s="413"/>
    </row>
    <row r="959" spans="1:22" s="411" customFormat="1" ht="21" x14ac:dyDescent="0.35">
      <c r="A959" s="1"/>
      <c r="B959" s="475" t="s">
        <v>861</v>
      </c>
      <c r="C959" s="476"/>
      <c r="D959" s="476"/>
      <c r="E959" s="476"/>
      <c r="F959" s="476"/>
      <c r="G959" s="476"/>
      <c r="H959" s="476"/>
      <c r="I959" s="476"/>
      <c r="J959" s="476"/>
      <c r="K959" s="476"/>
      <c r="L959" s="476"/>
      <c r="M959" s="476"/>
      <c r="N959" s="476"/>
      <c r="O959" s="476"/>
      <c r="P959" s="477"/>
      <c r="Q959" s="413"/>
      <c r="R959" s="413"/>
      <c r="S959" s="413"/>
      <c r="T959" s="413"/>
      <c r="U959" s="413"/>
      <c r="V959" s="413"/>
    </row>
    <row r="960" spans="1:22" s="411" customFormat="1" x14ac:dyDescent="0.25">
      <c r="A960" s="1"/>
      <c r="B960" s="5"/>
      <c r="C960" s="146"/>
      <c r="D960" s="146"/>
      <c r="E960" s="146"/>
      <c r="F960" s="146"/>
      <c r="G960" s="146"/>
      <c r="H960" s="146"/>
      <c r="I960" s="146"/>
      <c r="J960" s="146"/>
      <c r="K960" s="146"/>
      <c r="L960" s="146"/>
      <c r="M960" s="146"/>
      <c r="N960" s="146"/>
      <c r="O960" s="146"/>
      <c r="P960" s="6"/>
      <c r="Q960" s="413"/>
      <c r="R960" s="413"/>
      <c r="S960" s="413"/>
      <c r="T960" s="413"/>
      <c r="U960" s="413"/>
      <c r="V960" s="413"/>
    </row>
    <row r="961" spans="1:22" s="411" customFormat="1" x14ac:dyDescent="0.25">
      <c r="A961" s="1"/>
      <c r="B961" s="526" t="s">
        <v>1491</v>
      </c>
      <c r="C961" s="527"/>
      <c r="D961" s="527"/>
      <c r="E961" s="527"/>
      <c r="F961" s="527"/>
      <c r="G961" s="527"/>
      <c r="H961" s="527"/>
      <c r="I961" s="527"/>
      <c r="J961" s="527"/>
      <c r="K961" s="527"/>
      <c r="L961" s="527"/>
      <c r="M961" s="527"/>
      <c r="N961" s="527"/>
      <c r="O961" s="527"/>
      <c r="P961" s="528"/>
      <c r="Q961" s="413"/>
      <c r="R961" s="413"/>
      <c r="S961" s="413"/>
      <c r="T961" s="413"/>
      <c r="U961" s="413"/>
      <c r="V961" s="413"/>
    </row>
    <row r="962" spans="1:22" s="411" customFormat="1" x14ac:dyDescent="0.25">
      <c r="A962" s="1"/>
      <c r="B962" s="5"/>
      <c r="C962" s="146"/>
      <c r="D962" s="146"/>
      <c r="E962" s="146"/>
      <c r="F962" s="146"/>
      <c r="G962" s="146"/>
      <c r="H962" s="146"/>
      <c r="I962" s="146"/>
      <c r="J962" s="146"/>
      <c r="K962" s="146"/>
      <c r="L962" s="146"/>
      <c r="M962" s="146"/>
      <c r="N962" s="146"/>
      <c r="O962" s="146"/>
      <c r="P962" s="6"/>
      <c r="Q962" s="413"/>
      <c r="R962" s="413"/>
      <c r="S962" s="413"/>
      <c r="T962" s="413"/>
      <c r="U962" s="413"/>
      <c r="V962" s="413"/>
    </row>
    <row r="963" spans="1:22" s="411" customFormat="1" x14ac:dyDescent="0.25">
      <c r="A963" s="1"/>
      <c r="B963" s="526" t="s">
        <v>864</v>
      </c>
      <c r="C963" s="527"/>
      <c r="D963" s="527"/>
      <c r="E963" s="527"/>
      <c r="F963" s="527"/>
      <c r="G963" s="527"/>
      <c r="H963" s="527"/>
      <c r="I963" s="527"/>
      <c r="J963" s="527"/>
      <c r="K963" s="527"/>
      <c r="L963" s="527"/>
      <c r="M963" s="527"/>
      <c r="N963" s="527"/>
      <c r="O963" s="527"/>
      <c r="P963" s="528"/>
      <c r="Q963" s="413"/>
      <c r="R963" s="413"/>
      <c r="S963" s="413"/>
      <c r="T963" s="413"/>
      <c r="U963" s="413"/>
      <c r="V963" s="413"/>
    </row>
    <row r="964" spans="1:22" s="411" customFormat="1" ht="15.75" thickBot="1" x14ac:dyDescent="0.3">
      <c r="A964" s="1"/>
      <c r="B964" s="5"/>
      <c r="C964" s="146"/>
      <c r="D964" s="146"/>
      <c r="E964" s="146"/>
      <c r="F964" s="146"/>
      <c r="G964" s="146"/>
      <c r="H964" s="146"/>
      <c r="I964" s="146"/>
      <c r="J964" s="146"/>
      <c r="K964" s="146"/>
      <c r="L964" s="146"/>
      <c r="M964" s="146"/>
      <c r="N964" s="146"/>
      <c r="O964" s="146"/>
      <c r="P964" s="6"/>
      <c r="Q964" s="413"/>
      <c r="R964" s="413"/>
      <c r="S964" s="413"/>
      <c r="T964" s="413"/>
      <c r="U964" s="413"/>
      <c r="V964" s="413"/>
    </row>
    <row r="965" spans="1:22" s="411" customFormat="1" x14ac:dyDescent="0.25">
      <c r="A965" s="1"/>
      <c r="B965" s="5"/>
      <c r="C965" s="146"/>
      <c r="D965" s="146"/>
      <c r="E965" s="146"/>
      <c r="F965" s="337"/>
      <c r="G965" s="338"/>
      <c r="H965" s="338"/>
      <c r="I965" s="338"/>
      <c r="J965" s="338"/>
      <c r="K965" s="339"/>
      <c r="L965" s="146"/>
      <c r="M965" s="146"/>
      <c r="N965" s="146"/>
      <c r="O965" s="146"/>
      <c r="P965" s="6"/>
      <c r="Q965" s="413"/>
      <c r="R965" s="413"/>
      <c r="S965" s="413"/>
      <c r="T965" s="413"/>
      <c r="U965" s="413"/>
      <c r="V965" s="413"/>
    </row>
    <row r="966" spans="1:22" s="411" customFormat="1" x14ac:dyDescent="0.25">
      <c r="A966" s="1"/>
      <c r="B966" s="5"/>
      <c r="C966" s="146"/>
      <c r="D966" s="146"/>
      <c r="E966" s="146"/>
      <c r="F966" s="340"/>
      <c r="G966" s="148" t="s">
        <v>862</v>
      </c>
      <c r="H966" s="148"/>
      <c r="I966" s="376">
        <f>IFERROR((M25+M38-M49+M52+M157+M202+M247+M292+M337+M382+M427+M517+M472+M562+M607+M653+M712+M759)*1000/(D25+D38-D49+D52+D157+D202+D247+D292+D337+D382+D427+D517+D472+D562+D607+D653+D712+D759),0)</f>
        <v>0</v>
      </c>
      <c r="J966" s="148" t="s">
        <v>865</v>
      </c>
      <c r="K966" s="374"/>
      <c r="L966" s="146"/>
      <c r="M966" s="146"/>
      <c r="N966" s="146"/>
      <c r="O966" s="146"/>
      <c r="P966" s="6"/>
      <c r="Q966" s="413"/>
      <c r="R966" s="413"/>
      <c r="S966" s="413"/>
      <c r="T966" s="413"/>
      <c r="U966" s="413"/>
      <c r="V966" s="413"/>
    </row>
    <row r="967" spans="1:22" s="411" customFormat="1" x14ac:dyDescent="0.25">
      <c r="A967" s="1"/>
      <c r="B967" s="5"/>
      <c r="C967" s="146"/>
      <c r="D967" s="146"/>
      <c r="E967" s="146"/>
      <c r="F967" s="340"/>
      <c r="G967" s="148"/>
      <c r="H967" s="148"/>
      <c r="I967" s="377"/>
      <c r="J967" s="148"/>
      <c r="K967" s="374"/>
      <c r="L967" s="146"/>
      <c r="M967" s="146"/>
      <c r="N967" s="146"/>
      <c r="O967" s="146"/>
      <c r="P967" s="6"/>
      <c r="Q967" s="413"/>
      <c r="R967" s="413"/>
      <c r="S967" s="413"/>
      <c r="T967" s="413"/>
      <c r="U967" s="413"/>
      <c r="V967" s="413"/>
    </row>
    <row r="968" spans="1:22" s="411" customFormat="1" x14ac:dyDescent="0.25">
      <c r="A968" s="1"/>
      <c r="B968" s="5"/>
      <c r="C968" s="146"/>
      <c r="D968" s="146"/>
      <c r="E968" s="146"/>
      <c r="F968" s="340"/>
      <c r="G968" s="148" t="s">
        <v>863</v>
      </c>
      <c r="H968" s="148"/>
      <c r="I968" s="377">
        <f>IFERROR(I947*1000/I949, 0)</f>
        <v>0</v>
      </c>
      <c r="J968" s="148" t="s">
        <v>865</v>
      </c>
      <c r="K968" s="374"/>
      <c r="L968" s="146"/>
      <c r="M968" s="146"/>
      <c r="N968" s="146"/>
      <c r="O968" s="146"/>
      <c r="P968" s="6"/>
      <c r="Q968" s="413"/>
      <c r="R968" s="413"/>
      <c r="S968" s="413"/>
      <c r="T968" s="413"/>
      <c r="U968" s="413"/>
      <c r="V968" s="413"/>
    </row>
    <row r="969" spans="1:22" s="411" customFormat="1" ht="15.75" thickBot="1" x14ac:dyDescent="0.3">
      <c r="A969" s="1"/>
      <c r="B969" s="5"/>
      <c r="C969" s="146"/>
      <c r="D969" s="146"/>
      <c r="E969" s="146"/>
      <c r="F969" s="283"/>
      <c r="G969" s="342"/>
      <c r="H969" s="342"/>
      <c r="I969" s="342"/>
      <c r="J969" s="342"/>
      <c r="K969" s="343"/>
      <c r="L969" s="146"/>
      <c r="M969" s="146"/>
      <c r="N969" s="146"/>
      <c r="O969" s="146"/>
      <c r="P969" s="6"/>
      <c r="Q969" s="413"/>
      <c r="R969" s="413"/>
      <c r="S969" s="413"/>
      <c r="T969" s="413"/>
      <c r="U969" s="413"/>
      <c r="V969" s="413"/>
    </row>
    <row r="970" spans="1:22" s="411" customFormat="1" x14ac:dyDescent="0.25">
      <c r="A970" s="1"/>
      <c r="B970" s="5"/>
      <c r="C970" s="146"/>
      <c r="D970" s="146"/>
      <c r="E970" s="146"/>
      <c r="F970" s="146"/>
      <c r="G970" s="146"/>
      <c r="H970" s="146"/>
      <c r="I970" s="146"/>
      <c r="J970" s="146"/>
      <c r="K970" s="146"/>
      <c r="L970" s="146"/>
      <c r="M970" s="146"/>
      <c r="N970" s="146"/>
      <c r="O970" s="146"/>
      <c r="P970" s="6"/>
      <c r="Q970" s="413"/>
      <c r="R970" s="413"/>
      <c r="S970" s="413"/>
      <c r="T970" s="413"/>
      <c r="U970" s="413"/>
      <c r="V970" s="413"/>
    </row>
    <row r="971" spans="1:22" s="411" customFormat="1" x14ac:dyDescent="0.25">
      <c r="A971" s="1"/>
      <c r="B971" s="5"/>
      <c r="C971" s="146"/>
      <c r="D971" s="146"/>
      <c r="E971" s="146"/>
      <c r="F971" s="146"/>
      <c r="G971" s="146"/>
      <c r="H971" s="146"/>
      <c r="I971" s="146"/>
      <c r="J971" s="146"/>
      <c r="K971" s="146"/>
      <c r="L971" s="146"/>
      <c r="M971" s="146"/>
      <c r="N971" s="146"/>
      <c r="O971" s="146"/>
      <c r="P971" s="6"/>
      <c r="Q971" s="413"/>
      <c r="R971" s="413"/>
      <c r="S971" s="413"/>
      <c r="T971" s="413"/>
      <c r="U971" s="413"/>
      <c r="V971" s="413"/>
    </row>
    <row r="972" spans="1:22" s="411" customFormat="1" x14ac:dyDescent="0.25">
      <c r="A972" s="1"/>
      <c r="B972" s="5"/>
      <c r="C972" s="146"/>
      <c r="D972" s="146"/>
      <c r="E972" s="146"/>
      <c r="F972" s="146"/>
      <c r="G972" s="146"/>
      <c r="H972" s="146"/>
      <c r="I972" s="146"/>
      <c r="J972" s="146"/>
      <c r="K972" s="146"/>
      <c r="L972" s="146"/>
      <c r="M972" s="146"/>
      <c r="N972" s="146"/>
      <c r="O972" s="146"/>
      <c r="P972" s="6"/>
      <c r="Q972" s="413"/>
      <c r="R972" s="413"/>
      <c r="S972" s="413"/>
      <c r="T972" s="413"/>
      <c r="U972" s="413"/>
      <c r="V972" s="413"/>
    </row>
    <row r="973" spans="1:22" s="411" customFormat="1" x14ac:dyDescent="0.25">
      <c r="A973" s="1"/>
      <c r="B973" s="5"/>
      <c r="C973" s="146"/>
      <c r="D973" s="146"/>
      <c r="E973" s="146"/>
      <c r="F973" s="146"/>
      <c r="G973" s="146"/>
      <c r="H973" s="146"/>
      <c r="I973" s="146"/>
      <c r="J973" s="146"/>
      <c r="K973" s="146"/>
      <c r="L973" s="146"/>
      <c r="M973" s="146"/>
      <c r="N973" s="146"/>
      <c r="O973" s="146"/>
      <c r="P973" s="6"/>
      <c r="Q973" s="413"/>
      <c r="R973" s="413"/>
      <c r="S973" s="413"/>
      <c r="T973" s="413"/>
      <c r="U973" s="413"/>
      <c r="V973" s="413"/>
    </row>
    <row r="974" spans="1:22" s="411" customFormat="1" x14ac:dyDescent="0.25">
      <c r="A974" s="1"/>
      <c r="B974" s="5"/>
      <c r="C974" s="146"/>
      <c r="D974" s="146"/>
      <c r="E974" s="146"/>
      <c r="F974" s="146"/>
      <c r="G974" s="146"/>
      <c r="H974" s="146"/>
      <c r="I974" s="146"/>
      <c r="J974" s="146"/>
      <c r="K974" s="146"/>
      <c r="L974" s="146"/>
      <c r="M974" s="146"/>
      <c r="N974" s="146"/>
      <c r="O974" s="146"/>
      <c r="P974" s="6"/>
      <c r="Q974" s="413"/>
      <c r="R974" s="413"/>
      <c r="S974" s="413"/>
      <c r="T974" s="413"/>
      <c r="U974" s="413"/>
      <c r="V974" s="413"/>
    </row>
    <row r="975" spans="1:22" s="411" customFormat="1" ht="21" x14ac:dyDescent="0.35">
      <c r="A975" s="1"/>
      <c r="B975" s="475" t="s">
        <v>1236</v>
      </c>
      <c r="C975" s="476"/>
      <c r="D975" s="476"/>
      <c r="E975" s="476"/>
      <c r="F975" s="476"/>
      <c r="G975" s="476"/>
      <c r="H975" s="476"/>
      <c r="I975" s="476"/>
      <c r="J975" s="476"/>
      <c r="K975" s="476"/>
      <c r="L975" s="476"/>
      <c r="M975" s="476"/>
      <c r="N975" s="476"/>
      <c r="O975" s="476"/>
      <c r="P975" s="477"/>
      <c r="Q975" s="413"/>
      <c r="R975" s="413"/>
      <c r="S975" s="413"/>
      <c r="T975" s="413"/>
      <c r="U975" s="413"/>
      <c r="V975" s="413"/>
    </row>
    <row r="976" spans="1:22" s="411" customFormat="1" x14ac:dyDescent="0.25">
      <c r="A976" s="1"/>
      <c r="B976" s="5"/>
      <c r="C976" s="146"/>
      <c r="D976" s="146"/>
      <c r="E976" s="146"/>
      <c r="F976" s="146"/>
      <c r="G976" s="146"/>
      <c r="H976" s="146"/>
      <c r="I976" s="146"/>
      <c r="J976" s="146"/>
      <c r="K976" s="146"/>
      <c r="L976" s="146"/>
      <c r="M976" s="146"/>
      <c r="N976" s="146"/>
      <c r="O976" s="146"/>
      <c r="P976" s="6"/>
      <c r="Q976" s="413"/>
      <c r="R976" s="413"/>
      <c r="S976" s="413"/>
      <c r="T976" s="413"/>
      <c r="U976" s="413"/>
      <c r="V976" s="413"/>
    </row>
    <row r="977" spans="1:22" s="411" customFormat="1" x14ac:dyDescent="0.25">
      <c r="A977" s="1"/>
      <c r="B977" s="5"/>
      <c r="C977" s="146"/>
      <c r="D977" s="146"/>
      <c r="E977" s="146"/>
      <c r="F977" s="146"/>
      <c r="G977" s="146"/>
      <c r="H977" s="146"/>
      <c r="I977" s="146"/>
      <c r="J977" s="146"/>
      <c r="K977" s="146"/>
      <c r="L977" s="146"/>
      <c r="M977" s="146"/>
      <c r="N977" s="146"/>
      <c r="O977" s="146"/>
      <c r="P977" s="6"/>
      <c r="Q977" s="413"/>
      <c r="R977" s="413"/>
      <c r="S977" s="413"/>
      <c r="T977" s="413"/>
      <c r="U977" s="413"/>
      <c r="V977" s="413"/>
    </row>
    <row r="978" spans="1:22" s="411" customFormat="1" x14ac:dyDescent="0.25">
      <c r="A978" s="1"/>
      <c r="B978" s="5"/>
      <c r="C978" s="146"/>
      <c r="D978" s="146"/>
      <c r="E978" s="146"/>
      <c r="F978" s="146"/>
      <c r="G978" s="146"/>
      <c r="H978" s="146"/>
      <c r="I978" s="146"/>
      <c r="J978" s="146"/>
      <c r="K978" s="146"/>
      <c r="L978" s="146"/>
      <c r="M978" s="146"/>
      <c r="N978" s="146"/>
      <c r="O978" s="146"/>
      <c r="P978" s="6"/>
      <c r="Q978" s="413"/>
      <c r="R978" s="413"/>
      <c r="S978" s="413"/>
      <c r="T978" s="413"/>
      <c r="U978" s="413"/>
      <c r="V978" s="413"/>
    </row>
    <row r="979" spans="1:22" s="411" customFormat="1" ht="19.5" thickBot="1" x14ac:dyDescent="0.35">
      <c r="A979" s="1"/>
      <c r="B979" s="5"/>
      <c r="C979" s="243" t="s">
        <v>866</v>
      </c>
      <c r="D979" s="146"/>
      <c r="E979" s="146"/>
      <c r="F979" s="146"/>
      <c r="G979" s="146"/>
      <c r="H979" s="146"/>
      <c r="I979" s="146"/>
      <c r="J979" s="146"/>
      <c r="K979" s="146"/>
      <c r="L979" s="146"/>
      <c r="M979" s="146"/>
      <c r="N979" s="146"/>
      <c r="O979" s="146"/>
      <c r="P979" s="6"/>
      <c r="Q979" s="413"/>
      <c r="R979" s="413"/>
      <c r="S979" s="413"/>
      <c r="T979" s="413"/>
      <c r="U979" s="413"/>
      <c r="V979" s="413"/>
    </row>
    <row r="980" spans="1:22" s="411" customFormat="1" x14ac:dyDescent="0.25">
      <c r="A980" s="1"/>
      <c r="B980" s="5"/>
      <c r="C980" s="378" t="str">
        <f>Municipality!F12</f>
        <v xml:space="preserve"> </v>
      </c>
      <c r="D980" s="310" t="s">
        <v>802</v>
      </c>
      <c r="E980" s="310" t="s">
        <v>806</v>
      </c>
      <c r="F980" s="311" t="s">
        <v>867</v>
      </c>
      <c r="G980" s="145"/>
      <c r="H980" s="146"/>
      <c r="I980" s="379"/>
      <c r="J980" s="379"/>
      <c r="K980" s="379"/>
      <c r="L980" s="146"/>
      <c r="M980" s="146"/>
      <c r="N980" s="146"/>
      <c r="O980" s="146"/>
      <c r="P980" s="6"/>
      <c r="Q980" s="413"/>
      <c r="R980" s="413"/>
      <c r="S980" s="413"/>
      <c r="T980" s="413"/>
      <c r="U980" s="413"/>
      <c r="V980" s="413"/>
    </row>
    <row r="981" spans="1:22" s="411" customFormat="1" x14ac:dyDescent="0.25">
      <c r="A981" s="1"/>
      <c r="B981" s="5"/>
      <c r="C981" s="5" t="s">
        <v>868</v>
      </c>
      <c r="D981" s="380">
        <f>D25</f>
        <v>0</v>
      </c>
      <c r="E981" s="380">
        <f>D38</f>
        <v>0</v>
      </c>
      <c r="F981" s="381">
        <f>D52-D49</f>
        <v>0</v>
      </c>
      <c r="G981" s="146"/>
      <c r="H981" s="146"/>
      <c r="I981" s="146"/>
      <c r="J981" s="146"/>
      <c r="K981" s="146"/>
      <c r="L981" s="146"/>
      <c r="M981" s="146"/>
      <c r="N981" s="146"/>
      <c r="O981" s="146"/>
      <c r="P981" s="6"/>
      <c r="Q981" s="413"/>
      <c r="R981" s="413"/>
      <c r="S981" s="413"/>
      <c r="T981" s="413"/>
      <c r="U981" s="413"/>
      <c r="V981" s="413"/>
    </row>
    <row r="982" spans="1:22" s="411" customFormat="1" x14ac:dyDescent="0.25">
      <c r="A982" s="1"/>
      <c r="B982" s="5"/>
      <c r="C982" s="5" t="s">
        <v>869</v>
      </c>
      <c r="D982" s="380">
        <f>M25</f>
        <v>0</v>
      </c>
      <c r="E982" s="380">
        <f>M38</f>
        <v>0</v>
      </c>
      <c r="F982" s="381">
        <f>M52-M49</f>
        <v>0</v>
      </c>
      <c r="G982" s="146"/>
      <c r="H982" s="147"/>
      <c r="I982" s="146"/>
      <c r="J982" s="146"/>
      <c r="K982" s="146"/>
      <c r="L982" s="146"/>
      <c r="M982" s="146"/>
      <c r="N982" s="146"/>
      <c r="O982" s="146"/>
      <c r="P982" s="6"/>
      <c r="Q982" s="413"/>
      <c r="R982" s="413"/>
      <c r="S982" s="413"/>
      <c r="T982" s="413"/>
      <c r="U982" s="413"/>
      <c r="V982" s="413"/>
    </row>
    <row r="983" spans="1:22" s="411" customFormat="1" ht="15.75" thickBot="1" x14ac:dyDescent="0.3">
      <c r="A983" s="1"/>
      <c r="B983" s="5"/>
      <c r="C983" s="9" t="s">
        <v>870</v>
      </c>
      <c r="D983" s="382" t="str">
        <f>IFERROR(D982/D981, "")</f>
        <v/>
      </c>
      <c r="E983" s="382" t="str">
        <f t="shared" ref="E983:F983" si="57">IFERROR(E982/E981, "")</f>
        <v/>
      </c>
      <c r="F983" s="383" t="str">
        <f t="shared" si="57"/>
        <v/>
      </c>
      <c r="G983" s="146"/>
      <c r="H983" s="146"/>
      <c r="I983" s="146"/>
      <c r="J983" s="146"/>
      <c r="K983" s="146"/>
      <c r="L983" s="146"/>
      <c r="M983" s="146"/>
      <c r="N983" s="146"/>
      <c r="O983" s="146"/>
      <c r="P983" s="6"/>
      <c r="Q983" s="413"/>
      <c r="R983" s="413"/>
      <c r="S983" s="413"/>
      <c r="T983" s="413"/>
      <c r="U983" s="413"/>
      <c r="V983" s="413"/>
    </row>
    <row r="984" spans="1:22" s="411" customFormat="1" x14ac:dyDescent="0.25">
      <c r="A984" s="1"/>
      <c r="B984" s="5"/>
      <c r="C984" s="146"/>
      <c r="D984" s="146"/>
      <c r="E984" s="146"/>
      <c r="F984" s="146"/>
      <c r="G984" s="146"/>
      <c r="H984" s="147"/>
      <c r="I984" s="146"/>
      <c r="J984" s="146"/>
      <c r="K984" s="146"/>
      <c r="L984" s="146"/>
      <c r="M984" s="146"/>
      <c r="N984" s="146"/>
      <c r="O984" s="146"/>
      <c r="P984" s="6"/>
      <c r="Q984" s="413"/>
      <c r="R984" s="413"/>
      <c r="S984" s="413"/>
      <c r="T984" s="413"/>
      <c r="U984" s="413"/>
      <c r="V984" s="413"/>
    </row>
    <row r="985" spans="1:22" s="411" customFormat="1" x14ac:dyDescent="0.25">
      <c r="A985" s="1"/>
      <c r="B985" s="5"/>
      <c r="C985" s="146" t="s">
        <v>871</v>
      </c>
      <c r="D985" s="146"/>
      <c r="E985" s="146"/>
      <c r="F985" s="146"/>
      <c r="G985" s="146"/>
      <c r="H985" s="147"/>
      <c r="I985" s="146"/>
      <c r="J985" s="146"/>
      <c r="K985" s="146"/>
      <c r="L985" s="146"/>
      <c r="M985" s="146"/>
      <c r="N985" s="146"/>
      <c r="O985" s="146"/>
      <c r="P985" s="6"/>
      <c r="Q985" s="413"/>
      <c r="R985" s="413"/>
      <c r="S985" s="413"/>
      <c r="T985" s="413"/>
      <c r="U985" s="413"/>
      <c r="V985" s="413"/>
    </row>
    <row r="986" spans="1:22" s="411" customFormat="1" x14ac:dyDescent="0.25">
      <c r="A986" s="1"/>
      <c r="B986" s="5"/>
      <c r="C986" s="384" t="str">
        <f>IFERROR(MAX(D983, E983, F983)/MIN(D983, E983, F983),"")</f>
        <v/>
      </c>
      <c r="D986" s="147"/>
      <c r="E986" s="146"/>
      <c r="F986" s="146"/>
      <c r="G986" s="146"/>
      <c r="H986" s="146"/>
      <c r="I986" s="146"/>
      <c r="J986" s="146"/>
      <c r="K986" s="146"/>
      <c r="L986" s="146"/>
      <c r="M986" s="146"/>
      <c r="N986" s="146"/>
      <c r="O986" s="146"/>
      <c r="P986" s="6"/>
      <c r="Q986" s="413"/>
      <c r="R986" s="413"/>
      <c r="S986" s="413"/>
      <c r="T986" s="413"/>
      <c r="U986" s="413"/>
      <c r="V986" s="413"/>
    </row>
    <row r="987" spans="1:22" s="411" customFormat="1" x14ac:dyDescent="0.25">
      <c r="A987" s="1"/>
      <c r="B987" s="5"/>
      <c r="C987" s="146"/>
      <c r="D987" s="146"/>
      <c r="E987" s="146"/>
      <c r="F987" s="146"/>
      <c r="G987" s="146"/>
      <c r="H987" s="146"/>
      <c r="I987" s="146"/>
      <c r="J987" s="146"/>
      <c r="K987" s="146"/>
      <c r="L987" s="146"/>
      <c r="M987" s="146"/>
      <c r="N987" s="146"/>
      <c r="O987" s="146"/>
      <c r="P987" s="6"/>
      <c r="Q987" s="413"/>
      <c r="R987" s="413"/>
      <c r="S987" s="413"/>
      <c r="T987" s="413"/>
      <c r="U987" s="413"/>
      <c r="V987" s="413"/>
    </row>
    <row r="988" spans="1:22" s="411" customFormat="1" x14ac:dyDescent="0.25">
      <c r="A988" s="1"/>
      <c r="B988" s="5"/>
      <c r="C988" s="146" t="s">
        <v>872</v>
      </c>
      <c r="D988" s="146"/>
      <c r="E988" s="146"/>
      <c r="F988" s="146"/>
      <c r="G988" s="146"/>
      <c r="H988" s="146"/>
      <c r="I988" s="146"/>
      <c r="J988" s="146"/>
      <c r="K988" s="146"/>
      <c r="L988" s="146"/>
      <c r="M988" s="146"/>
      <c r="N988" s="146"/>
      <c r="O988" s="146"/>
      <c r="P988" s="6"/>
      <c r="Q988" s="413"/>
      <c r="R988" s="413"/>
      <c r="S988" s="413"/>
      <c r="T988" s="413"/>
      <c r="U988" s="413"/>
      <c r="V988" s="413"/>
    </row>
    <row r="989" spans="1:22" s="411" customFormat="1" x14ac:dyDescent="0.25">
      <c r="A989" s="1"/>
      <c r="B989" s="5"/>
      <c r="C989" s="13" t="str">
        <f>IF(C986 = "", "", IF(AND(C986&lt;=7, C986&gt;=0), "Within limit", "Above limit"))</f>
        <v/>
      </c>
      <c r="D989" s="146"/>
      <c r="E989" s="146"/>
      <c r="F989" s="146"/>
      <c r="G989" s="146"/>
      <c r="H989" s="146"/>
      <c r="I989" s="146"/>
      <c r="J989" s="146"/>
      <c r="K989" s="146"/>
      <c r="L989" s="146"/>
      <c r="M989" s="146"/>
      <c r="N989" s="146"/>
      <c r="O989" s="146"/>
      <c r="P989" s="6"/>
      <c r="Q989" s="413"/>
      <c r="R989" s="413"/>
      <c r="S989" s="413"/>
      <c r="T989" s="413"/>
      <c r="U989" s="413"/>
      <c r="V989" s="413"/>
    </row>
    <row r="990" spans="1:22" s="411" customFormat="1" x14ac:dyDescent="0.25">
      <c r="A990" s="1"/>
      <c r="B990" s="5"/>
      <c r="C990" s="146"/>
      <c r="D990" s="146"/>
      <c r="E990" s="146"/>
      <c r="F990" s="146"/>
      <c r="G990" s="146"/>
      <c r="H990" s="146"/>
      <c r="I990" s="146"/>
      <c r="J990" s="146"/>
      <c r="K990" s="146"/>
      <c r="L990" s="146"/>
      <c r="M990" s="146"/>
      <c r="N990" s="146"/>
      <c r="O990" s="146"/>
      <c r="P990" s="6"/>
      <c r="Q990" s="413"/>
      <c r="R990" s="413"/>
      <c r="S990" s="413"/>
      <c r="T990" s="413"/>
      <c r="U990" s="413"/>
      <c r="V990" s="413"/>
    </row>
    <row r="991" spans="1:22" s="411" customFormat="1" x14ac:dyDescent="0.25">
      <c r="A991" s="1"/>
      <c r="B991" s="5"/>
      <c r="C991" s="487"/>
      <c r="D991" s="487"/>
      <c r="E991" s="487"/>
      <c r="F991" s="487"/>
      <c r="G991" s="487"/>
      <c r="H991" s="487"/>
      <c r="I991" s="487"/>
      <c r="J991" s="487"/>
      <c r="K991" s="487"/>
      <c r="L991" s="487"/>
      <c r="M991" s="487"/>
      <c r="N991" s="487"/>
      <c r="O991" s="487"/>
      <c r="P991" s="6"/>
      <c r="Q991" s="413"/>
      <c r="R991" s="413"/>
      <c r="S991" s="413"/>
      <c r="T991" s="413"/>
      <c r="U991" s="413"/>
      <c r="V991" s="413"/>
    </row>
    <row r="992" spans="1:22" s="411" customFormat="1" x14ac:dyDescent="0.25">
      <c r="A992" s="1"/>
      <c r="B992" s="5"/>
      <c r="C992" s="147" t="str">
        <f>IF(C989="Above Limit", CONCATENATE("An explanation is required for the ETR value for ", C980, "."), "")</f>
        <v/>
      </c>
      <c r="D992" s="146"/>
      <c r="E992" s="146"/>
      <c r="F992" s="146"/>
      <c r="G992" s="146"/>
      <c r="H992" s="146"/>
      <c r="I992" s="146"/>
      <c r="J992" s="146"/>
      <c r="K992" s="146"/>
      <c r="L992" s="146"/>
      <c r="M992" s="146"/>
      <c r="N992" s="146"/>
      <c r="O992" s="146"/>
      <c r="P992" s="6"/>
      <c r="Q992" s="413"/>
      <c r="R992" s="413"/>
      <c r="S992" s="413"/>
      <c r="T992" s="413"/>
      <c r="U992" s="413"/>
      <c r="V992" s="413"/>
    </row>
    <row r="993" spans="1:22" s="411" customFormat="1" x14ac:dyDescent="0.25">
      <c r="A993" s="1"/>
      <c r="B993" s="5"/>
      <c r="C993" s="146"/>
      <c r="D993" s="146"/>
      <c r="E993" s="146"/>
      <c r="F993" s="146"/>
      <c r="G993" s="146"/>
      <c r="H993" s="146"/>
      <c r="I993" s="146"/>
      <c r="J993" s="146"/>
      <c r="K993" s="146"/>
      <c r="L993" s="146"/>
      <c r="M993" s="146"/>
      <c r="N993" s="146"/>
      <c r="O993" s="146"/>
      <c r="P993" s="6"/>
      <c r="Q993" s="413"/>
      <c r="R993" s="413"/>
      <c r="S993" s="413"/>
      <c r="T993" s="413"/>
      <c r="U993" s="413"/>
      <c r="V993" s="413"/>
    </row>
    <row r="994" spans="1:22" s="411" customFormat="1" ht="18.75" x14ac:dyDescent="0.3">
      <c r="A994" s="1"/>
      <c r="B994" s="5"/>
      <c r="C994" s="243" t="s">
        <v>1507</v>
      </c>
      <c r="D994" s="146"/>
      <c r="E994" s="146"/>
      <c r="F994" s="146"/>
      <c r="G994" s="146"/>
      <c r="H994" s="385"/>
      <c r="I994" s="146"/>
      <c r="J994" s="146"/>
      <c r="K994" s="146"/>
      <c r="L994" s="146"/>
      <c r="M994" s="146"/>
      <c r="N994" s="146"/>
      <c r="O994" s="146"/>
      <c r="P994" s="6"/>
      <c r="Q994" s="413"/>
      <c r="R994" s="413"/>
      <c r="S994" s="413"/>
      <c r="T994" s="413"/>
      <c r="U994" s="413"/>
      <c r="V994" s="413"/>
    </row>
    <row r="995" spans="1:22" s="411" customFormat="1" ht="18.75" x14ac:dyDescent="0.3">
      <c r="A995" s="1"/>
      <c r="B995" s="5"/>
      <c r="C995" s="243"/>
      <c r="D995" s="146"/>
      <c r="E995" s="146"/>
      <c r="F995" s="146"/>
      <c r="G995" s="146"/>
      <c r="H995" s="385"/>
      <c r="I995" s="146"/>
      <c r="J995" s="146"/>
      <c r="K995" s="146"/>
      <c r="L995" s="146"/>
      <c r="M995" s="146"/>
      <c r="N995" s="146"/>
      <c r="O995" s="146"/>
      <c r="P995" s="6"/>
      <c r="Q995" s="413"/>
      <c r="R995" s="413"/>
      <c r="S995" s="413"/>
      <c r="T995" s="413"/>
      <c r="U995" s="413"/>
      <c r="V995" s="413"/>
    </row>
    <row r="996" spans="1:22" s="411" customFormat="1" x14ac:dyDescent="0.25">
      <c r="A996" s="1"/>
      <c r="B996" s="5"/>
      <c r="C996" s="146" t="s">
        <v>873</v>
      </c>
      <c r="D996" s="146"/>
      <c r="E996" s="146"/>
      <c r="F996" s="146"/>
      <c r="G996" s="146"/>
      <c r="H996" s="385"/>
      <c r="I996" s="146"/>
      <c r="J996" s="146"/>
      <c r="K996" s="146"/>
      <c r="L996" s="146"/>
      <c r="M996" s="146"/>
      <c r="N996" s="146"/>
      <c r="O996" s="146"/>
      <c r="P996" s="6"/>
      <c r="Q996" s="413"/>
      <c r="R996" s="413"/>
      <c r="S996" s="413"/>
      <c r="T996" s="413"/>
      <c r="U996" s="413"/>
      <c r="V996" s="413"/>
    </row>
    <row r="997" spans="1:22" s="411" customFormat="1" ht="19.5" thickBot="1" x14ac:dyDescent="0.35">
      <c r="A997" s="1"/>
      <c r="B997" s="5"/>
      <c r="C997" s="243"/>
      <c r="D997" s="146"/>
      <c r="E997" s="146"/>
      <c r="F997" s="146"/>
      <c r="G997" s="146"/>
      <c r="H997" s="385"/>
      <c r="I997" s="146"/>
      <c r="J997" s="146"/>
      <c r="K997" s="146"/>
      <c r="L997" s="146"/>
      <c r="M997" s="146"/>
      <c r="N997" s="146"/>
      <c r="O997" s="146"/>
      <c r="P997" s="6"/>
      <c r="Q997" s="413"/>
      <c r="R997" s="413"/>
      <c r="S997" s="413"/>
      <c r="T997" s="413"/>
      <c r="U997" s="413"/>
      <c r="V997" s="413"/>
    </row>
    <row r="998" spans="1:22" s="411" customFormat="1" x14ac:dyDescent="0.25">
      <c r="A998" s="1"/>
      <c r="B998" s="5"/>
      <c r="C998" s="378" t="str">
        <f>C145</f>
        <v>OH1</v>
      </c>
      <c r="D998" s="310" t="s">
        <v>802</v>
      </c>
      <c r="E998" s="310" t="s">
        <v>806</v>
      </c>
      <c r="F998" s="311" t="s">
        <v>867</v>
      </c>
      <c r="G998" s="145"/>
      <c r="H998" s="147"/>
      <c r="I998" s="146"/>
      <c r="J998" s="146"/>
      <c r="K998" s="146"/>
      <c r="L998" s="146"/>
      <c r="M998" s="146"/>
      <c r="N998" s="146"/>
      <c r="O998" s="146"/>
      <c r="P998" s="6"/>
      <c r="Q998" s="413"/>
      <c r="R998" s="413"/>
      <c r="S998" s="413"/>
      <c r="T998" s="413"/>
      <c r="U998" s="413"/>
      <c r="V998" s="413"/>
    </row>
    <row r="999" spans="1:22" s="411" customFormat="1" x14ac:dyDescent="0.25">
      <c r="A999" s="1"/>
      <c r="B999" s="5"/>
      <c r="C999" s="5" t="s">
        <v>868</v>
      </c>
      <c r="D999" s="380">
        <f>SUM(D148,D150)</f>
        <v>0</v>
      </c>
      <c r="E999" s="380">
        <f>SUM(D151,D153)</f>
        <v>0</v>
      </c>
      <c r="F999" s="381">
        <f>SUM(D154,D156)</f>
        <v>0</v>
      </c>
      <c r="G999" s="146"/>
      <c r="H999" s="147"/>
      <c r="I999" s="146"/>
      <c r="J999" s="146"/>
      <c r="K999" s="146"/>
      <c r="L999" s="146"/>
      <c r="M999" s="146"/>
      <c r="N999" s="146"/>
      <c r="O999" s="146"/>
      <c r="P999" s="6"/>
      <c r="Q999" s="413"/>
      <c r="R999" s="413"/>
      <c r="S999" s="413"/>
      <c r="T999" s="413"/>
      <c r="U999" s="413"/>
      <c r="V999" s="413"/>
    </row>
    <row r="1000" spans="1:22" s="411" customFormat="1" x14ac:dyDescent="0.25">
      <c r="A1000" s="1"/>
      <c r="B1000" s="5"/>
      <c r="C1000" s="5" t="s">
        <v>869</v>
      </c>
      <c r="D1000" s="380">
        <f>SUM(M148:M150)</f>
        <v>0</v>
      </c>
      <c r="E1000" s="380">
        <f>SUM(M151:M153)</f>
        <v>0</v>
      </c>
      <c r="F1000" s="381">
        <f>SUM(M154:M156)</f>
        <v>0</v>
      </c>
      <c r="G1000" s="146"/>
      <c r="H1000" s="146"/>
      <c r="I1000" s="146"/>
      <c r="J1000" s="146"/>
      <c r="K1000" s="146"/>
      <c r="L1000" s="146"/>
      <c r="M1000" s="146"/>
      <c r="N1000" s="146"/>
      <c r="O1000" s="146"/>
      <c r="P1000" s="6"/>
      <c r="Q1000" s="413"/>
      <c r="R1000" s="413"/>
      <c r="S1000" s="413"/>
      <c r="T1000" s="413"/>
      <c r="U1000" s="413"/>
      <c r="V1000" s="413"/>
    </row>
    <row r="1001" spans="1:22" s="411" customFormat="1" ht="15.75" thickBot="1" x14ac:dyDescent="0.3">
      <c r="A1001" s="1"/>
      <c r="B1001" s="5"/>
      <c r="C1001" s="9" t="s">
        <v>870</v>
      </c>
      <c r="D1001" s="382" t="str">
        <f>IFERROR(D1000/D999, "")</f>
        <v/>
      </c>
      <c r="E1001" s="382" t="str">
        <f t="shared" ref="E1001:F1001" si="58">IFERROR(E1000/E999, "")</f>
        <v/>
      </c>
      <c r="F1001" s="383" t="str">
        <f t="shared" si="58"/>
        <v/>
      </c>
      <c r="G1001" s="146"/>
      <c r="H1001" s="146"/>
      <c r="I1001" s="146"/>
      <c r="J1001" s="146"/>
      <c r="K1001" s="146"/>
      <c r="L1001" s="146"/>
      <c r="M1001" s="146"/>
      <c r="N1001" s="146"/>
      <c r="O1001" s="146"/>
      <c r="P1001" s="6"/>
      <c r="Q1001" s="413"/>
      <c r="R1001" s="413"/>
      <c r="S1001" s="413"/>
      <c r="T1001" s="413"/>
      <c r="U1001" s="413"/>
      <c r="V1001" s="413"/>
    </row>
    <row r="1002" spans="1:22" s="411" customFormat="1" x14ac:dyDescent="0.25">
      <c r="A1002" s="1"/>
      <c r="B1002" s="5"/>
      <c r="C1002" s="146"/>
      <c r="D1002" s="146"/>
      <c r="E1002" s="146"/>
      <c r="F1002" s="146"/>
      <c r="G1002" s="146"/>
      <c r="H1002" s="146"/>
      <c r="I1002" s="146"/>
      <c r="J1002" s="146"/>
      <c r="K1002" s="146"/>
      <c r="L1002" s="146"/>
      <c r="M1002" s="146"/>
      <c r="N1002" s="146"/>
      <c r="O1002" s="146"/>
      <c r="P1002" s="6"/>
      <c r="Q1002" s="413"/>
      <c r="R1002" s="413"/>
      <c r="S1002" s="413"/>
      <c r="T1002" s="413"/>
      <c r="U1002" s="413"/>
      <c r="V1002" s="413"/>
    </row>
    <row r="1003" spans="1:22" s="411" customFormat="1" x14ac:dyDescent="0.25">
      <c r="A1003" s="1"/>
      <c r="B1003" s="5"/>
      <c r="C1003" s="146" t="s">
        <v>871</v>
      </c>
      <c r="D1003" s="146"/>
      <c r="E1003" s="146"/>
      <c r="F1003" s="146"/>
      <c r="G1003" s="146"/>
      <c r="H1003" s="146"/>
      <c r="I1003" s="146"/>
      <c r="J1003" s="146"/>
      <c r="K1003" s="146"/>
      <c r="L1003" s="146"/>
      <c r="M1003" s="146"/>
      <c r="N1003" s="146"/>
      <c r="O1003" s="146"/>
      <c r="P1003" s="6"/>
      <c r="Q1003" s="413"/>
      <c r="R1003" s="413"/>
      <c r="S1003" s="413"/>
      <c r="T1003" s="413"/>
      <c r="U1003" s="413"/>
      <c r="V1003" s="413"/>
    </row>
    <row r="1004" spans="1:22" s="411" customFormat="1" x14ac:dyDescent="0.25">
      <c r="A1004" s="1"/>
      <c r="B1004" s="5"/>
      <c r="C1004" s="384" t="str">
        <f>IFERROR(MAX(D1001, E1001, F1001)/MIN(D1001, E1001, F1001),"")</f>
        <v/>
      </c>
      <c r="D1004" s="147"/>
      <c r="E1004" s="146"/>
      <c r="F1004" s="146"/>
      <c r="G1004" s="146"/>
      <c r="H1004" s="146"/>
      <c r="I1004" s="146"/>
      <c r="J1004" s="146"/>
      <c r="K1004" s="146"/>
      <c r="L1004" s="146"/>
      <c r="M1004" s="146"/>
      <c r="N1004" s="146"/>
      <c r="O1004" s="146"/>
      <c r="P1004" s="6"/>
      <c r="Q1004" s="413"/>
      <c r="R1004" s="413"/>
      <c r="S1004" s="413"/>
      <c r="T1004" s="413"/>
      <c r="U1004" s="413"/>
      <c r="V1004" s="413"/>
    </row>
    <row r="1005" spans="1:22" s="411" customFormat="1" x14ac:dyDescent="0.25">
      <c r="A1005" s="1"/>
      <c r="B1005" s="5"/>
      <c r="C1005" s="146"/>
      <c r="D1005" s="146"/>
      <c r="E1005" s="146"/>
      <c r="F1005" s="146"/>
      <c r="G1005" s="146"/>
      <c r="H1005" s="146"/>
      <c r="I1005" s="146"/>
      <c r="J1005" s="146"/>
      <c r="K1005" s="146"/>
      <c r="L1005" s="146"/>
      <c r="M1005" s="146"/>
      <c r="N1005" s="146"/>
      <c r="O1005" s="146"/>
      <c r="P1005" s="6"/>
      <c r="Q1005" s="413"/>
      <c r="R1005" s="413"/>
      <c r="S1005" s="413"/>
      <c r="T1005" s="413"/>
      <c r="U1005" s="413"/>
      <c r="V1005" s="413"/>
    </row>
    <row r="1006" spans="1:22" s="411" customFormat="1" x14ac:dyDescent="0.25">
      <c r="A1006" s="1"/>
      <c r="B1006" s="5"/>
      <c r="C1006" s="146" t="s">
        <v>872</v>
      </c>
      <c r="D1006" s="146"/>
      <c r="E1006" s="146"/>
      <c r="F1006" s="146"/>
      <c r="G1006" s="146"/>
      <c r="H1006" s="146"/>
      <c r="I1006" s="146"/>
      <c r="J1006" s="146"/>
      <c r="K1006" s="146"/>
      <c r="L1006" s="146"/>
      <c r="M1006" s="146"/>
      <c r="N1006" s="146"/>
      <c r="O1006" s="146"/>
      <c r="P1006" s="6"/>
      <c r="Q1006" s="413"/>
      <c r="R1006" s="413"/>
      <c r="S1006" s="413"/>
      <c r="T1006" s="413"/>
      <c r="U1006" s="413"/>
      <c r="V1006" s="413"/>
    </row>
    <row r="1007" spans="1:22" s="411" customFormat="1" x14ac:dyDescent="0.25">
      <c r="A1007" s="1"/>
      <c r="B1007" s="5"/>
      <c r="C1007" s="13" t="str">
        <f>IF(C1004 = "", "", IF(AND(C1004&lt;=7, C1004&gt;=0), "Within limit", "Above limit"))</f>
        <v/>
      </c>
      <c r="D1007" s="146"/>
      <c r="E1007" s="146"/>
      <c r="F1007" s="146"/>
      <c r="G1007" s="146"/>
      <c r="H1007" s="146"/>
      <c r="I1007" s="146"/>
      <c r="J1007" s="146"/>
      <c r="K1007" s="146"/>
      <c r="L1007" s="146"/>
      <c r="M1007" s="146"/>
      <c r="N1007" s="146"/>
      <c r="O1007" s="146"/>
      <c r="P1007" s="6"/>
      <c r="Q1007" s="413"/>
      <c r="R1007" s="413"/>
      <c r="S1007" s="413"/>
      <c r="T1007" s="413"/>
      <c r="U1007" s="413"/>
      <c r="V1007" s="413"/>
    </row>
    <row r="1008" spans="1:22" s="411" customFormat="1" x14ac:dyDescent="0.25">
      <c r="A1008" s="1"/>
      <c r="B1008" s="5"/>
      <c r="C1008" s="146"/>
      <c r="D1008" s="146"/>
      <c r="E1008" s="146"/>
      <c r="F1008" s="146"/>
      <c r="G1008" s="146"/>
      <c r="H1008" s="146"/>
      <c r="I1008" s="146"/>
      <c r="J1008" s="146"/>
      <c r="K1008" s="146"/>
      <c r="L1008" s="146"/>
      <c r="M1008" s="146"/>
      <c r="N1008" s="146"/>
      <c r="O1008" s="146"/>
      <c r="P1008" s="6"/>
      <c r="Q1008" s="413"/>
      <c r="R1008" s="413"/>
      <c r="S1008" s="413"/>
      <c r="T1008" s="413"/>
      <c r="U1008" s="413"/>
      <c r="V1008" s="413"/>
    </row>
    <row r="1009" spans="1:22" s="411" customFormat="1" x14ac:dyDescent="0.25">
      <c r="A1009" s="1"/>
      <c r="B1009" s="5"/>
      <c r="C1009" s="487"/>
      <c r="D1009" s="487"/>
      <c r="E1009" s="487"/>
      <c r="F1009" s="487"/>
      <c r="G1009" s="487"/>
      <c r="H1009" s="487"/>
      <c r="I1009" s="487"/>
      <c r="J1009" s="487"/>
      <c r="K1009" s="487"/>
      <c r="L1009" s="487"/>
      <c r="M1009" s="487"/>
      <c r="N1009" s="487"/>
      <c r="O1009" s="487"/>
      <c r="P1009" s="6"/>
      <c r="Q1009" s="413"/>
      <c r="R1009" s="413"/>
      <c r="S1009" s="413"/>
      <c r="T1009" s="413"/>
      <c r="U1009" s="413"/>
      <c r="V1009" s="413"/>
    </row>
    <row r="1010" spans="1:22" s="411" customFormat="1" x14ac:dyDescent="0.25">
      <c r="A1010" s="1"/>
      <c r="B1010" s="5"/>
      <c r="C1010" s="147" t="str">
        <f>IF(C1007="Above Limit", CONCATENATE("An explanation is required for the ETR value for ", C998, "."), "")</f>
        <v/>
      </c>
      <c r="D1010" s="146"/>
      <c r="E1010" s="146"/>
      <c r="F1010" s="146"/>
      <c r="G1010" s="146"/>
      <c r="H1010" s="146"/>
      <c r="I1010" s="146"/>
      <c r="J1010" s="146"/>
      <c r="K1010" s="146"/>
      <c r="L1010" s="146"/>
      <c r="M1010" s="146"/>
      <c r="N1010" s="146"/>
      <c r="O1010" s="146"/>
      <c r="P1010" s="6"/>
      <c r="Q1010" s="413"/>
      <c r="R1010" s="413"/>
      <c r="S1010" s="413"/>
      <c r="T1010" s="413"/>
      <c r="U1010" s="413"/>
      <c r="V1010" s="413"/>
    </row>
    <row r="1011" spans="1:22" s="411" customFormat="1" ht="19.5" thickBot="1" x14ac:dyDescent="0.35">
      <c r="A1011" s="1"/>
      <c r="B1011" s="5"/>
      <c r="C1011" s="243"/>
      <c r="D1011" s="146"/>
      <c r="E1011" s="146"/>
      <c r="F1011" s="146"/>
      <c r="G1011" s="146"/>
      <c r="H1011" s="146"/>
      <c r="I1011" s="146"/>
      <c r="J1011" s="146"/>
      <c r="K1011" s="146"/>
      <c r="L1011" s="146"/>
      <c r="M1011" s="146"/>
      <c r="N1011" s="146"/>
      <c r="O1011" s="146"/>
      <c r="P1011" s="6"/>
      <c r="Q1011" s="413"/>
      <c r="R1011" s="413"/>
      <c r="S1011" s="413"/>
      <c r="T1011" s="413"/>
      <c r="U1011" s="413"/>
      <c r="V1011" s="413"/>
    </row>
    <row r="1012" spans="1:22" s="411" customFormat="1" x14ac:dyDescent="0.25">
      <c r="A1012" s="1"/>
      <c r="B1012" s="5"/>
      <c r="C1012" s="378" t="str">
        <f>C190</f>
        <v>OH2</v>
      </c>
      <c r="D1012" s="310" t="s">
        <v>802</v>
      </c>
      <c r="E1012" s="310" t="s">
        <v>806</v>
      </c>
      <c r="F1012" s="311" t="s">
        <v>867</v>
      </c>
      <c r="G1012" s="145"/>
      <c r="H1012" s="146"/>
      <c r="I1012" s="146"/>
      <c r="J1012" s="146"/>
      <c r="K1012" s="146"/>
      <c r="L1012" s="146"/>
      <c r="M1012" s="146"/>
      <c r="N1012" s="146"/>
      <c r="O1012" s="146"/>
      <c r="P1012" s="6"/>
      <c r="Q1012" s="413"/>
      <c r="R1012" s="413"/>
      <c r="S1012" s="413"/>
      <c r="T1012" s="413"/>
      <c r="U1012" s="413"/>
      <c r="V1012" s="413"/>
    </row>
    <row r="1013" spans="1:22" s="411" customFormat="1" x14ac:dyDescent="0.25">
      <c r="A1013" s="1"/>
      <c r="B1013" s="5"/>
      <c r="C1013" s="5" t="s">
        <v>868</v>
      </c>
      <c r="D1013" s="380">
        <f>SUM(D193,D195)</f>
        <v>0</v>
      </c>
      <c r="E1013" s="380">
        <f>SUM(D196,D198)</f>
        <v>0</v>
      </c>
      <c r="F1013" s="381">
        <f>SUM(D199,D201)</f>
        <v>0</v>
      </c>
      <c r="G1013" s="146"/>
      <c r="H1013" s="146"/>
      <c r="I1013" s="146"/>
      <c r="J1013" s="146"/>
      <c r="K1013" s="146"/>
      <c r="L1013" s="146"/>
      <c r="M1013" s="146"/>
      <c r="N1013" s="146"/>
      <c r="O1013" s="146"/>
      <c r="P1013" s="6"/>
      <c r="Q1013" s="413"/>
      <c r="R1013" s="413"/>
      <c r="S1013" s="413"/>
      <c r="T1013" s="413"/>
      <c r="U1013" s="413"/>
      <c r="V1013" s="413"/>
    </row>
    <row r="1014" spans="1:22" s="411" customFormat="1" x14ac:dyDescent="0.25">
      <c r="A1014" s="1"/>
      <c r="B1014" s="5"/>
      <c r="C1014" s="5" t="s">
        <v>869</v>
      </c>
      <c r="D1014" s="380">
        <f>SUM(M193:M195)</f>
        <v>0</v>
      </c>
      <c r="E1014" s="380">
        <f>SUM(M196:M198)</f>
        <v>0</v>
      </c>
      <c r="F1014" s="381">
        <f>SUM(M199:M201)</f>
        <v>0</v>
      </c>
      <c r="G1014" s="146"/>
      <c r="H1014" s="146"/>
      <c r="I1014" s="146"/>
      <c r="J1014" s="146"/>
      <c r="K1014" s="146"/>
      <c r="L1014" s="146"/>
      <c r="M1014" s="146"/>
      <c r="N1014" s="146"/>
      <c r="O1014" s="146"/>
      <c r="P1014" s="6"/>
      <c r="Q1014" s="413"/>
      <c r="R1014" s="413"/>
      <c r="S1014" s="413"/>
      <c r="T1014" s="413"/>
      <c r="U1014" s="413"/>
      <c r="V1014" s="413"/>
    </row>
    <row r="1015" spans="1:22" s="411" customFormat="1" ht="15.75" thickBot="1" x14ac:dyDescent="0.3">
      <c r="A1015" s="1"/>
      <c r="B1015" s="5"/>
      <c r="C1015" s="9" t="s">
        <v>870</v>
      </c>
      <c r="D1015" s="382" t="str">
        <f>IFERROR(D1014/D1013, "")</f>
        <v/>
      </c>
      <c r="E1015" s="382" t="str">
        <f t="shared" ref="E1015:F1015" si="59">IFERROR(E1014/E1013, "")</f>
        <v/>
      </c>
      <c r="F1015" s="383" t="str">
        <f t="shared" si="59"/>
        <v/>
      </c>
      <c r="G1015" s="146"/>
      <c r="H1015" s="146"/>
      <c r="I1015" s="146"/>
      <c r="J1015" s="146"/>
      <c r="K1015" s="146"/>
      <c r="L1015" s="146"/>
      <c r="M1015" s="146"/>
      <c r="N1015" s="146"/>
      <c r="O1015" s="146"/>
      <c r="P1015" s="6"/>
      <c r="Q1015" s="413"/>
      <c r="R1015" s="413"/>
      <c r="S1015" s="413"/>
      <c r="T1015" s="413"/>
      <c r="U1015" s="413"/>
      <c r="V1015" s="413"/>
    </row>
    <row r="1016" spans="1:22" s="411" customFormat="1" x14ac:dyDescent="0.25">
      <c r="A1016" s="1"/>
      <c r="B1016" s="5"/>
      <c r="C1016" s="146"/>
      <c r="D1016" s="146"/>
      <c r="E1016" s="146"/>
      <c r="F1016" s="146"/>
      <c r="G1016" s="146"/>
      <c r="H1016" s="146"/>
      <c r="I1016" s="146"/>
      <c r="J1016" s="146"/>
      <c r="K1016" s="146"/>
      <c r="L1016" s="146"/>
      <c r="M1016" s="146"/>
      <c r="N1016" s="146"/>
      <c r="O1016" s="146"/>
      <c r="P1016" s="6"/>
      <c r="Q1016" s="413"/>
      <c r="R1016" s="413"/>
      <c r="S1016" s="413"/>
      <c r="T1016" s="413"/>
      <c r="U1016" s="413"/>
      <c r="V1016" s="413"/>
    </row>
    <row r="1017" spans="1:22" s="411" customFormat="1" x14ac:dyDescent="0.25">
      <c r="A1017" s="1"/>
      <c r="B1017" s="5"/>
      <c r="C1017" s="146" t="s">
        <v>871</v>
      </c>
      <c r="D1017" s="146"/>
      <c r="E1017" s="146"/>
      <c r="F1017" s="146"/>
      <c r="G1017" s="146"/>
      <c r="H1017" s="146"/>
      <c r="I1017" s="146"/>
      <c r="J1017" s="146"/>
      <c r="K1017" s="146"/>
      <c r="L1017" s="146"/>
      <c r="M1017" s="146"/>
      <c r="N1017" s="146"/>
      <c r="O1017" s="146"/>
      <c r="P1017" s="6"/>
      <c r="Q1017" s="413"/>
      <c r="R1017" s="413"/>
      <c r="S1017" s="413"/>
      <c r="T1017" s="413"/>
      <c r="U1017" s="413"/>
      <c r="V1017" s="413"/>
    </row>
    <row r="1018" spans="1:22" s="411" customFormat="1" x14ac:dyDescent="0.25">
      <c r="A1018" s="1"/>
      <c r="B1018" s="5"/>
      <c r="C1018" s="384" t="str">
        <f>IFERROR(MAX(D1015, E1015, F1015)/MIN(D1015, E1015, F1015),"")</f>
        <v/>
      </c>
      <c r="D1018" s="147"/>
      <c r="E1018" s="146"/>
      <c r="F1018" s="146"/>
      <c r="G1018" s="146"/>
      <c r="H1018" s="146"/>
      <c r="I1018" s="146"/>
      <c r="J1018" s="146"/>
      <c r="K1018" s="146"/>
      <c r="L1018" s="146"/>
      <c r="M1018" s="146"/>
      <c r="N1018" s="146"/>
      <c r="O1018" s="146"/>
      <c r="P1018" s="6"/>
      <c r="Q1018" s="413"/>
      <c r="R1018" s="413"/>
      <c r="S1018" s="413"/>
      <c r="T1018" s="413"/>
      <c r="U1018" s="413"/>
      <c r="V1018" s="413"/>
    </row>
    <row r="1019" spans="1:22" s="411" customFormat="1" x14ac:dyDescent="0.25">
      <c r="A1019" s="1"/>
      <c r="B1019" s="5"/>
      <c r="C1019" s="146"/>
      <c r="D1019" s="146"/>
      <c r="E1019" s="146"/>
      <c r="F1019" s="146"/>
      <c r="G1019" s="146"/>
      <c r="H1019" s="146"/>
      <c r="I1019" s="146"/>
      <c r="J1019" s="146"/>
      <c r="K1019" s="146"/>
      <c r="L1019" s="146"/>
      <c r="M1019" s="146"/>
      <c r="N1019" s="146"/>
      <c r="O1019" s="146"/>
      <c r="P1019" s="6"/>
      <c r="Q1019" s="413"/>
      <c r="R1019" s="413"/>
      <c r="S1019" s="413"/>
      <c r="T1019" s="413"/>
      <c r="U1019" s="413"/>
      <c r="V1019" s="413"/>
    </row>
    <row r="1020" spans="1:22" s="411" customFormat="1" x14ac:dyDescent="0.25">
      <c r="A1020" s="1"/>
      <c r="B1020" s="5"/>
      <c r="C1020" s="146" t="s">
        <v>872</v>
      </c>
      <c r="D1020" s="146"/>
      <c r="E1020" s="146"/>
      <c r="F1020" s="146"/>
      <c r="G1020" s="146"/>
      <c r="H1020" s="146"/>
      <c r="I1020" s="146"/>
      <c r="J1020" s="146"/>
      <c r="K1020" s="146"/>
      <c r="L1020" s="146"/>
      <c r="M1020" s="146"/>
      <c r="N1020" s="146"/>
      <c r="O1020" s="146"/>
      <c r="P1020" s="6"/>
      <c r="Q1020" s="413"/>
      <c r="R1020" s="413"/>
      <c r="S1020" s="413"/>
      <c r="T1020" s="413"/>
      <c r="U1020" s="413"/>
      <c r="V1020" s="413"/>
    </row>
    <row r="1021" spans="1:22" s="411" customFormat="1" x14ac:dyDescent="0.25">
      <c r="A1021" s="1"/>
      <c r="B1021" s="5"/>
      <c r="C1021" s="13" t="str">
        <f>IF(C1018 = "", "", IF(AND(C1018&lt;=7, C1018&gt;=0), "Within limit", "Above limit"))</f>
        <v/>
      </c>
      <c r="D1021" s="146"/>
      <c r="E1021" s="146"/>
      <c r="F1021" s="146"/>
      <c r="G1021" s="146"/>
      <c r="H1021" s="146"/>
      <c r="I1021" s="146"/>
      <c r="J1021" s="146"/>
      <c r="K1021" s="146"/>
      <c r="L1021" s="146"/>
      <c r="M1021" s="146"/>
      <c r="N1021" s="146"/>
      <c r="O1021" s="146"/>
      <c r="P1021" s="6"/>
      <c r="Q1021" s="413"/>
      <c r="R1021" s="413"/>
      <c r="S1021" s="413"/>
      <c r="T1021" s="413"/>
      <c r="U1021" s="413"/>
      <c r="V1021" s="413"/>
    </row>
    <row r="1022" spans="1:22" s="411" customFormat="1" x14ac:dyDescent="0.25">
      <c r="A1022" s="1"/>
      <c r="B1022" s="5"/>
      <c r="C1022" s="146"/>
      <c r="D1022" s="146"/>
      <c r="E1022" s="146"/>
      <c r="F1022" s="146"/>
      <c r="G1022" s="146"/>
      <c r="H1022" s="146"/>
      <c r="I1022" s="146"/>
      <c r="J1022" s="146"/>
      <c r="K1022" s="146"/>
      <c r="L1022" s="146"/>
      <c r="M1022" s="146"/>
      <c r="N1022" s="146"/>
      <c r="O1022" s="146"/>
      <c r="P1022" s="6"/>
      <c r="Q1022" s="413"/>
      <c r="R1022" s="413"/>
      <c r="S1022" s="413"/>
      <c r="T1022" s="413"/>
      <c r="U1022" s="413"/>
      <c r="V1022" s="413"/>
    </row>
    <row r="1023" spans="1:22" s="411" customFormat="1" x14ac:dyDescent="0.25">
      <c r="A1023" s="1"/>
      <c r="B1023" s="5"/>
      <c r="C1023" s="487"/>
      <c r="D1023" s="487"/>
      <c r="E1023" s="487"/>
      <c r="F1023" s="487"/>
      <c r="G1023" s="487"/>
      <c r="H1023" s="487"/>
      <c r="I1023" s="487"/>
      <c r="J1023" s="487"/>
      <c r="K1023" s="487"/>
      <c r="L1023" s="487"/>
      <c r="M1023" s="487"/>
      <c r="N1023" s="487"/>
      <c r="O1023" s="487"/>
      <c r="P1023" s="6"/>
      <c r="Q1023" s="413"/>
      <c r="R1023" s="413"/>
      <c r="S1023" s="413"/>
      <c r="T1023" s="413"/>
      <c r="U1023" s="413"/>
      <c r="V1023" s="413"/>
    </row>
    <row r="1024" spans="1:22" s="411" customFormat="1" x14ac:dyDescent="0.25">
      <c r="A1024" s="1"/>
      <c r="B1024" s="5"/>
      <c r="C1024" s="147" t="str">
        <f>IF(C1021="Above Limit", CONCATENATE("An explanation is required for the ETR value for ", C1012, "."), "")</f>
        <v/>
      </c>
      <c r="D1024" s="146"/>
      <c r="E1024" s="146"/>
      <c r="F1024" s="146"/>
      <c r="G1024" s="146"/>
      <c r="H1024" s="146"/>
      <c r="I1024" s="146"/>
      <c r="J1024" s="146"/>
      <c r="K1024" s="146"/>
      <c r="L1024" s="146"/>
      <c r="M1024" s="146"/>
      <c r="N1024" s="146"/>
      <c r="O1024" s="146"/>
      <c r="P1024" s="6"/>
      <c r="Q1024" s="413"/>
      <c r="R1024" s="413"/>
      <c r="S1024" s="413"/>
      <c r="T1024" s="413"/>
      <c r="U1024" s="413"/>
      <c r="V1024" s="413"/>
    </row>
    <row r="1025" spans="1:22" s="411" customFormat="1" ht="15.75" thickBot="1" x14ac:dyDescent="0.3">
      <c r="A1025" s="1"/>
      <c r="B1025" s="5"/>
      <c r="C1025" s="146"/>
      <c r="D1025" s="146"/>
      <c r="E1025" s="146"/>
      <c r="F1025" s="146"/>
      <c r="G1025" s="146"/>
      <c r="H1025" s="146"/>
      <c r="I1025" s="146"/>
      <c r="J1025" s="146"/>
      <c r="K1025" s="146"/>
      <c r="L1025" s="146"/>
      <c r="M1025" s="146"/>
      <c r="N1025" s="146"/>
      <c r="O1025" s="146"/>
      <c r="P1025" s="6"/>
      <c r="Q1025" s="413"/>
      <c r="R1025" s="413"/>
      <c r="S1025" s="413"/>
      <c r="T1025" s="413"/>
      <c r="U1025" s="413"/>
      <c r="V1025" s="413"/>
    </row>
    <row r="1026" spans="1:22" s="411" customFormat="1" x14ac:dyDescent="0.25">
      <c r="A1026" s="1"/>
      <c r="B1026" s="5"/>
      <c r="C1026" s="378" t="str">
        <f>C235</f>
        <v>OH3</v>
      </c>
      <c r="D1026" s="310" t="s">
        <v>802</v>
      </c>
      <c r="E1026" s="310" t="s">
        <v>806</v>
      </c>
      <c r="F1026" s="311" t="s">
        <v>867</v>
      </c>
      <c r="G1026" s="145"/>
      <c r="H1026" s="146"/>
      <c r="I1026" s="146"/>
      <c r="J1026" s="146"/>
      <c r="K1026" s="146"/>
      <c r="L1026" s="146"/>
      <c r="M1026" s="146"/>
      <c r="N1026" s="146"/>
      <c r="O1026" s="146"/>
      <c r="P1026" s="6"/>
      <c r="Q1026" s="413"/>
      <c r="R1026" s="413"/>
      <c r="S1026" s="413"/>
      <c r="T1026" s="413"/>
      <c r="U1026" s="413"/>
      <c r="V1026" s="413"/>
    </row>
    <row r="1027" spans="1:22" s="411" customFormat="1" x14ac:dyDescent="0.25">
      <c r="A1027" s="1"/>
      <c r="B1027" s="5"/>
      <c r="C1027" s="5" t="s">
        <v>868</v>
      </c>
      <c r="D1027" s="380">
        <f>SUM(D238,D240)</f>
        <v>0</v>
      </c>
      <c r="E1027" s="380">
        <f>SUM(D241,D243)</f>
        <v>0</v>
      </c>
      <c r="F1027" s="381">
        <f>SUM(D244,D246)</f>
        <v>0</v>
      </c>
      <c r="G1027" s="146"/>
      <c r="H1027" s="146"/>
      <c r="I1027" s="146"/>
      <c r="J1027" s="146"/>
      <c r="K1027" s="146"/>
      <c r="L1027" s="146"/>
      <c r="M1027" s="146"/>
      <c r="N1027" s="146"/>
      <c r="O1027" s="146"/>
      <c r="P1027" s="6"/>
      <c r="Q1027" s="413"/>
      <c r="R1027" s="413"/>
      <c r="S1027" s="413"/>
      <c r="T1027" s="413"/>
      <c r="U1027" s="413"/>
      <c r="V1027" s="413"/>
    </row>
    <row r="1028" spans="1:22" s="411" customFormat="1" x14ac:dyDescent="0.25">
      <c r="A1028" s="1"/>
      <c r="B1028" s="5"/>
      <c r="C1028" s="5" t="s">
        <v>869</v>
      </c>
      <c r="D1028" s="380">
        <f>SUM(M238:M240)</f>
        <v>0</v>
      </c>
      <c r="E1028" s="380">
        <f>SUM(M241:M243)</f>
        <v>0</v>
      </c>
      <c r="F1028" s="381">
        <f>SUM(M244:M246)</f>
        <v>0</v>
      </c>
      <c r="G1028" s="146"/>
      <c r="H1028" s="146"/>
      <c r="I1028" s="146"/>
      <c r="J1028" s="146"/>
      <c r="K1028" s="146"/>
      <c r="L1028" s="146"/>
      <c r="M1028" s="146"/>
      <c r="N1028" s="146"/>
      <c r="O1028" s="146"/>
      <c r="P1028" s="6"/>
      <c r="Q1028" s="413"/>
      <c r="R1028" s="413"/>
      <c r="S1028" s="413"/>
      <c r="T1028" s="413"/>
      <c r="U1028" s="413"/>
      <c r="V1028" s="413"/>
    </row>
    <row r="1029" spans="1:22" s="411" customFormat="1" ht="15.75" thickBot="1" x14ac:dyDescent="0.3">
      <c r="A1029" s="1"/>
      <c r="B1029" s="5"/>
      <c r="C1029" s="9" t="s">
        <v>870</v>
      </c>
      <c r="D1029" s="382" t="str">
        <f>IFERROR(D1028/D1027, "")</f>
        <v/>
      </c>
      <c r="E1029" s="382" t="str">
        <f t="shared" ref="E1029:F1029" si="60">IFERROR(E1028/E1027, "")</f>
        <v/>
      </c>
      <c r="F1029" s="383" t="str">
        <f t="shared" si="60"/>
        <v/>
      </c>
      <c r="G1029" s="146"/>
      <c r="H1029" s="146"/>
      <c r="I1029" s="146"/>
      <c r="J1029" s="146"/>
      <c r="K1029" s="146"/>
      <c r="L1029" s="146"/>
      <c r="M1029" s="146"/>
      <c r="N1029" s="146"/>
      <c r="O1029" s="146"/>
      <c r="P1029" s="6"/>
      <c r="Q1029" s="413"/>
      <c r="R1029" s="413"/>
      <c r="S1029" s="413"/>
      <c r="T1029" s="413"/>
      <c r="U1029" s="413"/>
      <c r="V1029" s="413"/>
    </row>
    <row r="1030" spans="1:22" s="411" customFormat="1" x14ac:dyDescent="0.25">
      <c r="A1030" s="1"/>
      <c r="B1030" s="5"/>
      <c r="C1030" s="146"/>
      <c r="D1030" s="146"/>
      <c r="E1030" s="146"/>
      <c r="F1030" s="146"/>
      <c r="G1030" s="146"/>
      <c r="H1030" s="146"/>
      <c r="I1030" s="146"/>
      <c r="J1030" s="146"/>
      <c r="K1030" s="146"/>
      <c r="L1030" s="146"/>
      <c r="M1030" s="146"/>
      <c r="N1030" s="146"/>
      <c r="O1030" s="146"/>
      <c r="P1030" s="6"/>
      <c r="Q1030" s="413"/>
      <c r="R1030" s="413"/>
      <c r="S1030" s="413"/>
      <c r="T1030" s="413"/>
      <c r="U1030" s="413"/>
      <c r="V1030" s="413"/>
    </row>
    <row r="1031" spans="1:22" s="411" customFormat="1" x14ac:dyDescent="0.25">
      <c r="A1031" s="1"/>
      <c r="B1031" s="5"/>
      <c r="C1031" s="146" t="s">
        <v>871</v>
      </c>
      <c r="D1031" s="146"/>
      <c r="E1031" s="146"/>
      <c r="F1031" s="146"/>
      <c r="G1031" s="146"/>
      <c r="H1031" s="146"/>
      <c r="I1031" s="146"/>
      <c r="J1031" s="146"/>
      <c r="K1031" s="146"/>
      <c r="L1031" s="146"/>
      <c r="M1031" s="146"/>
      <c r="N1031" s="146"/>
      <c r="O1031" s="146"/>
      <c r="P1031" s="6"/>
      <c r="Q1031" s="413"/>
      <c r="R1031" s="413"/>
      <c r="S1031" s="413"/>
      <c r="T1031" s="413"/>
      <c r="U1031" s="413"/>
      <c r="V1031" s="413"/>
    </row>
    <row r="1032" spans="1:22" s="411" customFormat="1" x14ac:dyDescent="0.25">
      <c r="A1032" s="1"/>
      <c r="B1032" s="5"/>
      <c r="C1032" s="384" t="str">
        <f>IFERROR(MAX(D1029, E1029, F1029)/MIN(D1029, E1029, F1029),"")</f>
        <v/>
      </c>
      <c r="D1032" s="147"/>
      <c r="E1032" s="146"/>
      <c r="F1032" s="146"/>
      <c r="G1032" s="146"/>
      <c r="H1032" s="146"/>
      <c r="I1032" s="146"/>
      <c r="J1032" s="146"/>
      <c r="K1032" s="146"/>
      <c r="L1032" s="146"/>
      <c r="M1032" s="146"/>
      <c r="N1032" s="146"/>
      <c r="O1032" s="146"/>
      <c r="P1032" s="6"/>
      <c r="Q1032" s="413"/>
      <c r="R1032" s="413"/>
      <c r="S1032" s="413"/>
      <c r="T1032" s="413"/>
      <c r="U1032" s="413"/>
      <c r="V1032" s="413"/>
    </row>
    <row r="1033" spans="1:22" s="411" customFormat="1" x14ac:dyDescent="0.25">
      <c r="A1033" s="1"/>
      <c r="B1033" s="5"/>
      <c r="C1033" s="146"/>
      <c r="D1033" s="146"/>
      <c r="E1033" s="146"/>
      <c r="F1033" s="146"/>
      <c r="G1033" s="146"/>
      <c r="H1033" s="146"/>
      <c r="I1033" s="146"/>
      <c r="J1033" s="146"/>
      <c r="K1033" s="146"/>
      <c r="L1033" s="146"/>
      <c r="M1033" s="146"/>
      <c r="N1033" s="146"/>
      <c r="O1033" s="146"/>
      <c r="P1033" s="6"/>
      <c r="Q1033" s="413"/>
      <c r="R1033" s="413"/>
      <c r="S1033" s="413"/>
      <c r="T1033" s="413"/>
      <c r="U1033" s="413"/>
      <c r="V1033" s="413"/>
    </row>
    <row r="1034" spans="1:22" s="411" customFormat="1" x14ac:dyDescent="0.25">
      <c r="A1034" s="1"/>
      <c r="B1034" s="5"/>
      <c r="C1034" s="146" t="s">
        <v>872</v>
      </c>
      <c r="D1034" s="146"/>
      <c r="E1034" s="146"/>
      <c r="F1034" s="146"/>
      <c r="G1034" s="146"/>
      <c r="H1034" s="146"/>
      <c r="I1034" s="146"/>
      <c r="J1034" s="146"/>
      <c r="K1034" s="146"/>
      <c r="L1034" s="146"/>
      <c r="M1034" s="146"/>
      <c r="N1034" s="146"/>
      <c r="O1034" s="146"/>
      <c r="P1034" s="6"/>
      <c r="Q1034" s="413"/>
      <c r="R1034" s="413"/>
      <c r="S1034" s="413"/>
      <c r="T1034" s="413"/>
      <c r="U1034" s="413"/>
      <c r="V1034" s="413"/>
    </row>
    <row r="1035" spans="1:22" s="411" customFormat="1" x14ac:dyDescent="0.25">
      <c r="A1035" s="1"/>
      <c r="B1035" s="5"/>
      <c r="C1035" s="13" t="str">
        <f>IF(C1032 = "", "", IF(AND(C1032&lt;=7, C1032&gt;=0), "Within limit", "Above limit"))</f>
        <v/>
      </c>
      <c r="D1035" s="146"/>
      <c r="E1035" s="146"/>
      <c r="F1035" s="146"/>
      <c r="G1035" s="146"/>
      <c r="H1035" s="146"/>
      <c r="I1035" s="146"/>
      <c r="J1035" s="146"/>
      <c r="K1035" s="146"/>
      <c r="L1035" s="146"/>
      <c r="M1035" s="146"/>
      <c r="N1035" s="146"/>
      <c r="O1035" s="146"/>
      <c r="P1035" s="6"/>
      <c r="Q1035" s="413"/>
      <c r="R1035" s="413"/>
      <c r="S1035" s="413"/>
      <c r="T1035" s="413"/>
      <c r="U1035" s="413"/>
      <c r="V1035" s="413"/>
    </row>
    <row r="1036" spans="1:22" s="411" customFormat="1" x14ac:dyDescent="0.25">
      <c r="A1036" s="1"/>
      <c r="B1036" s="5"/>
      <c r="C1036" s="146"/>
      <c r="D1036" s="146"/>
      <c r="E1036" s="146"/>
      <c r="F1036" s="146"/>
      <c r="G1036" s="146"/>
      <c r="H1036" s="146"/>
      <c r="I1036" s="146"/>
      <c r="J1036" s="146"/>
      <c r="K1036" s="146"/>
      <c r="L1036" s="146"/>
      <c r="M1036" s="146"/>
      <c r="N1036" s="146"/>
      <c r="O1036" s="146"/>
      <c r="P1036" s="6"/>
      <c r="Q1036" s="413"/>
      <c r="R1036" s="413"/>
      <c r="S1036" s="413"/>
      <c r="T1036" s="413"/>
      <c r="U1036" s="413"/>
      <c r="V1036" s="413"/>
    </row>
    <row r="1037" spans="1:22" s="411" customFormat="1" x14ac:dyDescent="0.25">
      <c r="A1037" s="1"/>
      <c r="B1037" s="5"/>
      <c r="C1037" s="487"/>
      <c r="D1037" s="487"/>
      <c r="E1037" s="487"/>
      <c r="F1037" s="487"/>
      <c r="G1037" s="487"/>
      <c r="H1037" s="487"/>
      <c r="I1037" s="487"/>
      <c r="J1037" s="487"/>
      <c r="K1037" s="487"/>
      <c r="L1037" s="487"/>
      <c r="M1037" s="487"/>
      <c r="N1037" s="487"/>
      <c r="O1037" s="487"/>
      <c r="P1037" s="6"/>
      <c r="Q1037" s="413"/>
      <c r="R1037" s="413"/>
      <c r="S1037" s="413"/>
      <c r="T1037" s="413"/>
      <c r="U1037" s="413"/>
      <c r="V1037" s="413"/>
    </row>
    <row r="1038" spans="1:22" s="411" customFormat="1" x14ac:dyDescent="0.25">
      <c r="A1038" s="1"/>
      <c r="B1038" s="5"/>
      <c r="C1038" s="147" t="str">
        <f>IF(C1035="Above Limit", CONCATENATE("An explanation is required for the ETR value for ", C1026, "."), "")</f>
        <v/>
      </c>
      <c r="D1038" s="146"/>
      <c r="E1038" s="146"/>
      <c r="F1038" s="146"/>
      <c r="G1038" s="146"/>
      <c r="H1038" s="146"/>
      <c r="I1038" s="146"/>
      <c r="J1038" s="146"/>
      <c r="K1038" s="146"/>
      <c r="L1038" s="146"/>
      <c r="M1038" s="146"/>
      <c r="N1038" s="146"/>
      <c r="O1038" s="146"/>
      <c r="P1038" s="6"/>
      <c r="Q1038" s="413"/>
      <c r="R1038" s="413"/>
      <c r="S1038" s="413"/>
      <c r="T1038" s="413"/>
      <c r="U1038" s="413"/>
      <c r="V1038" s="413"/>
    </row>
    <row r="1039" spans="1:22" s="411" customFormat="1" ht="15.75" thickBot="1" x14ac:dyDescent="0.3">
      <c r="A1039" s="1"/>
      <c r="B1039" s="5"/>
      <c r="C1039" s="146"/>
      <c r="D1039" s="146"/>
      <c r="E1039" s="146"/>
      <c r="F1039" s="146"/>
      <c r="G1039" s="146"/>
      <c r="H1039" s="146"/>
      <c r="I1039" s="146"/>
      <c r="J1039" s="146"/>
      <c r="K1039" s="146"/>
      <c r="L1039" s="146"/>
      <c r="M1039" s="146"/>
      <c r="N1039" s="146"/>
      <c r="O1039" s="146"/>
      <c r="P1039" s="6"/>
      <c r="Q1039" s="413"/>
      <c r="R1039" s="413"/>
      <c r="S1039" s="413"/>
      <c r="T1039" s="413"/>
      <c r="U1039" s="413"/>
      <c r="V1039" s="413"/>
    </row>
    <row r="1040" spans="1:22" s="411" customFormat="1" x14ac:dyDescent="0.25">
      <c r="A1040" s="1"/>
      <c r="B1040" s="5"/>
      <c r="C1040" s="378" t="str">
        <f>C280</f>
        <v>OH4</v>
      </c>
      <c r="D1040" s="310" t="s">
        <v>802</v>
      </c>
      <c r="E1040" s="310" t="s">
        <v>806</v>
      </c>
      <c r="F1040" s="311" t="s">
        <v>867</v>
      </c>
      <c r="G1040" s="145"/>
      <c r="H1040" s="146"/>
      <c r="I1040" s="146"/>
      <c r="J1040" s="146"/>
      <c r="K1040" s="146"/>
      <c r="L1040" s="146"/>
      <c r="M1040" s="146"/>
      <c r="N1040" s="146"/>
      <c r="O1040" s="146"/>
      <c r="P1040" s="6"/>
      <c r="Q1040" s="413"/>
      <c r="R1040" s="413"/>
      <c r="S1040" s="413"/>
      <c r="T1040" s="413"/>
      <c r="U1040" s="413"/>
      <c r="V1040" s="413"/>
    </row>
    <row r="1041" spans="1:22" s="411" customFormat="1" x14ac:dyDescent="0.25">
      <c r="A1041" s="1"/>
      <c r="B1041" s="5"/>
      <c r="C1041" s="5" t="s">
        <v>868</v>
      </c>
      <c r="D1041" s="380">
        <f>SUM(D283,D285)</f>
        <v>0</v>
      </c>
      <c r="E1041" s="380">
        <f>SUM(D286,D288)</f>
        <v>0</v>
      </c>
      <c r="F1041" s="381">
        <f>SUM(D289,D291)</f>
        <v>0</v>
      </c>
      <c r="G1041" s="146"/>
      <c r="H1041" s="146"/>
      <c r="I1041" s="146"/>
      <c r="J1041" s="146"/>
      <c r="K1041" s="146"/>
      <c r="L1041" s="146"/>
      <c r="M1041" s="146"/>
      <c r="N1041" s="146"/>
      <c r="O1041" s="146"/>
      <c r="P1041" s="6"/>
      <c r="Q1041" s="413"/>
      <c r="R1041" s="413"/>
      <c r="S1041" s="413"/>
      <c r="T1041" s="413"/>
      <c r="U1041" s="413"/>
      <c r="V1041" s="413"/>
    </row>
    <row r="1042" spans="1:22" s="411" customFormat="1" x14ac:dyDescent="0.25">
      <c r="A1042" s="1"/>
      <c r="B1042" s="5"/>
      <c r="C1042" s="5" t="s">
        <v>869</v>
      </c>
      <c r="D1042" s="380">
        <f>SUM(M283:M285)</f>
        <v>0</v>
      </c>
      <c r="E1042" s="380">
        <f>SUM(M286:M288)</f>
        <v>0</v>
      </c>
      <c r="F1042" s="381">
        <f>SUM(M289:M291)</f>
        <v>0</v>
      </c>
      <c r="G1042" s="146"/>
      <c r="H1042" s="146"/>
      <c r="I1042" s="146"/>
      <c r="J1042" s="146"/>
      <c r="K1042" s="146"/>
      <c r="L1042" s="146"/>
      <c r="M1042" s="146"/>
      <c r="N1042" s="146"/>
      <c r="O1042" s="146"/>
      <c r="P1042" s="6"/>
      <c r="Q1042" s="413"/>
      <c r="R1042" s="413"/>
      <c r="S1042" s="413"/>
      <c r="T1042" s="413"/>
      <c r="U1042" s="413"/>
      <c r="V1042" s="413"/>
    </row>
    <row r="1043" spans="1:22" s="411" customFormat="1" ht="15.75" thickBot="1" x14ac:dyDescent="0.3">
      <c r="A1043" s="1"/>
      <c r="B1043" s="5"/>
      <c r="C1043" s="9" t="s">
        <v>870</v>
      </c>
      <c r="D1043" s="382" t="str">
        <f>IFERROR(D1042/D1041, "")</f>
        <v/>
      </c>
      <c r="E1043" s="382" t="str">
        <f t="shared" ref="E1043:F1043" si="61">IFERROR(E1042/E1041, "")</f>
        <v/>
      </c>
      <c r="F1043" s="383" t="str">
        <f t="shared" si="61"/>
        <v/>
      </c>
      <c r="G1043" s="146"/>
      <c r="H1043" s="146"/>
      <c r="I1043" s="146"/>
      <c r="J1043" s="146"/>
      <c r="K1043" s="146"/>
      <c r="L1043" s="146"/>
      <c r="M1043" s="146"/>
      <c r="N1043" s="146"/>
      <c r="O1043" s="146"/>
      <c r="P1043" s="6"/>
      <c r="Q1043" s="413"/>
      <c r="R1043" s="413"/>
      <c r="S1043" s="413"/>
      <c r="T1043" s="413"/>
      <c r="U1043" s="413"/>
      <c r="V1043" s="413"/>
    </row>
    <row r="1044" spans="1:22" s="411" customFormat="1" x14ac:dyDescent="0.25">
      <c r="A1044" s="1"/>
      <c r="B1044" s="5"/>
      <c r="C1044" s="146"/>
      <c r="D1044" s="146"/>
      <c r="E1044" s="146"/>
      <c r="F1044" s="146"/>
      <c r="G1044" s="146"/>
      <c r="H1044" s="146"/>
      <c r="I1044" s="146"/>
      <c r="J1044" s="146"/>
      <c r="K1044" s="146"/>
      <c r="L1044" s="146"/>
      <c r="M1044" s="146"/>
      <c r="N1044" s="146"/>
      <c r="O1044" s="146"/>
      <c r="P1044" s="6"/>
      <c r="Q1044" s="413"/>
      <c r="R1044" s="413"/>
      <c r="S1044" s="413"/>
      <c r="T1044" s="413"/>
      <c r="U1044" s="413"/>
      <c r="V1044" s="413"/>
    </row>
    <row r="1045" spans="1:22" s="411" customFormat="1" x14ac:dyDescent="0.25">
      <c r="A1045" s="1"/>
      <c r="B1045" s="5"/>
      <c r="C1045" s="146" t="s">
        <v>871</v>
      </c>
      <c r="D1045" s="146"/>
      <c r="E1045" s="146"/>
      <c r="F1045" s="146"/>
      <c r="G1045" s="146"/>
      <c r="H1045" s="146"/>
      <c r="I1045" s="146"/>
      <c r="J1045" s="146"/>
      <c r="K1045" s="146"/>
      <c r="L1045" s="146"/>
      <c r="M1045" s="146"/>
      <c r="N1045" s="146"/>
      <c r="O1045" s="146"/>
      <c r="P1045" s="6"/>
      <c r="Q1045" s="413"/>
      <c r="R1045" s="413"/>
      <c r="S1045" s="413"/>
      <c r="T1045" s="413"/>
      <c r="U1045" s="413"/>
      <c r="V1045" s="413"/>
    </row>
    <row r="1046" spans="1:22" s="411" customFormat="1" x14ac:dyDescent="0.25">
      <c r="A1046" s="1"/>
      <c r="B1046" s="5"/>
      <c r="C1046" s="384" t="str">
        <f>IFERROR(MAX(D1043, E1043, F1043)/MIN(D1043, E1043, F1043),"")</f>
        <v/>
      </c>
      <c r="D1046" s="147"/>
      <c r="E1046" s="146"/>
      <c r="F1046" s="146"/>
      <c r="G1046" s="146"/>
      <c r="H1046" s="146"/>
      <c r="I1046" s="146"/>
      <c r="J1046" s="146"/>
      <c r="K1046" s="146"/>
      <c r="L1046" s="146"/>
      <c r="M1046" s="146"/>
      <c r="N1046" s="146"/>
      <c r="O1046" s="146"/>
      <c r="P1046" s="6"/>
      <c r="Q1046" s="413"/>
      <c r="R1046" s="413"/>
      <c r="S1046" s="413"/>
      <c r="T1046" s="413"/>
      <c r="U1046" s="413"/>
      <c r="V1046" s="413"/>
    </row>
    <row r="1047" spans="1:22" s="411" customFormat="1" x14ac:dyDescent="0.25">
      <c r="A1047" s="1"/>
      <c r="B1047" s="5"/>
      <c r="C1047" s="146"/>
      <c r="D1047" s="146"/>
      <c r="E1047" s="146"/>
      <c r="F1047" s="146"/>
      <c r="G1047" s="146"/>
      <c r="H1047" s="146"/>
      <c r="I1047" s="146"/>
      <c r="J1047" s="146"/>
      <c r="K1047" s="146"/>
      <c r="L1047" s="146"/>
      <c r="M1047" s="146"/>
      <c r="N1047" s="146"/>
      <c r="O1047" s="146"/>
      <c r="P1047" s="6"/>
      <c r="Q1047" s="413"/>
      <c r="R1047" s="413"/>
      <c r="S1047" s="413"/>
      <c r="T1047" s="413"/>
      <c r="U1047" s="413"/>
      <c r="V1047" s="413"/>
    </row>
    <row r="1048" spans="1:22" s="411" customFormat="1" x14ac:dyDescent="0.25">
      <c r="A1048" s="1"/>
      <c r="B1048" s="5"/>
      <c r="C1048" s="146" t="s">
        <v>872</v>
      </c>
      <c r="D1048" s="146"/>
      <c r="E1048" s="146"/>
      <c r="F1048" s="146"/>
      <c r="G1048" s="146"/>
      <c r="H1048" s="146"/>
      <c r="I1048" s="146"/>
      <c r="J1048" s="146"/>
      <c r="K1048" s="146"/>
      <c r="L1048" s="146"/>
      <c r="M1048" s="146"/>
      <c r="N1048" s="146"/>
      <c r="O1048" s="146"/>
      <c r="P1048" s="6"/>
      <c r="Q1048" s="413"/>
      <c r="R1048" s="413"/>
      <c r="S1048" s="413"/>
      <c r="T1048" s="413"/>
      <c r="U1048" s="413"/>
      <c r="V1048" s="413"/>
    </row>
    <row r="1049" spans="1:22" s="411" customFormat="1" x14ac:dyDescent="0.25">
      <c r="A1049" s="1"/>
      <c r="B1049" s="5"/>
      <c r="C1049" s="13" t="str">
        <f>IF(C1046 = "", "", IF(AND(C1046&lt;=7, C1046&gt;=0), "Within limit", "Above limit"))</f>
        <v/>
      </c>
      <c r="D1049" s="146"/>
      <c r="E1049" s="146"/>
      <c r="F1049" s="146"/>
      <c r="G1049" s="146"/>
      <c r="H1049" s="146"/>
      <c r="I1049" s="146"/>
      <c r="J1049" s="146"/>
      <c r="K1049" s="146"/>
      <c r="L1049" s="146"/>
      <c r="M1049" s="146"/>
      <c r="N1049" s="146"/>
      <c r="O1049" s="146"/>
      <c r="P1049" s="6"/>
      <c r="Q1049" s="413"/>
      <c r="R1049" s="413"/>
      <c r="S1049" s="413"/>
      <c r="T1049" s="413"/>
      <c r="U1049" s="413"/>
      <c r="V1049" s="413"/>
    </row>
    <row r="1050" spans="1:22" s="411" customFormat="1" x14ac:dyDescent="0.25">
      <c r="A1050" s="1"/>
      <c r="B1050" s="5"/>
      <c r="C1050" s="146"/>
      <c r="D1050" s="146"/>
      <c r="E1050" s="146"/>
      <c r="F1050" s="146"/>
      <c r="G1050" s="146"/>
      <c r="H1050" s="146"/>
      <c r="I1050" s="146"/>
      <c r="J1050" s="146"/>
      <c r="K1050" s="146"/>
      <c r="L1050" s="146"/>
      <c r="M1050" s="146"/>
      <c r="N1050" s="146"/>
      <c r="O1050" s="146"/>
      <c r="P1050" s="6"/>
      <c r="Q1050" s="413"/>
      <c r="R1050" s="413"/>
      <c r="S1050" s="413"/>
      <c r="T1050" s="413"/>
      <c r="U1050" s="413"/>
      <c r="V1050" s="413"/>
    </row>
    <row r="1051" spans="1:22" s="411" customFormat="1" x14ac:dyDescent="0.25">
      <c r="A1051" s="1"/>
      <c r="B1051" s="5"/>
      <c r="C1051" s="487"/>
      <c r="D1051" s="487"/>
      <c r="E1051" s="487"/>
      <c r="F1051" s="487"/>
      <c r="G1051" s="487"/>
      <c r="H1051" s="487"/>
      <c r="I1051" s="487"/>
      <c r="J1051" s="487"/>
      <c r="K1051" s="487"/>
      <c r="L1051" s="487"/>
      <c r="M1051" s="487"/>
      <c r="N1051" s="487"/>
      <c r="O1051" s="487"/>
      <c r="P1051" s="6"/>
      <c r="Q1051" s="413"/>
      <c r="R1051" s="413"/>
      <c r="S1051" s="413"/>
      <c r="T1051" s="413"/>
      <c r="U1051" s="413"/>
      <c r="V1051" s="413"/>
    </row>
    <row r="1052" spans="1:22" s="411" customFormat="1" x14ac:dyDescent="0.25">
      <c r="A1052" s="1"/>
      <c r="B1052" s="5"/>
      <c r="C1052" s="147" t="str">
        <f>IF(C1049="Above Limit", CONCATENATE("An explanation is required for the ETR value for ", C1040, "."), "")</f>
        <v/>
      </c>
      <c r="D1052" s="146"/>
      <c r="E1052" s="146"/>
      <c r="F1052" s="146"/>
      <c r="G1052" s="146"/>
      <c r="H1052" s="146"/>
      <c r="I1052" s="146"/>
      <c r="J1052" s="146"/>
      <c r="K1052" s="146"/>
      <c r="L1052" s="146"/>
      <c r="M1052" s="146"/>
      <c r="N1052" s="146"/>
      <c r="O1052" s="146"/>
      <c r="P1052" s="6"/>
      <c r="Q1052" s="413"/>
      <c r="R1052" s="413"/>
      <c r="S1052" s="413"/>
      <c r="T1052" s="413"/>
      <c r="U1052" s="413"/>
      <c r="V1052" s="413"/>
    </row>
    <row r="1053" spans="1:22" s="411" customFormat="1" ht="15.75" thickBot="1" x14ac:dyDescent="0.3">
      <c r="A1053" s="1"/>
      <c r="B1053" s="5"/>
      <c r="C1053" s="146"/>
      <c r="D1053" s="146"/>
      <c r="E1053" s="146"/>
      <c r="F1053" s="146"/>
      <c r="G1053" s="146"/>
      <c r="H1053" s="146"/>
      <c r="I1053" s="146"/>
      <c r="J1053" s="146"/>
      <c r="K1053" s="146"/>
      <c r="L1053" s="146"/>
      <c r="M1053" s="146"/>
      <c r="N1053" s="146"/>
      <c r="O1053" s="146"/>
      <c r="P1053" s="6"/>
      <c r="Q1053" s="413"/>
      <c r="R1053" s="413"/>
      <c r="S1053" s="413"/>
      <c r="T1053" s="413"/>
      <c r="U1053" s="413"/>
      <c r="V1053" s="413"/>
    </row>
    <row r="1054" spans="1:22" s="411" customFormat="1" x14ac:dyDescent="0.25">
      <c r="A1054" s="1"/>
      <c r="B1054" s="5"/>
      <c r="C1054" s="378" t="str">
        <f>C325</f>
        <v>OH5</v>
      </c>
      <c r="D1054" s="310" t="s">
        <v>802</v>
      </c>
      <c r="E1054" s="310" t="s">
        <v>806</v>
      </c>
      <c r="F1054" s="311" t="s">
        <v>867</v>
      </c>
      <c r="G1054" s="145"/>
      <c r="H1054" s="146"/>
      <c r="I1054" s="146"/>
      <c r="J1054" s="146"/>
      <c r="K1054" s="146"/>
      <c r="L1054" s="146"/>
      <c r="M1054" s="146"/>
      <c r="N1054" s="146"/>
      <c r="O1054" s="146"/>
      <c r="P1054" s="6"/>
      <c r="Q1054" s="413"/>
      <c r="R1054" s="413"/>
      <c r="S1054" s="413"/>
      <c r="T1054" s="413"/>
      <c r="U1054" s="413"/>
      <c r="V1054" s="413"/>
    </row>
    <row r="1055" spans="1:22" s="411" customFormat="1" x14ac:dyDescent="0.25">
      <c r="A1055" s="1"/>
      <c r="B1055" s="5"/>
      <c r="C1055" s="5" t="s">
        <v>868</v>
      </c>
      <c r="D1055" s="380">
        <f>SUM(D328,D330)</f>
        <v>0</v>
      </c>
      <c r="E1055" s="380">
        <f>SUM(D331,D333)</f>
        <v>0</v>
      </c>
      <c r="F1055" s="381">
        <f>SUM(D334,D336)</f>
        <v>0</v>
      </c>
      <c r="G1055" s="146"/>
      <c r="H1055" s="146"/>
      <c r="I1055" s="146"/>
      <c r="J1055" s="146"/>
      <c r="K1055" s="146"/>
      <c r="L1055" s="146"/>
      <c r="M1055" s="146"/>
      <c r="N1055" s="146"/>
      <c r="O1055" s="146"/>
      <c r="P1055" s="6"/>
      <c r="Q1055" s="413"/>
      <c r="R1055" s="413"/>
      <c r="S1055" s="413"/>
      <c r="T1055" s="413"/>
      <c r="U1055" s="413"/>
      <c r="V1055" s="413"/>
    </row>
    <row r="1056" spans="1:22" s="411" customFormat="1" x14ac:dyDescent="0.25">
      <c r="A1056" s="1"/>
      <c r="B1056" s="5"/>
      <c r="C1056" s="5" t="s">
        <v>869</v>
      </c>
      <c r="D1056" s="380">
        <f>SUM(M328:M330)</f>
        <v>0</v>
      </c>
      <c r="E1056" s="380">
        <f>SUM(M331:M333)</f>
        <v>0</v>
      </c>
      <c r="F1056" s="381">
        <f>SUM(M334:M336)</f>
        <v>0</v>
      </c>
      <c r="G1056" s="146"/>
      <c r="H1056" s="146"/>
      <c r="I1056" s="146"/>
      <c r="J1056" s="146"/>
      <c r="K1056" s="146"/>
      <c r="L1056" s="146"/>
      <c r="M1056" s="146"/>
      <c r="N1056" s="146"/>
      <c r="O1056" s="146"/>
      <c r="P1056" s="6"/>
      <c r="Q1056" s="413"/>
      <c r="R1056" s="413"/>
      <c r="S1056" s="413"/>
      <c r="T1056" s="413"/>
      <c r="U1056" s="413"/>
      <c r="V1056" s="413"/>
    </row>
    <row r="1057" spans="1:22" s="411" customFormat="1" ht="15.75" thickBot="1" x14ac:dyDescent="0.3">
      <c r="A1057" s="1"/>
      <c r="B1057" s="5"/>
      <c r="C1057" s="9" t="s">
        <v>870</v>
      </c>
      <c r="D1057" s="382" t="str">
        <f>IFERROR(D1056/D1055, "")</f>
        <v/>
      </c>
      <c r="E1057" s="382" t="str">
        <f t="shared" ref="E1057:F1057" si="62">IFERROR(E1056/E1055, "")</f>
        <v/>
      </c>
      <c r="F1057" s="383" t="str">
        <f t="shared" si="62"/>
        <v/>
      </c>
      <c r="G1057" s="146"/>
      <c r="H1057" s="146"/>
      <c r="I1057" s="146"/>
      <c r="J1057" s="146"/>
      <c r="K1057" s="146"/>
      <c r="L1057" s="146"/>
      <c r="M1057" s="146"/>
      <c r="N1057" s="146"/>
      <c r="O1057" s="146"/>
      <c r="P1057" s="6"/>
      <c r="Q1057" s="413"/>
      <c r="R1057" s="413"/>
      <c r="S1057" s="413"/>
      <c r="T1057" s="413"/>
      <c r="U1057" s="413"/>
      <c r="V1057" s="413"/>
    </row>
    <row r="1058" spans="1:22" s="411" customFormat="1" x14ac:dyDescent="0.25">
      <c r="A1058" s="1"/>
      <c r="B1058" s="5"/>
      <c r="C1058" s="146"/>
      <c r="D1058" s="146"/>
      <c r="E1058" s="146"/>
      <c r="F1058" s="146"/>
      <c r="G1058" s="146"/>
      <c r="H1058" s="146"/>
      <c r="I1058" s="146"/>
      <c r="J1058" s="146"/>
      <c r="K1058" s="146"/>
      <c r="L1058" s="146"/>
      <c r="M1058" s="146"/>
      <c r="N1058" s="146"/>
      <c r="O1058" s="146"/>
      <c r="P1058" s="6"/>
      <c r="Q1058" s="413"/>
      <c r="R1058" s="413"/>
      <c r="S1058" s="413"/>
      <c r="T1058" s="413"/>
      <c r="U1058" s="413"/>
      <c r="V1058" s="413"/>
    </row>
    <row r="1059" spans="1:22" s="411" customFormat="1" x14ac:dyDescent="0.25">
      <c r="A1059" s="1"/>
      <c r="B1059" s="5"/>
      <c r="C1059" s="146" t="s">
        <v>871</v>
      </c>
      <c r="D1059" s="146"/>
      <c r="E1059" s="146"/>
      <c r="F1059" s="146"/>
      <c r="G1059" s="146"/>
      <c r="H1059" s="146"/>
      <c r="I1059" s="146"/>
      <c r="J1059" s="146"/>
      <c r="K1059" s="146"/>
      <c r="L1059" s="146"/>
      <c r="M1059" s="146"/>
      <c r="N1059" s="146"/>
      <c r="O1059" s="146"/>
      <c r="P1059" s="6"/>
      <c r="Q1059" s="413"/>
      <c r="R1059" s="413"/>
      <c r="S1059" s="413"/>
      <c r="T1059" s="413"/>
      <c r="U1059" s="413"/>
      <c r="V1059" s="413"/>
    </row>
    <row r="1060" spans="1:22" s="411" customFormat="1" x14ac:dyDescent="0.25">
      <c r="A1060" s="1"/>
      <c r="B1060" s="5"/>
      <c r="C1060" s="384" t="str">
        <f>IFERROR(MAX(D1057, E1057, F1057)/MIN(D1057, E1057, F1057),"")</f>
        <v/>
      </c>
      <c r="D1060" s="147"/>
      <c r="E1060" s="146"/>
      <c r="F1060" s="146"/>
      <c r="G1060" s="146"/>
      <c r="H1060" s="146"/>
      <c r="I1060" s="146"/>
      <c r="J1060" s="146"/>
      <c r="K1060" s="146"/>
      <c r="L1060" s="146"/>
      <c r="M1060" s="146"/>
      <c r="N1060" s="146"/>
      <c r="O1060" s="146"/>
      <c r="P1060" s="6"/>
      <c r="Q1060" s="413"/>
      <c r="R1060" s="413"/>
      <c r="S1060" s="413"/>
      <c r="T1060" s="413"/>
      <c r="U1060" s="413"/>
      <c r="V1060" s="413"/>
    </row>
    <row r="1061" spans="1:22" s="411" customFormat="1" x14ac:dyDescent="0.25">
      <c r="A1061" s="1"/>
      <c r="B1061" s="5"/>
      <c r="C1061" s="146"/>
      <c r="D1061" s="146"/>
      <c r="E1061" s="146"/>
      <c r="F1061" s="146"/>
      <c r="G1061" s="146"/>
      <c r="H1061" s="146"/>
      <c r="I1061" s="146"/>
      <c r="J1061" s="146"/>
      <c r="K1061" s="146"/>
      <c r="L1061" s="146"/>
      <c r="M1061" s="146"/>
      <c r="N1061" s="146"/>
      <c r="O1061" s="146"/>
      <c r="P1061" s="6"/>
      <c r="Q1061" s="413"/>
      <c r="R1061" s="413"/>
      <c r="S1061" s="413"/>
      <c r="T1061" s="413"/>
      <c r="U1061" s="413"/>
      <c r="V1061" s="413"/>
    </row>
    <row r="1062" spans="1:22" s="411" customFormat="1" x14ac:dyDescent="0.25">
      <c r="A1062" s="1"/>
      <c r="B1062" s="5"/>
      <c r="C1062" s="146" t="s">
        <v>872</v>
      </c>
      <c r="D1062" s="146"/>
      <c r="E1062" s="146"/>
      <c r="F1062" s="146"/>
      <c r="G1062" s="146"/>
      <c r="H1062" s="146"/>
      <c r="I1062" s="146"/>
      <c r="J1062" s="146"/>
      <c r="K1062" s="146"/>
      <c r="L1062" s="146"/>
      <c r="M1062" s="146"/>
      <c r="N1062" s="146"/>
      <c r="O1062" s="146"/>
      <c r="P1062" s="6"/>
      <c r="Q1062" s="413"/>
      <c r="R1062" s="413"/>
      <c r="S1062" s="413"/>
      <c r="T1062" s="413"/>
      <c r="U1062" s="413"/>
      <c r="V1062" s="413"/>
    </row>
    <row r="1063" spans="1:22" s="411" customFormat="1" x14ac:dyDescent="0.25">
      <c r="A1063" s="1"/>
      <c r="B1063" s="5"/>
      <c r="C1063" s="13" t="str">
        <f>IF(C1060 = "", "", IF(AND(C1060&lt;=7, C1060&gt;=0), "Within limit", "Above limit"))</f>
        <v/>
      </c>
      <c r="D1063" s="146"/>
      <c r="E1063" s="146"/>
      <c r="F1063" s="146"/>
      <c r="G1063" s="146"/>
      <c r="H1063" s="146"/>
      <c r="I1063" s="146"/>
      <c r="J1063" s="146"/>
      <c r="K1063" s="146"/>
      <c r="L1063" s="146"/>
      <c r="M1063" s="146"/>
      <c r="N1063" s="146"/>
      <c r="O1063" s="146"/>
      <c r="P1063" s="6"/>
      <c r="Q1063" s="413"/>
      <c r="R1063" s="413"/>
      <c r="S1063" s="413"/>
      <c r="T1063" s="413"/>
      <c r="U1063" s="413"/>
      <c r="V1063" s="413"/>
    </row>
    <row r="1064" spans="1:22" s="411" customFormat="1" x14ac:dyDescent="0.25">
      <c r="A1064" s="1"/>
      <c r="B1064" s="5"/>
      <c r="C1064" s="146"/>
      <c r="D1064" s="146"/>
      <c r="E1064" s="146"/>
      <c r="F1064" s="146"/>
      <c r="G1064" s="146"/>
      <c r="H1064" s="146"/>
      <c r="I1064" s="146"/>
      <c r="J1064" s="146"/>
      <c r="K1064" s="146"/>
      <c r="L1064" s="146"/>
      <c r="M1064" s="146"/>
      <c r="N1064" s="146"/>
      <c r="O1064" s="146"/>
      <c r="P1064" s="6"/>
      <c r="Q1064" s="413"/>
      <c r="R1064" s="413"/>
      <c r="S1064" s="413"/>
      <c r="T1064" s="413"/>
      <c r="U1064" s="413"/>
      <c r="V1064" s="413"/>
    </row>
    <row r="1065" spans="1:22" s="411" customFormat="1" x14ac:dyDescent="0.25">
      <c r="A1065" s="1"/>
      <c r="B1065" s="5"/>
      <c r="C1065" s="487"/>
      <c r="D1065" s="487"/>
      <c r="E1065" s="487"/>
      <c r="F1065" s="487"/>
      <c r="G1065" s="487"/>
      <c r="H1065" s="487"/>
      <c r="I1065" s="487"/>
      <c r="J1065" s="487"/>
      <c r="K1065" s="487"/>
      <c r="L1065" s="487"/>
      <c r="M1065" s="487"/>
      <c r="N1065" s="487"/>
      <c r="O1065" s="487"/>
      <c r="P1065" s="6"/>
      <c r="Q1065" s="413"/>
      <c r="R1065" s="413"/>
      <c r="S1065" s="413"/>
      <c r="T1065" s="413"/>
      <c r="U1065" s="413"/>
      <c r="V1065" s="413"/>
    </row>
    <row r="1066" spans="1:22" s="411" customFormat="1" x14ac:dyDescent="0.25">
      <c r="A1066" s="1"/>
      <c r="B1066" s="5"/>
      <c r="C1066" s="147" t="str">
        <f>IF(C1063="Above Limit", CONCATENATE("An explanation is required for the ETR value for ", C1054, "."), "")</f>
        <v/>
      </c>
      <c r="D1066" s="146"/>
      <c r="E1066" s="146"/>
      <c r="F1066" s="146"/>
      <c r="G1066" s="146"/>
      <c r="H1066" s="146"/>
      <c r="I1066" s="146"/>
      <c r="J1066" s="146"/>
      <c r="K1066" s="146"/>
      <c r="L1066" s="146"/>
      <c r="M1066" s="146"/>
      <c r="N1066" s="146"/>
      <c r="O1066" s="146"/>
      <c r="P1066" s="6"/>
      <c r="Q1066" s="413"/>
      <c r="R1066" s="413"/>
      <c r="S1066" s="413"/>
      <c r="T1066" s="413"/>
      <c r="U1066" s="413"/>
      <c r="V1066" s="413"/>
    </row>
    <row r="1067" spans="1:22" s="411" customFormat="1" ht="15.75" thickBot="1" x14ac:dyDescent="0.3">
      <c r="A1067" s="1"/>
      <c r="B1067" s="5"/>
      <c r="C1067" s="146"/>
      <c r="D1067" s="146"/>
      <c r="E1067" s="146"/>
      <c r="F1067" s="146"/>
      <c r="G1067" s="146"/>
      <c r="H1067" s="146"/>
      <c r="I1067" s="146"/>
      <c r="J1067" s="146"/>
      <c r="K1067" s="146"/>
      <c r="L1067" s="146"/>
      <c r="M1067" s="146"/>
      <c r="N1067" s="146"/>
      <c r="O1067" s="146"/>
      <c r="P1067" s="6"/>
      <c r="Q1067" s="413"/>
      <c r="R1067" s="413"/>
      <c r="S1067" s="413"/>
      <c r="T1067" s="413"/>
      <c r="U1067" s="413"/>
      <c r="V1067" s="413"/>
    </row>
    <row r="1068" spans="1:22" s="411" customFormat="1" x14ac:dyDescent="0.25">
      <c r="A1068" s="1"/>
      <c r="B1068" s="5"/>
      <c r="C1068" s="378" t="str">
        <f>C370</f>
        <v>OH6</v>
      </c>
      <c r="D1068" s="310" t="s">
        <v>802</v>
      </c>
      <c r="E1068" s="310" t="s">
        <v>806</v>
      </c>
      <c r="F1068" s="311" t="s">
        <v>867</v>
      </c>
      <c r="G1068" s="145"/>
      <c r="H1068" s="146"/>
      <c r="I1068" s="146"/>
      <c r="J1068" s="146"/>
      <c r="K1068" s="146"/>
      <c r="L1068" s="146"/>
      <c r="M1068" s="146"/>
      <c r="N1068" s="146"/>
      <c r="O1068" s="146"/>
      <c r="P1068" s="6"/>
      <c r="Q1068" s="413"/>
      <c r="R1068" s="413"/>
      <c r="S1068" s="413"/>
      <c r="T1068" s="413"/>
      <c r="U1068" s="413"/>
      <c r="V1068" s="413"/>
    </row>
    <row r="1069" spans="1:22" s="411" customFormat="1" x14ac:dyDescent="0.25">
      <c r="A1069" s="1"/>
      <c r="B1069" s="5"/>
      <c r="C1069" s="5" t="s">
        <v>868</v>
      </c>
      <c r="D1069" s="380">
        <f>SUM(D373,D375)</f>
        <v>0</v>
      </c>
      <c r="E1069" s="380">
        <f>SUM(D376,D378)</f>
        <v>0</v>
      </c>
      <c r="F1069" s="381">
        <f>SUM(D379,D381)</f>
        <v>0</v>
      </c>
      <c r="G1069" s="146"/>
      <c r="H1069" s="146"/>
      <c r="I1069" s="146"/>
      <c r="J1069" s="146"/>
      <c r="K1069" s="146"/>
      <c r="L1069" s="146"/>
      <c r="M1069" s="146"/>
      <c r="N1069" s="146"/>
      <c r="O1069" s="146"/>
      <c r="P1069" s="6"/>
      <c r="Q1069" s="413"/>
      <c r="R1069" s="413"/>
      <c r="S1069" s="413"/>
      <c r="T1069" s="413"/>
      <c r="U1069" s="413"/>
      <c r="V1069" s="413"/>
    </row>
    <row r="1070" spans="1:22" s="411" customFormat="1" x14ac:dyDescent="0.25">
      <c r="A1070" s="1"/>
      <c r="B1070" s="5"/>
      <c r="C1070" s="5" t="s">
        <v>869</v>
      </c>
      <c r="D1070" s="380">
        <f>SUM(M373:M375)</f>
        <v>0</v>
      </c>
      <c r="E1070" s="380">
        <f>SUM(M376:M378)</f>
        <v>0</v>
      </c>
      <c r="F1070" s="381">
        <f>SUM(M379:M381)</f>
        <v>0</v>
      </c>
      <c r="G1070" s="146"/>
      <c r="H1070" s="146"/>
      <c r="I1070" s="146"/>
      <c r="J1070" s="146"/>
      <c r="K1070" s="146"/>
      <c r="L1070" s="146"/>
      <c r="M1070" s="146"/>
      <c r="N1070" s="146"/>
      <c r="O1070" s="146"/>
      <c r="P1070" s="6"/>
      <c r="Q1070" s="413"/>
      <c r="R1070" s="413"/>
      <c r="S1070" s="413"/>
      <c r="T1070" s="413"/>
      <c r="U1070" s="413"/>
      <c r="V1070" s="413"/>
    </row>
    <row r="1071" spans="1:22" s="411" customFormat="1" ht="15.75" thickBot="1" x14ac:dyDescent="0.3">
      <c r="A1071" s="1"/>
      <c r="B1071" s="5"/>
      <c r="C1071" s="9" t="s">
        <v>870</v>
      </c>
      <c r="D1071" s="382" t="str">
        <f>IFERROR(D1070/D1069, "")</f>
        <v/>
      </c>
      <c r="E1071" s="382" t="str">
        <f t="shared" ref="E1071:F1071" si="63">IFERROR(E1070/E1069, "")</f>
        <v/>
      </c>
      <c r="F1071" s="383" t="str">
        <f t="shared" si="63"/>
        <v/>
      </c>
      <c r="G1071" s="146"/>
      <c r="H1071" s="146"/>
      <c r="I1071" s="146"/>
      <c r="J1071" s="146"/>
      <c r="K1071" s="146"/>
      <c r="L1071" s="146"/>
      <c r="M1071" s="146"/>
      <c r="N1071" s="146"/>
      <c r="O1071" s="146"/>
      <c r="P1071" s="6"/>
      <c r="Q1071" s="413"/>
      <c r="R1071" s="413"/>
      <c r="S1071" s="413"/>
      <c r="T1071" s="413"/>
      <c r="U1071" s="413"/>
      <c r="V1071" s="413"/>
    </row>
    <row r="1072" spans="1:22" s="411" customFormat="1" x14ac:dyDescent="0.25">
      <c r="A1072" s="1"/>
      <c r="B1072" s="5"/>
      <c r="C1072" s="146"/>
      <c r="D1072" s="146"/>
      <c r="E1072" s="146"/>
      <c r="F1072" s="146"/>
      <c r="G1072" s="146"/>
      <c r="H1072" s="146"/>
      <c r="I1072" s="146"/>
      <c r="J1072" s="146"/>
      <c r="K1072" s="146"/>
      <c r="L1072" s="146"/>
      <c r="M1072" s="146"/>
      <c r="N1072" s="146"/>
      <c r="O1072" s="146"/>
      <c r="P1072" s="6"/>
      <c r="Q1072" s="413"/>
      <c r="R1072" s="413"/>
      <c r="S1072" s="413"/>
      <c r="T1072" s="413"/>
      <c r="U1072" s="413"/>
      <c r="V1072" s="413"/>
    </row>
    <row r="1073" spans="1:22" s="411" customFormat="1" x14ac:dyDescent="0.25">
      <c r="A1073" s="1"/>
      <c r="B1073" s="5"/>
      <c r="C1073" s="146" t="s">
        <v>871</v>
      </c>
      <c r="D1073" s="146"/>
      <c r="E1073" s="146"/>
      <c r="F1073" s="146"/>
      <c r="G1073" s="146"/>
      <c r="H1073" s="146"/>
      <c r="I1073" s="146"/>
      <c r="J1073" s="146"/>
      <c r="K1073" s="146"/>
      <c r="L1073" s="146"/>
      <c r="M1073" s="146"/>
      <c r="N1073" s="146"/>
      <c r="O1073" s="146"/>
      <c r="P1073" s="6"/>
      <c r="Q1073" s="413"/>
      <c r="R1073" s="413"/>
      <c r="S1073" s="413"/>
      <c r="T1073" s="413"/>
      <c r="U1073" s="413"/>
      <c r="V1073" s="413"/>
    </row>
    <row r="1074" spans="1:22" s="411" customFormat="1" x14ac:dyDescent="0.25">
      <c r="A1074" s="1"/>
      <c r="B1074" s="5"/>
      <c r="C1074" s="384" t="str">
        <f>IFERROR(MAX(D1071, E1071, F1071)/MIN(D1071, E1071, F1071),"")</f>
        <v/>
      </c>
      <c r="D1074" s="147"/>
      <c r="E1074" s="146"/>
      <c r="F1074" s="146"/>
      <c r="G1074" s="146"/>
      <c r="H1074" s="146"/>
      <c r="I1074" s="146"/>
      <c r="J1074" s="146"/>
      <c r="K1074" s="146"/>
      <c r="L1074" s="146"/>
      <c r="M1074" s="146"/>
      <c r="N1074" s="146"/>
      <c r="O1074" s="146"/>
      <c r="P1074" s="6"/>
      <c r="Q1074" s="413"/>
      <c r="R1074" s="413"/>
      <c r="S1074" s="413"/>
      <c r="T1074" s="413"/>
      <c r="U1074" s="413"/>
      <c r="V1074" s="413"/>
    </row>
    <row r="1075" spans="1:22" s="411" customFormat="1" x14ac:dyDescent="0.25">
      <c r="A1075" s="1"/>
      <c r="B1075" s="5"/>
      <c r="C1075" s="146"/>
      <c r="D1075" s="146"/>
      <c r="E1075" s="146"/>
      <c r="F1075" s="146"/>
      <c r="G1075" s="146"/>
      <c r="H1075" s="146"/>
      <c r="I1075" s="146"/>
      <c r="J1075" s="146"/>
      <c r="K1075" s="146"/>
      <c r="L1075" s="146"/>
      <c r="M1075" s="146"/>
      <c r="N1075" s="146"/>
      <c r="O1075" s="146"/>
      <c r="P1075" s="6"/>
      <c r="Q1075" s="413"/>
      <c r="R1075" s="413"/>
      <c r="S1075" s="413"/>
      <c r="T1075" s="413"/>
      <c r="U1075" s="413"/>
      <c r="V1075" s="413"/>
    </row>
    <row r="1076" spans="1:22" s="411" customFormat="1" x14ac:dyDescent="0.25">
      <c r="A1076" s="1"/>
      <c r="B1076" s="5"/>
      <c r="C1076" s="146" t="s">
        <v>872</v>
      </c>
      <c r="D1076" s="146"/>
      <c r="E1076" s="146"/>
      <c r="F1076" s="146"/>
      <c r="G1076" s="146"/>
      <c r="H1076" s="146"/>
      <c r="I1076" s="146"/>
      <c r="J1076" s="146"/>
      <c r="K1076" s="146"/>
      <c r="L1076" s="146"/>
      <c r="M1076" s="146"/>
      <c r="N1076" s="146"/>
      <c r="O1076" s="146"/>
      <c r="P1076" s="6"/>
      <c r="Q1076" s="413"/>
      <c r="R1076" s="413"/>
      <c r="S1076" s="413"/>
      <c r="T1076" s="413"/>
      <c r="U1076" s="413"/>
      <c r="V1076" s="413"/>
    </row>
    <row r="1077" spans="1:22" s="411" customFormat="1" x14ac:dyDescent="0.25">
      <c r="A1077" s="1"/>
      <c r="B1077" s="5"/>
      <c r="C1077" s="13" t="str">
        <f>IF(C1074 = "", "", IF(AND(C1074&lt;=7, C1074&gt;=0), "Within limit", "Above limit"))</f>
        <v/>
      </c>
      <c r="D1077" s="146"/>
      <c r="E1077" s="146"/>
      <c r="F1077" s="146"/>
      <c r="G1077" s="146"/>
      <c r="H1077" s="146"/>
      <c r="I1077" s="146"/>
      <c r="J1077" s="146"/>
      <c r="K1077" s="146"/>
      <c r="L1077" s="146"/>
      <c r="M1077" s="146"/>
      <c r="N1077" s="146"/>
      <c r="O1077" s="146"/>
      <c r="P1077" s="6"/>
      <c r="Q1077" s="413"/>
      <c r="R1077" s="413"/>
      <c r="S1077" s="413"/>
      <c r="T1077" s="413"/>
      <c r="U1077" s="413"/>
      <c r="V1077" s="413"/>
    </row>
    <row r="1078" spans="1:22" s="411" customFormat="1" x14ac:dyDescent="0.25">
      <c r="A1078" s="1"/>
      <c r="B1078" s="5"/>
      <c r="C1078" s="146"/>
      <c r="D1078" s="146"/>
      <c r="E1078" s="146"/>
      <c r="F1078" s="146"/>
      <c r="G1078" s="146"/>
      <c r="H1078" s="146"/>
      <c r="I1078" s="146"/>
      <c r="J1078" s="146"/>
      <c r="K1078" s="146"/>
      <c r="L1078" s="146"/>
      <c r="M1078" s="146"/>
      <c r="N1078" s="146"/>
      <c r="O1078" s="146"/>
      <c r="P1078" s="6"/>
      <c r="Q1078" s="413"/>
      <c r="R1078" s="413"/>
      <c r="S1078" s="413"/>
      <c r="T1078" s="413"/>
      <c r="U1078" s="413"/>
      <c r="V1078" s="413"/>
    </row>
    <row r="1079" spans="1:22" s="411" customFormat="1" x14ac:dyDescent="0.25">
      <c r="A1079" s="1"/>
      <c r="B1079" s="5"/>
      <c r="C1079" s="487"/>
      <c r="D1079" s="487"/>
      <c r="E1079" s="487"/>
      <c r="F1079" s="487"/>
      <c r="G1079" s="487"/>
      <c r="H1079" s="487"/>
      <c r="I1079" s="487"/>
      <c r="J1079" s="487"/>
      <c r="K1079" s="487"/>
      <c r="L1079" s="487"/>
      <c r="M1079" s="487"/>
      <c r="N1079" s="487"/>
      <c r="O1079" s="487"/>
      <c r="P1079" s="6"/>
      <c r="Q1079" s="413"/>
      <c r="R1079" s="413"/>
      <c r="S1079" s="413"/>
      <c r="T1079" s="413"/>
      <c r="U1079" s="413"/>
      <c r="V1079" s="413"/>
    </row>
    <row r="1080" spans="1:22" s="411" customFormat="1" x14ac:dyDescent="0.25">
      <c r="A1080" s="1"/>
      <c r="B1080" s="5"/>
      <c r="C1080" s="147" t="str">
        <f>IF(C1077="Above Limit", CONCATENATE("An explanation is required for the ETR value for ", C1068, "."), "")</f>
        <v/>
      </c>
      <c r="D1080" s="146"/>
      <c r="E1080" s="146"/>
      <c r="F1080" s="146"/>
      <c r="G1080" s="146"/>
      <c r="H1080" s="146"/>
      <c r="I1080" s="146"/>
      <c r="J1080" s="146"/>
      <c r="K1080" s="146"/>
      <c r="L1080" s="146"/>
      <c r="M1080" s="146"/>
      <c r="N1080" s="146"/>
      <c r="O1080" s="146"/>
      <c r="P1080" s="6"/>
      <c r="Q1080" s="413"/>
      <c r="R1080" s="413"/>
      <c r="S1080" s="413"/>
      <c r="T1080" s="413"/>
      <c r="U1080" s="413"/>
      <c r="V1080" s="413"/>
    </row>
    <row r="1081" spans="1:22" s="411" customFormat="1" ht="15.75" thickBot="1" x14ac:dyDescent="0.3">
      <c r="A1081" s="1"/>
      <c r="B1081" s="5"/>
      <c r="C1081" s="146"/>
      <c r="D1081" s="146"/>
      <c r="E1081" s="146"/>
      <c r="F1081" s="146"/>
      <c r="G1081" s="146"/>
      <c r="H1081" s="146"/>
      <c r="I1081" s="146"/>
      <c r="J1081" s="146"/>
      <c r="K1081" s="146"/>
      <c r="L1081" s="146"/>
      <c r="M1081" s="146"/>
      <c r="N1081" s="146"/>
      <c r="O1081" s="146"/>
      <c r="P1081" s="6"/>
      <c r="Q1081" s="413"/>
      <c r="R1081" s="413"/>
      <c r="S1081" s="413"/>
      <c r="T1081" s="413"/>
      <c r="U1081" s="413"/>
      <c r="V1081" s="413"/>
    </row>
    <row r="1082" spans="1:22" s="411" customFormat="1" x14ac:dyDescent="0.25">
      <c r="A1082" s="1"/>
      <c r="B1082" s="5"/>
      <c r="C1082" s="378" t="str">
        <f>C415</f>
        <v>OH7</v>
      </c>
      <c r="D1082" s="310" t="s">
        <v>802</v>
      </c>
      <c r="E1082" s="310" t="s">
        <v>806</v>
      </c>
      <c r="F1082" s="311" t="s">
        <v>867</v>
      </c>
      <c r="G1082" s="145"/>
      <c r="H1082" s="146"/>
      <c r="I1082" s="146"/>
      <c r="J1082" s="146"/>
      <c r="K1082" s="146"/>
      <c r="L1082" s="146"/>
      <c r="M1082" s="146"/>
      <c r="N1082" s="146"/>
      <c r="O1082" s="146"/>
      <c r="P1082" s="6"/>
      <c r="Q1082" s="413"/>
      <c r="R1082" s="413"/>
      <c r="S1082" s="413"/>
      <c r="T1082" s="413"/>
      <c r="U1082" s="413"/>
      <c r="V1082" s="413"/>
    </row>
    <row r="1083" spans="1:22" s="411" customFormat="1" x14ac:dyDescent="0.25">
      <c r="A1083" s="1"/>
      <c r="B1083" s="5"/>
      <c r="C1083" s="5" t="s">
        <v>868</v>
      </c>
      <c r="D1083" s="380">
        <f>SUM(D418,D420)</f>
        <v>0</v>
      </c>
      <c r="E1083" s="380">
        <f>SUM(D421,D423)</f>
        <v>0</v>
      </c>
      <c r="F1083" s="381">
        <f>SUM(D424,D426)</f>
        <v>0</v>
      </c>
      <c r="G1083" s="146"/>
      <c r="H1083" s="146"/>
      <c r="I1083" s="146"/>
      <c r="J1083" s="146"/>
      <c r="K1083" s="146"/>
      <c r="L1083" s="146"/>
      <c r="M1083" s="146"/>
      <c r="N1083" s="146"/>
      <c r="O1083" s="146"/>
      <c r="P1083" s="6"/>
      <c r="Q1083" s="413"/>
      <c r="R1083" s="413"/>
      <c r="S1083" s="413"/>
      <c r="T1083" s="413"/>
      <c r="U1083" s="413"/>
      <c r="V1083" s="413"/>
    </row>
    <row r="1084" spans="1:22" s="411" customFormat="1" x14ac:dyDescent="0.25">
      <c r="A1084" s="1"/>
      <c r="B1084" s="5"/>
      <c r="C1084" s="5" t="s">
        <v>869</v>
      </c>
      <c r="D1084" s="380">
        <f>SUM(M418:M420)</f>
        <v>0</v>
      </c>
      <c r="E1084" s="380">
        <f>SUM(M421:M423)</f>
        <v>0</v>
      </c>
      <c r="F1084" s="381">
        <f>SUM(M424:M426)</f>
        <v>0</v>
      </c>
      <c r="G1084" s="146"/>
      <c r="H1084" s="146"/>
      <c r="I1084" s="146"/>
      <c r="J1084" s="146"/>
      <c r="K1084" s="146"/>
      <c r="L1084" s="146"/>
      <c r="M1084" s="146"/>
      <c r="N1084" s="146"/>
      <c r="O1084" s="146"/>
      <c r="P1084" s="6"/>
      <c r="Q1084" s="413"/>
      <c r="R1084" s="413"/>
      <c r="S1084" s="413"/>
      <c r="T1084" s="413"/>
      <c r="U1084" s="413"/>
      <c r="V1084" s="413"/>
    </row>
    <row r="1085" spans="1:22" s="411" customFormat="1" ht="15.75" thickBot="1" x14ac:dyDescent="0.3">
      <c r="A1085" s="1"/>
      <c r="B1085" s="5"/>
      <c r="C1085" s="9" t="s">
        <v>870</v>
      </c>
      <c r="D1085" s="382" t="str">
        <f>IFERROR(D1084/D1083, "")</f>
        <v/>
      </c>
      <c r="E1085" s="382" t="str">
        <f t="shared" ref="E1085:F1085" si="64">IFERROR(E1084/E1083, "")</f>
        <v/>
      </c>
      <c r="F1085" s="383" t="str">
        <f t="shared" si="64"/>
        <v/>
      </c>
      <c r="G1085" s="146"/>
      <c r="H1085" s="146"/>
      <c r="I1085" s="146"/>
      <c r="J1085" s="146"/>
      <c r="K1085" s="146"/>
      <c r="L1085" s="146"/>
      <c r="M1085" s="146"/>
      <c r="N1085" s="146"/>
      <c r="O1085" s="146"/>
      <c r="P1085" s="6"/>
      <c r="Q1085" s="413"/>
      <c r="R1085" s="413"/>
      <c r="S1085" s="413"/>
      <c r="T1085" s="413"/>
      <c r="U1085" s="413"/>
      <c r="V1085" s="413"/>
    </row>
    <row r="1086" spans="1:22" s="411" customFormat="1" x14ac:dyDescent="0.25">
      <c r="A1086" s="1"/>
      <c r="B1086" s="5"/>
      <c r="C1086" s="146"/>
      <c r="D1086" s="146"/>
      <c r="E1086" s="146"/>
      <c r="F1086" s="146"/>
      <c r="G1086" s="146"/>
      <c r="H1086" s="146"/>
      <c r="I1086" s="146"/>
      <c r="J1086" s="146"/>
      <c r="K1086" s="146"/>
      <c r="L1086" s="146"/>
      <c r="M1086" s="146"/>
      <c r="N1086" s="146"/>
      <c r="O1086" s="146"/>
      <c r="P1086" s="6"/>
      <c r="Q1086" s="413"/>
      <c r="R1086" s="413"/>
      <c r="S1086" s="413"/>
      <c r="T1086" s="413"/>
      <c r="U1086" s="413"/>
      <c r="V1086" s="413"/>
    </row>
    <row r="1087" spans="1:22" s="411" customFormat="1" x14ac:dyDescent="0.25">
      <c r="A1087" s="1"/>
      <c r="B1087" s="5"/>
      <c r="C1087" s="146" t="s">
        <v>871</v>
      </c>
      <c r="D1087" s="146"/>
      <c r="E1087" s="146"/>
      <c r="F1087" s="146"/>
      <c r="G1087" s="146"/>
      <c r="H1087" s="146"/>
      <c r="I1087" s="146"/>
      <c r="J1087" s="146"/>
      <c r="K1087" s="146"/>
      <c r="L1087" s="146"/>
      <c r="M1087" s="146"/>
      <c r="N1087" s="146"/>
      <c r="O1087" s="146"/>
      <c r="P1087" s="6"/>
      <c r="Q1087" s="413"/>
      <c r="R1087" s="413"/>
      <c r="S1087" s="413"/>
      <c r="T1087" s="413"/>
      <c r="U1087" s="413"/>
      <c r="V1087" s="413"/>
    </row>
    <row r="1088" spans="1:22" s="411" customFormat="1" x14ac:dyDescent="0.25">
      <c r="A1088" s="1"/>
      <c r="B1088" s="5"/>
      <c r="C1088" s="384" t="str">
        <f>IFERROR(MAX(D1085, E1085, F1085)/MIN(D1085, E1085, F1085),"")</f>
        <v/>
      </c>
      <c r="D1088" s="147"/>
      <c r="E1088" s="146"/>
      <c r="F1088" s="146"/>
      <c r="G1088" s="146"/>
      <c r="H1088" s="146"/>
      <c r="I1088" s="146"/>
      <c r="J1088" s="146"/>
      <c r="K1088" s="146"/>
      <c r="L1088" s="146"/>
      <c r="M1088" s="146"/>
      <c r="N1088" s="146"/>
      <c r="O1088" s="146"/>
      <c r="P1088" s="6"/>
      <c r="Q1088" s="413"/>
      <c r="R1088" s="413"/>
      <c r="S1088" s="413"/>
      <c r="T1088" s="413"/>
      <c r="U1088" s="413"/>
      <c r="V1088" s="413"/>
    </row>
    <row r="1089" spans="1:22" s="411" customFormat="1" x14ac:dyDescent="0.25">
      <c r="A1089" s="1"/>
      <c r="B1089" s="5"/>
      <c r="C1089" s="146"/>
      <c r="D1089" s="146"/>
      <c r="E1089" s="146"/>
      <c r="F1089" s="146"/>
      <c r="G1089" s="146"/>
      <c r="H1089" s="146"/>
      <c r="I1089" s="146"/>
      <c r="J1089" s="146"/>
      <c r="K1089" s="146"/>
      <c r="L1089" s="146"/>
      <c r="M1089" s="146"/>
      <c r="N1089" s="146"/>
      <c r="O1089" s="146"/>
      <c r="P1089" s="6"/>
      <c r="Q1089" s="413"/>
      <c r="R1089" s="413"/>
      <c r="S1089" s="413"/>
      <c r="T1089" s="413"/>
      <c r="U1089" s="413"/>
      <c r="V1089" s="413"/>
    </row>
    <row r="1090" spans="1:22" s="411" customFormat="1" x14ac:dyDescent="0.25">
      <c r="A1090" s="1"/>
      <c r="B1090" s="5"/>
      <c r="C1090" s="146" t="s">
        <v>872</v>
      </c>
      <c r="D1090" s="146"/>
      <c r="E1090" s="146"/>
      <c r="F1090" s="146"/>
      <c r="G1090" s="146"/>
      <c r="H1090" s="146"/>
      <c r="I1090" s="146"/>
      <c r="J1090" s="146"/>
      <c r="K1090" s="146"/>
      <c r="L1090" s="146"/>
      <c r="M1090" s="146"/>
      <c r="N1090" s="146"/>
      <c r="O1090" s="146"/>
      <c r="P1090" s="6"/>
      <c r="Q1090" s="413"/>
      <c r="R1090" s="413"/>
      <c r="S1090" s="413"/>
      <c r="T1090" s="413"/>
      <c r="U1090" s="413"/>
      <c r="V1090" s="413"/>
    </row>
    <row r="1091" spans="1:22" s="411" customFormat="1" x14ac:dyDescent="0.25">
      <c r="A1091" s="1"/>
      <c r="B1091" s="5"/>
      <c r="C1091" s="13" t="str">
        <f>IF(C1088 = "", "", IF(AND(C1088&lt;=7, C1088&gt;=0), "Within limit", "Above limit"))</f>
        <v/>
      </c>
      <c r="D1091" s="146"/>
      <c r="E1091" s="146"/>
      <c r="F1091" s="146"/>
      <c r="G1091" s="146"/>
      <c r="H1091" s="146"/>
      <c r="I1091" s="146"/>
      <c r="J1091" s="146"/>
      <c r="K1091" s="146"/>
      <c r="L1091" s="146"/>
      <c r="M1091" s="146"/>
      <c r="N1091" s="146"/>
      <c r="O1091" s="146"/>
      <c r="P1091" s="6"/>
      <c r="Q1091" s="413"/>
      <c r="R1091" s="413"/>
      <c r="S1091" s="413"/>
      <c r="T1091" s="413"/>
      <c r="U1091" s="413"/>
      <c r="V1091" s="413"/>
    </row>
    <row r="1092" spans="1:22" s="411" customFormat="1" x14ac:dyDescent="0.25">
      <c r="A1092" s="1"/>
      <c r="B1092" s="5"/>
      <c r="C1092" s="146"/>
      <c r="D1092" s="146"/>
      <c r="E1092" s="146"/>
      <c r="F1092" s="146"/>
      <c r="G1092" s="146"/>
      <c r="H1092" s="146"/>
      <c r="I1092" s="146"/>
      <c r="J1092" s="146"/>
      <c r="K1092" s="146"/>
      <c r="L1092" s="146"/>
      <c r="M1092" s="146"/>
      <c r="N1092" s="146"/>
      <c r="O1092" s="146"/>
      <c r="P1092" s="6"/>
      <c r="Q1092" s="413"/>
      <c r="R1092" s="413"/>
      <c r="S1092" s="413"/>
      <c r="T1092" s="413"/>
      <c r="U1092" s="413"/>
      <c r="V1092" s="413"/>
    </row>
    <row r="1093" spans="1:22" s="411" customFormat="1" x14ac:dyDescent="0.25">
      <c r="A1093" s="1"/>
      <c r="B1093" s="5"/>
      <c r="C1093" s="487"/>
      <c r="D1093" s="487"/>
      <c r="E1093" s="487"/>
      <c r="F1093" s="487"/>
      <c r="G1093" s="487"/>
      <c r="H1093" s="487"/>
      <c r="I1093" s="487"/>
      <c r="J1093" s="487"/>
      <c r="K1093" s="487"/>
      <c r="L1093" s="487"/>
      <c r="M1093" s="487"/>
      <c r="N1093" s="487"/>
      <c r="O1093" s="487"/>
      <c r="P1093" s="6"/>
      <c r="Q1093" s="413"/>
      <c r="R1093" s="413"/>
      <c r="S1093" s="413"/>
      <c r="T1093" s="413"/>
      <c r="U1093" s="413"/>
      <c r="V1093" s="413"/>
    </row>
    <row r="1094" spans="1:22" s="411" customFormat="1" x14ac:dyDescent="0.25">
      <c r="A1094" s="1"/>
      <c r="B1094" s="5"/>
      <c r="C1094" s="147" t="str">
        <f>IF(C1091="Above Limit", CONCATENATE("An explanation is required for the ETR value for ", C1082, "."), "")</f>
        <v/>
      </c>
      <c r="D1094" s="146"/>
      <c r="E1094" s="146"/>
      <c r="F1094" s="146"/>
      <c r="G1094" s="146"/>
      <c r="H1094" s="146"/>
      <c r="I1094" s="146"/>
      <c r="J1094" s="146"/>
      <c r="K1094" s="146"/>
      <c r="L1094" s="146"/>
      <c r="M1094" s="146"/>
      <c r="N1094" s="146"/>
      <c r="O1094" s="146"/>
      <c r="P1094" s="6"/>
      <c r="Q1094" s="413"/>
      <c r="R1094" s="413"/>
      <c r="S1094" s="413"/>
      <c r="T1094" s="413"/>
      <c r="U1094" s="413"/>
      <c r="V1094" s="413"/>
    </row>
    <row r="1095" spans="1:22" s="411" customFormat="1" ht="15.75" thickBot="1" x14ac:dyDescent="0.3">
      <c r="A1095" s="1"/>
      <c r="B1095" s="5"/>
      <c r="C1095" s="146"/>
      <c r="D1095" s="146"/>
      <c r="E1095" s="146"/>
      <c r="F1095" s="146"/>
      <c r="G1095" s="146"/>
      <c r="H1095" s="146"/>
      <c r="I1095" s="146"/>
      <c r="J1095" s="146"/>
      <c r="K1095" s="146"/>
      <c r="L1095" s="146"/>
      <c r="M1095" s="146"/>
      <c r="N1095" s="146"/>
      <c r="O1095" s="146"/>
      <c r="P1095" s="6"/>
      <c r="Q1095" s="413"/>
      <c r="R1095" s="413"/>
      <c r="S1095" s="413"/>
      <c r="T1095" s="413"/>
      <c r="U1095" s="413"/>
      <c r="V1095" s="413"/>
    </row>
    <row r="1096" spans="1:22" s="411" customFormat="1" x14ac:dyDescent="0.25">
      <c r="A1096" s="1"/>
      <c r="B1096" s="5"/>
      <c r="C1096" s="378" t="str">
        <f>C460</f>
        <v>OH8</v>
      </c>
      <c r="D1096" s="310" t="s">
        <v>802</v>
      </c>
      <c r="E1096" s="310" t="s">
        <v>806</v>
      </c>
      <c r="F1096" s="311" t="s">
        <v>867</v>
      </c>
      <c r="G1096" s="145"/>
      <c r="H1096" s="146"/>
      <c r="I1096" s="146"/>
      <c r="J1096" s="146"/>
      <c r="K1096" s="146"/>
      <c r="L1096" s="146"/>
      <c r="M1096" s="146"/>
      <c r="N1096" s="146"/>
      <c r="O1096" s="146"/>
      <c r="P1096" s="6"/>
      <c r="Q1096" s="413"/>
      <c r="R1096" s="413"/>
      <c r="S1096" s="413"/>
      <c r="T1096" s="413"/>
      <c r="U1096" s="413"/>
      <c r="V1096" s="413"/>
    </row>
    <row r="1097" spans="1:22" s="411" customFormat="1" x14ac:dyDescent="0.25">
      <c r="A1097" s="1"/>
      <c r="B1097" s="5"/>
      <c r="C1097" s="5" t="s">
        <v>868</v>
      </c>
      <c r="D1097" s="380">
        <f>SUM(D463,D465)</f>
        <v>0</v>
      </c>
      <c r="E1097" s="380">
        <f>SUM(D466,D468)</f>
        <v>0</v>
      </c>
      <c r="F1097" s="381">
        <f>SUM(D469,D471)</f>
        <v>0</v>
      </c>
      <c r="G1097" s="146"/>
      <c r="H1097" s="146"/>
      <c r="I1097" s="146"/>
      <c r="J1097" s="146"/>
      <c r="K1097" s="146"/>
      <c r="L1097" s="146"/>
      <c r="M1097" s="146"/>
      <c r="N1097" s="146"/>
      <c r="O1097" s="146"/>
      <c r="P1097" s="6"/>
      <c r="Q1097" s="413"/>
      <c r="R1097" s="413"/>
      <c r="S1097" s="413"/>
      <c r="T1097" s="413"/>
      <c r="U1097" s="413"/>
      <c r="V1097" s="413"/>
    </row>
    <row r="1098" spans="1:22" s="411" customFormat="1" x14ac:dyDescent="0.25">
      <c r="A1098" s="1"/>
      <c r="B1098" s="5"/>
      <c r="C1098" s="5" t="s">
        <v>869</v>
      </c>
      <c r="D1098" s="380">
        <f>SUM(M463:M465)</f>
        <v>0</v>
      </c>
      <c r="E1098" s="380">
        <f>SUM(M466:M468)</f>
        <v>0</v>
      </c>
      <c r="F1098" s="381">
        <f>SUM(M469:M471)</f>
        <v>0</v>
      </c>
      <c r="G1098" s="146"/>
      <c r="H1098" s="146"/>
      <c r="I1098" s="146"/>
      <c r="J1098" s="146"/>
      <c r="K1098" s="146"/>
      <c r="L1098" s="146"/>
      <c r="M1098" s="146"/>
      <c r="N1098" s="146"/>
      <c r="O1098" s="146"/>
      <c r="P1098" s="6"/>
      <c r="Q1098" s="413"/>
      <c r="R1098" s="413"/>
      <c r="S1098" s="413"/>
      <c r="T1098" s="413"/>
      <c r="U1098" s="413"/>
      <c r="V1098" s="413"/>
    </row>
    <row r="1099" spans="1:22" s="411" customFormat="1" ht="15.75" thickBot="1" x14ac:dyDescent="0.3">
      <c r="A1099" s="1"/>
      <c r="B1099" s="5"/>
      <c r="C1099" s="9" t="s">
        <v>870</v>
      </c>
      <c r="D1099" s="382" t="str">
        <f>IFERROR(D1098/D1097, "")</f>
        <v/>
      </c>
      <c r="E1099" s="382" t="str">
        <f t="shared" ref="E1099:F1099" si="65">IFERROR(E1098/E1097, "")</f>
        <v/>
      </c>
      <c r="F1099" s="383" t="str">
        <f t="shared" si="65"/>
        <v/>
      </c>
      <c r="G1099" s="146"/>
      <c r="H1099" s="146"/>
      <c r="I1099" s="146"/>
      <c r="J1099" s="146"/>
      <c r="K1099" s="146"/>
      <c r="L1099" s="146"/>
      <c r="M1099" s="146"/>
      <c r="N1099" s="146"/>
      <c r="O1099" s="146"/>
      <c r="P1099" s="6"/>
      <c r="Q1099" s="413"/>
      <c r="R1099" s="413"/>
      <c r="S1099" s="413"/>
      <c r="T1099" s="413"/>
      <c r="U1099" s="413"/>
      <c r="V1099" s="413"/>
    </row>
    <row r="1100" spans="1:22" s="411" customFormat="1" x14ac:dyDescent="0.25">
      <c r="A1100" s="1"/>
      <c r="B1100" s="5"/>
      <c r="C1100" s="146"/>
      <c r="D1100" s="146"/>
      <c r="E1100" s="146"/>
      <c r="F1100" s="146"/>
      <c r="G1100" s="146"/>
      <c r="H1100" s="146"/>
      <c r="I1100" s="146"/>
      <c r="J1100" s="146"/>
      <c r="K1100" s="146"/>
      <c r="L1100" s="146"/>
      <c r="M1100" s="146"/>
      <c r="N1100" s="146"/>
      <c r="O1100" s="146"/>
      <c r="P1100" s="6"/>
      <c r="Q1100" s="413"/>
      <c r="R1100" s="413"/>
      <c r="S1100" s="413"/>
      <c r="T1100" s="413"/>
      <c r="U1100" s="413"/>
      <c r="V1100" s="413"/>
    </row>
    <row r="1101" spans="1:22" s="411" customFormat="1" x14ac:dyDescent="0.25">
      <c r="A1101" s="1"/>
      <c r="B1101" s="5"/>
      <c r="C1101" s="146" t="s">
        <v>871</v>
      </c>
      <c r="D1101" s="146"/>
      <c r="E1101" s="146"/>
      <c r="F1101" s="146"/>
      <c r="G1101" s="146"/>
      <c r="H1101" s="146"/>
      <c r="I1101" s="146"/>
      <c r="J1101" s="146"/>
      <c r="K1101" s="146"/>
      <c r="L1101" s="146"/>
      <c r="M1101" s="146"/>
      <c r="N1101" s="146"/>
      <c r="O1101" s="146"/>
      <c r="P1101" s="6"/>
      <c r="Q1101" s="413"/>
      <c r="R1101" s="413"/>
      <c r="S1101" s="413"/>
      <c r="T1101" s="413"/>
      <c r="U1101" s="413"/>
      <c r="V1101" s="413"/>
    </row>
    <row r="1102" spans="1:22" s="411" customFormat="1" x14ac:dyDescent="0.25">
      <c r="A1102" s="1"/>
      <c r="B1102" s="5"/>
      <c r="C1102" s="384" t="str">
        <f>IFERROR(MAX(D1099, E1099, F1099)/MIN(D1099, E1099, F1099),"")</f>
        <v/>
      </c>
      <c r="D1102" s="147"/>
      <c r="E1102" s="146"/>
      <c r="F1102" s="146"/>
      <c r="G1102" s="146"/>
      <c r="H1102" s="146"/>
      <c r="I1102" s="146"/>
      <c r="J1102" s="146"/>
      <c r="K1102" s="146"/>
      <c r="L1102" s="146"/>
      <c r="M1102" s="146"/>
      <c r="N1102" s="146"/>
      <c r="O1102" s="146"/>
      <c r="P1102" s="6"/>
      <c r="Q1102" s="413"/>
      <c r="R1102" s="413"/>
      <c r="S1102" s="413"/>
      <c r="T1102" s="413"/>
      <c r="U1102" s="413"/>
      <c r="V1102" s="413"/>
    </row>
    <row r="1103" spans="1:22" s="411" customFormat="1" x14ac:dyDescent="0.25">
      <c r="A1103" s="1"/>
      <c r="B1103" s="5"/>
      <c r="C1103" s="146"/>
      <c r="D1103" s="146"/>
      <c r="E1103" s="146"/>
      <c r="F1103" s="146"/>
      <c r="G1103" s="146"/>
      <c r="H1103" s="146"/>
      <c r="I1103" s="146"/>
      <c r="J1103" s="146"/>
      <c r="K1103" s="146"/>
      <c r="L1103" s="146"/>
      <c r="M1103" s="146"/>
      <c r="N1103" s="146"/>
      <c r="O1103" s="146"/>
      <c r="P1103" s="6"/>
      <c r="Q1103" s="413"/>
      <c r="R1103" s="413"/>
      <c r="S1103" s="413"/>
      <c r="T1103" s="413"/>
      <c r="U1103" s="413"/>
      <c r="V1103" s="413"/>
    </row>
    <row r="1104" spans="1:22" s="411" customFormat="1" x14ac:dyDescent="0.25">
      <c r="A1104" s="1"/>
      <c r="B1104" s="5"/>
      <c r="C1104" s="146" t="s">
        <v>872</v>
      </c>
      <c r="D1104" s="146"/>
      <c r="E1104" s="146"/>
      <c r="F1104" s="146"/>
      <c r="G1104" s="146"/>
      <c r="H1104" s="146"/>
      <c r="I1104" s="146"/>
      <c r="J1104" s="146"/>
      <c r="K1104" s="146"/>
      <c r="L1104" s="146"/>
      <c r="M1104" s="146"/>
      <c r="N1104" s="146"/>
      <c r="O1104" s="146"/>
      <c r="P1104" s="6"/>
      <c r="Q1104" s="413"/>
      <c r="R1104" s="413"/>
      <c r="S1104" s="413"/>
      <c r="T1104" s="413"/>
      <c r="U1104" s="413"/>
      <c r="V1104" s="413"/>
    </row>
    <row r="1105" spans="1:22" s="411" customFormat="1" x14ac:dyDescent="0.25">
      <c r="A1105" s="1"/>
      <c r="B1105" s="5"/>
      <c r="C1105" s="13" t="str">
        <f>IF(C1102 = "", "", IF(AND(C1102&lt;=7, C1102&gt;=0), "Within limit", "Above limit"))</f>
        <v/>
      </c>
      <c r="D1105" s="146"/>
      <c r="E1105" s="146"/>
      <c r="F1105" s="146"/>
      <c r="G1105" s="146"/>
      <c r="H1105" s="146"/>
      <c r="I1105" s="146"/>
      <c r="J1105" s="146"/>
      <c r="K1105" s="146"/>
      <c r="L1105" s="146"/>
      <c r="M1105" s="146"/>
      <c r="N1105" s="146"/>
      <c r="O1105" s="146"/>
      <c r="P1105" s="6"/>
      <c r="Q1105" s="413"/>
      <c r="R1105" s="413"/>
      <c r="S1105" s="413"/>
      <c r="T1105" s="413"/>
      <c r="U1105" s="413"/>
      <c r="V1105" s="413"/>
    </row>
    <row r="1106" spans="1:22" s="411" customFormat="1" x14ac:dyDescent="0.25">
      <c r="A1106" s="1"/>
      <c r="B1106" s="5"/>
      <c r="C1106" s="146"/>
      <c r="D1106" s="146"/>
      <c r="E1106" s="146"/>
      <c r="F1106" s="146"/>
      <c r="G1106" s="146"/>
      <c r="H1106" s="146"/>
      <c r="I1106" s="146"/>
      <c r="J1106" s="146"/>
      <c r="K1106" s="146"/>
      <c r="L1106" s="146"/>
      <c r="M1106" s="146"/>
      <c r="N1106" s="146"/>
      <c r="O1106" s="146"/>
      <c r="P1106" s="6"/>
      <c r="Q1106" s="413"/>
      <c r="R1106" s="413"/>
      <c r="S1106" s="413"/>
      <c r="T1106" s="413"/>
      <c r="U1106" s="413"/>
      <c r="V1106" s="413"/>
    </row>
    <row r="1107" spans="1:22" s="411" customFormat="1" x14ac:dyDescent="0.25">
      <c r="A1107" s="1"/>
      <c r="B1107" s="5"/>
      <c r="C1107" s="487"/>
      <c r="D1107" s="487"/>
      <c r="E1107" s="487"/>
      <c r="F1107" s="487"/>
      <c r="G1107" s="487"/>
      <c r="H1107" s="487"/>
      <c r="I1107" s="487"/>
      <c r="J1107" s="487"/>
      <c r="K1107" s="487"/>
      <c r="L1107" s="487"/>
      <c r="M1107" s="487"/>
      <c r="N1107" s="487"/>
      <c r="O1107" s="487"/>
      <c r="P1107" s="6"/>
      <c r="Q1107" s="413"/>
      <c r="R1107" s="413"/>
      <c r="S1107" s="413"/>
      <c r="T1107" s="413"/>
      <c r="U1107" s="413"/>
      <c r="V1107" s="413"/>
    </row>
    <row r="1108" spans="1:22" s="411" customFormat="1" x14ac:dyDescent="0.25">
      <c r="A1108" s="1"/>
      <c r="B1108" s="5"/>
      <c r="C1108" s="147" t="str">
        <f>IF(C1105="Above Limit", CONCATENATE("An explanation is required for the ETR value for ", C1096, "."), "")</f>
        <v/>
      </c>
      <c r="D1108" s="146"/>
      <c r="E1108" s="146"/>
      <c r="F1108" s="146"/>
      <c r="G1108" s="146"/>
      <c r="H1108" s="146"/>
      <c r="I1108" s="146"/>
      <c r="J1108" s="146"/>
      <c r="K1108" s="146"/>
      <c r="L1108" s="146"/>
      <c r="M1108" s="146"/>
      <c r="N1108" s="146"/>
      <c r="O1108" s="146"/>
      <c r="P1108" s="6"/>
      <c r="Q1108" s="413"/>
      <c r="R1108" s="413"/>
      <c r="S1108" s="413"/>
      <c r="T1108" s="413"/>
      <c r="U1108" s="413"/>
      <c r="V1108" s="413"/>
    </row>
    <row r="1109" spans="1:22" s="411" customFormat="1" ht="15.75" thickBot="1" x14ac:dyDescent="0.3">
      <c r="A1109" s="1"/>
      <c r="B1109" s="5"/>
      <c r="C1109" s="146"/>
      <c r="D1109" s="146"/>
      <c r="E1109" s="146"/>
      <c r="F1109" s="146"/>
      <c r="G1109" s="146"/>
      <c r="H1109" s="146"/>
      <c r="I1109" s="146"/>
      <c r="J1109" s="146"/>
      <c r="K1109" s="146"/>
      <c r="L1109" s="146"/>
      <c r="M1109" s="146"/>
      <c r="N1109" s="146"/>
      <c r="O1109" s="146"/>
      <c r="P1109" s="6"/>
      <c r="Q1109" s="413"/>
      <c r="R1109" s="413"/>
      <c r="S1109" s="413"/>
      <c r="T1109" s="413"/>
      <c r="U1109" s="413"/>
      <c r="V1109" s="413"/>
    </row>
    <row r="1110" spans="1:22" s="411" customFormat="1" x14ac:dyDescent="0.25">
      <c r="A1110" s="1"/>
      <c r="B1110" s="5"/>
      <c r="C1110" s="378" t="str">
        <f>C505</f>
        <v/>
      </c>
      <c r="D1110" s="310" t="s">
        <v>802</v>
      </c>
      <c r="E1110" s="310" t="s">
        <v>806</v>
      </c>
      <c r="F1110" s="311" t="s">
        <v>867</v>
      </c>
      <c r="G1110" s="145"/>
      <c r="H1110" s="146"/>
      <c r="I1110" s="146"/>
      <c r="J1110" s="146"/>
      <c r="K1110" s="146"/>
      <c r="L1110" s="146"/>
      <c r="M1110" s="146"/>
      <c r="N1110" s="146"/>
      <c r="O1110" s="146"/>
      <c r="P1110" s="6"/>
      <c r="Q1110" s="413"/>
      <c r="R1110" s="413"/>
      <c r="S1110" s="413"/>
      <c r="T1110" s="413"/>
      <c r="U1110" s="413"/>
      <c r="V1110" s="413"/>
    </row>
    <row r="1111" spans="1:22" s="411" customFormat="1" x14ac:dyDescent="0.25">
      <c r="A1111" s="1"/>
      <c r="B1111" s="5"/>
      <c r="C1111" s="5" t="s">
        <v>868</v>
      </c>
      <c r="D1111" s="380">
        <f>SUM(D508,D510)</f>
        <v>0</v>
      </c>
      <c r="E1111" s="380">
        <f>SUM(D511,D513)</f>
        <v>0</v>
      </c>
      <c r="F1111" s="381">
        <f>SUM(D514,D516)</f>
        <v>0</v>
      </c>
      <c r="G1111" s="146"/>
      <c r="H1111" s="146"/>
      <c r="I1111" s="146"/>
      <c r="J1111" s="146"/>
      <c r="K1111" s="146"/>
      <c r="L1111" s="146"/>
      <c r="M1111" s="146"/>
      <c r="N1111" s="146"/>
      <c r="O1111" s="146"/>
      <c r="P1111" s="6"/>
      <c r="Q1111" s="413"/>
      <c r="R1111" s="413"/>
      <c r="S1111" s="413"/>
      <c r="T1111" s="413"/>
      <c r="U1111" s="413"/>
      <c r="V1111" s="413"/>
    </row>
    <row r="1112" spans="1:22" s="411" customFormat="1" x14ac:dyDescent="0.25">
      <c r="A1112" s="1"/>
      <c r="B1112" s="5"/>
      <c r="C1112" s="5" t="s">
        <v>869</v>
      </c>
      <c r="D1112" s="380">
        <f>SUM(M508:M510)</f>
        <v>0</v>
      </c>
      <c r="E1112" s="380">
        <f>SUM(M511:M513)</f>
        <v>0</v>
      </c>
      <c r="F1112" s="381">
        <f>SUM(M514:M516)</f>
        <v>0</v>
      </c>
      <c r="G1112" s="146"/>
      <c r="H1112" s="146"/>
      <c r="I1112" s="146"/>
      <c r="J1112" s="146"/>
      <c r="K1112" s="146"/>
      <c r="L1112" s="146"/>
      <c r="M1112" s="146"/>
      <c r="N1112" s="146"/>
      <c r="O1112" s="146"/>
      <c r="P1112" s="6"/>
      <c r="Q1112" s="413"/>
      <c r="R1112" s="413"/>
      <c r="S1112" s="413"/>
      <c r="T1112" s="413"/>
      <c r="U1112" s="413"/>
      <c r="V1112" s="413"/>
    </row>
    <row r="1113" spans="1:22" s="411" customFormat="1" ht="15.75" thickBot="1" x14ac:dyDescent="0.3">
      <c r="A1113" s="1"/>
      <c r="B1113" s="5"/>
      <c r="C1113" s="9" t="s">
        <v>870</v>
      </c>
      <c r="D1113" s="382" t="str">
        <f>IFERROR(D1112/D1111, "")</f>
        <v/>
      </c>
      <c r="E1113" s="382" t="str">
        <f t="shared" ref="E1113:F1113" si="66">IFERROR(E1112/E1111, "")</f>
        <v/>
      </c>
      <c r="F1113" s="383" t="str">
        <f t="shared" si="66"/>
        <v/>
      </c>
      <c r="G1113" s="146"/>
      <c r="H1113" s="146"/>
      <c r="I1113" s="146"/>
      <c r="J1113" s="146"/>
      <c r="K1113" s="146"/>
      <c r="L1113" s="146"/>
      <c r="M1113" s="146"/>
      <c r="N1113" s="146"/>
      <c r="O1113" s="146"/>
      <c r="P1113" s="6"/>
      <c r="Q1113" s="413"/>
      <c r="R1113" s="413"/>
      <c r="S1113" s="413"/>
      <c r="T1113" s="413"/>
      <c r="U1113" s="413"/>
      <c r="V1113" s="413"/>
    </row>
    <row r="1114" spans="1:22" s="411" customFormat="1" x14ac:dyDescent="0.25">
      <c r="A1114" s="1"/>
      <c r="B1114" s="5"/>
      <c r="C1114" s="146"/>
      <c r="D1114" s="146"/>
      <c r="E1114" s="146"/>
      <c r="F1114" s="146"/>
      <c r="G1114" s="146"/>
      <c r="H1114" s="146"/>
      <c r="I1114" s="146"/>
      <c r="J1114" s="146"/>
      <c r="K1114" s="146"/>
      <c r="L1114" s="146"/>
      <c r="M1114" s="146"/>
      <c r="N1114" s="146"/>
      <c r="O1114" s="146"/>
      <c r="P1114" s="6"/>
      <c r="Q1114" s="413"/>
      <c r="R1114" s="413"/>
      <c r="S1114" s="413"/>
      <c r="T1114" s="413"/>
      <c r="U1114" s="413"/>
      <c r="V1114" s="413"/>
    </row>
    <row r="1115" spans="1:22" s="411" customFormat="1" x14ac:dyDescent="0.25">
      <c r="A1115" s="1"/>
      <c r="B1115" s="5"/>
      <c r="C1115" s="146" t="s">
        <v>871</v>
      </c>
      <c r="D1115" s="146"/>
      <c r="E1115" s="146"/>
      <c r="F1115" s="146"/>
      <c r="G1115" s="146"/>
      <c r="H1115" s="146"/>
      <c r="I1115" s="146"/>
      <c r="J1115" s="146"/>
      <c r="K1115" s="146"/>
      <c r="L1115" s="146"/>
      <c r="M1115" s="146"/>
      <c r="N1115" s="146"/>
      <c r="O1115" s="146"/>
      <c r="P1115" s="6"/>
      <c r="Q1115" s="413"/>
      <c r="R1115" s="413"/>
      <c r="S1115" s="413"/>
      <c r="T1115" s="413"/>
      <c r="U1115" s="413"/>
      <c r="V1115" s="413"/>
    </row>
    <row r="1116" spans="1:22" s="411" customFormat="1" x14ac:dyDescent="0.25">
      <c r="A1116" s="1"/>
      <c r="B1116" s="5"/>
      <c r="C1116" s="384" t="str">
        <f>IFERROR(MAX(D1113, E1113, F1113)/MIN(D1113, E1113, F1113),"")</f>
        <v/>
      </c>
      <c r="D1116" s="147"/>
      <c r="E1116" s="146"/>
      <c r="F1116" s="146"/>
      <c r="G1116" s="146"/>
      <c r="H1116" s="146"/>
      <c r="I1116" s="146"/>
      <c r="J1116" s="146"/>
      <c r="K1116" s="146"/>
      <c r="L1116" s="146"/>
      <c r="M1116" s="146"/>
      <c r="N1116" s="146"/>
      <c r="O1116" s="146"/>
      <c r="P1116" s="6"/>
      <c r="Q1116" s="413"/>
      <c r="R1116" s="413"/>
      <c r="S1116" s="413"/>
      <c r="T1116" s="413"/>
      <c r="U1116" s="413"/>
      <c r="V1116" s="413"/>
    </row>
    <row r="1117" spans="1:22" s="411" customFormat="1" x14ac:dyDescent="0.25">
      <c r="A1117" s="1"/>
      <c r="B1117" s="5"/>
      <c r="C1117" s="146"/>
      <c r="D1117" s="146"/>
      <c r="E1117" s="146"/>
      <c r="F1117" s="146"/>
      <c r="G1117" s="146"/>
      <c r="H1117" s="146"/>
      <c r="I1117" s="146"/>
      <c r="J1117" s="146"/>
      <c r="K1117" s="146"/>
      <c r="L1117" s="146"/>
      <c r="M1117" s="146"/>
      <c r="N1117" s="146"/>
      <c r="O1117" s="146"/>
      <c r="P1117" s="6"/>
      <c r="Q1117" s="413"/>
      <c r="R1117" s="413"/>
      <c r="S1117" s="413"/>
      <c r="T1117" s="413"/>
      <c r="U1117" s="413"/>
      <c r="V1117" s="413"/>
    </row>
    <row r="1118" spans="1:22" s="411" customFormat="1" x14ac:dyDescent="0.25">
      <c r="A1118" s="1"/>
      <c r="B1118" s="5"/>
      <c r="C1118" s="146" t="s">
        <v>872</v>
      </c>
      <c r="D1118" s="146"/>
      <c r="E1118" s="146"/>
      <c r="F1118" s="146"/>
      <c r="G1118" s="146"/>
      <c r="H1118" s="146"/>
      <c r="I1118" s="146"/>
      <c r="J1118" s="146"/>
      <c r="K1118" s="146"/>
      <c r="L1118" s="146"/>
      <c r="M1118" s="146"/>
      <c r="N1118" s="146"/>
      <c r="O1118" s="146"/>
      <c r="P1118" s="6"/>
      <c r="Q1118" s="413"/>
      <c r="R1118" s="413"/>
      <c r="S1118" s="413"/>
      <c r="T1118" s="413"/>
      <c r="U1118" s="413"/>
      <c r="V1118" s="413"/>
    </row>
    <row r="1119" spans="1:22" s="411" customFormat="1" x14ac:dyDescent="0.25">
      <c r="A1119" s="1"/>
      <c r="B1119" s="5"/>
      <c r="C1119" s="13" t="str">
        <f>IF(C1116 = "", "", IF(AND(C1116&lt;=7, C1116&gt;=0), "Within limit", "Above limit"))</f>
        <v/>
      </c>
      <c r="D1119" s="146"/>
      <c r="E1119" s="146"/>
      <c r="F1119" s="146"/>
      <c r="G1119" s="146"/>
      <c r="H1119" s="146"/>
      <c r="I1119" s="146"/>
      <c r="J1119" s="146"/>
      <c r="K1119" s="146"/>
      <c r="L1119" s="146"/>
      <c r="M1119" s="146"/>
      <c r="N1119" s="146"/>
      <c r="O1119" s="146"/>
      <c r="P1119" s="6"/>
      <c r="Q1119" s="413"/>
      <c r="R1119" s="413"/>
      <c r="S1119" s="413"/>
      <c r="T1119" s="413"/>
      <c r="U1119" s="413"/>
      <c r="V1119" s="413"/>
    </row>
    <row r="1120" spans="1:22" s="411" customFormat="1" x14ac:dyDescent="0.25">
      <c r="A1120" s="1"/>
      <c r="B1120" s="5"/>
      <c r="C1120" s="146"/>
      <c r="D1120" s="146"/>
      <c r="E1120" s="146"/>
      <c r="F1120" s="146"/>
      <c r="G1120" s="146"/>
      <c r="H1120" s="146"/>
      <c r="I1120" s="146"/>
      <c r="J1120" s="146"/>
      <c r="K1120" s="146"/>
      <c r="L1120" s="146"/>
      <c r="M1120" s="146"/>
      <c r="N1120" s="146"/>
      <c r="O1120" s="146"/>
      <c r="P1120" s="6"/>
      <c r="Q1120" s="413"/>
      <c r="R1120" s="413"/>
      <c r="S1120" s="413"/>
      <c r="T1120" s="413"/>
      <c r="U1120" s="413"/>
      <c r="V1120" s="413"/>
    </row>
    <row r="1121" spans="1:22" s="411" customFormat="1" x14ac:dyDescent="0.25">
      <c r="A1121" s="1"/>
      <c r="B1121" s="5"/>
      <c r="C1121" s="487"/>
      <c r="D1121" s="487"/>
      <c r="E1121" s="487"/>
      <c r="F1121" s="487"/>
      <c r="G1121" s="487"/>
      <c r="H1121" s="487"/>
      <c r="I1121" s="487"/>
      <c r="J1121" s="487"/>
      <c r="K1121" s="487"/>
      <c r="L1121" s="487"/>
      <c r="M1121" s="487"/>
      <c r="N1121" s="487"/>
      <c r="O1121" s="487"/>
      <c r="P1121" s="6"/>
      <c r="Q1121" s="413"/>
      <c r="R1121" s="413"/>
      <c r="S1121" s="413"/>
      <c r="T1121" s="413"/>
      <c r="U1121" s="413"/>
      <c r="V1121" s="413"/>
    </row>
    <row r="1122" spans="1:22" s="411" customFormat="1" x14ac:dyDescent="0.25">
      <c r="A1122" s="1"/>
      <c r="B1122" s="5"/>
      <c r="C1122" s="147" t="str">
        <f>IF(C1119="Above Limit", CONCATENATE("An explanation is required for the ETR value for ", C1110, "."), "")</f>
        <v/>
      </c>
      <c r="D1122" s="146"/>
      <c r="E1122" s="146"/>
      <c r="F1122" s="146"/>
      <c r="G1122" s="146"/>
      <c r="H1122" s="146"/>
      <c r="I1122" s="146"/>
      <c r="J1122" s="146"/>
      <c r="K1122" s="146"/>
      <c r="L1122" s="146"/>
      <c r="M1122" s="146"/>
      <c r="N1122" s="146"/>
      <c r="O1122" s="146"/>
      <c r="P1122" s="6"/>
      <c r="Q1122" s="413"/>
      <c r="R1122" s="413"/>
      <c r="S1122" s="413"/>
      <c r="T1122" s="413"/>
      <c r="U1122" s="413"/>
      <c r="V1122" s="413"/>
    </row>
    <row r="1123" spans="1:22" s="411" customFormat="1" ht="15.75" thickBot="1" x14ac:dyDescent="0.3">
      <c r="A1123" s="1"/>
      <c r="B1123" s="5"/>
      <c r="C1123" s="146"/>
      <c r="D1123" s="146"/>
      <c r="E1123" s="146"/>
      <c r="F1123" s="146"/>
      <c r="G1123" s="146"/>
      <c r="H1123" s="146"/>
      <c r="I1123" s="146"/>
      <c r="J1123" s="146"/>
      <c r="K1123" s="146"/>
      <c r="L1123" s="146"/>
      <c r="M1123" s="146"/>
      <c r="N1123" s="146"/>
      <c r="O1123" s="146"/>
      <c r="P1123" s="6"/>
      <c r="Q1123" s="413"/>
      <c r="R1123" s="413"/>
      <c r="S1123" s="413"/>
      <c r="T1123" s="413"/>
      <c r="U1123" s="413"/>
      <c r="V1123" s="413"/>
    </row>
    <row r="1124" spans="1:22" s="411" customFormat="1" x14ac:dyDescent="0.25">
      <c r="A1124" s="1"/>
      <c r="B1124" s="5"/>
      <c r="C1124" s="378" t="str">
        <f>C550</f>
        <v/>
      </c>
      <c r="D1124" s="310" t="s">
        <v>802</v>
      </c>
      <c r="E1124" s="310" t="s">
        <v>806</v>
      </c>
      <c r="F1124" s="311" t="s">
        <v>867</v>
      </c>
      <c r="G1124" s="145"/>
      <c r="H1124" s="146"/>
      <c r="I1124" s="146"/>
      <c r="J1124" s="146"/>
      <c r="K1124" s="146"/>
      <c r="L1124" s="146"/>
      <c r="M1124" s="146"/>
      <c r="N1124" s="146"/>
      <c r="O1124" s="146"/>
      <c r="P1124" s="6"/>
      <c r="Q1124" s="413"/>
      <c r="R1124" s="413"/>
      <c r="S1124" s="413"/>
      <c r="T1124" s="413"/>
      <c r="U1124" s="413"/>
      <c r="V1124" s="413"/>
    </row>
    <row r="1125" spans="1:22" s="411" customFormat="1" x14ac:dyDescent="0.25">
      <c r="A1125" s="1"/>
      <c r="B1125" s="5"/>
      <c r="C1125" s="5" t="s">
        <v>868</v>
      </c>
      <c r="D1125" s="380">
        <f>SUM(D553,D555)</f>
        <v>0</v>
      </c>
      <c r="E1125" s="380">
        <f>SUM(D556,D558)</f>
        <v>0</v>
      </c>
      <c r="F1125" s="381">
        <f>SUM(D559,D561)</f>
        <v>0</v>
      </c>
      <c r="G1125" s="146"/>
      <c r="H1125" s="146"/>
      <c r="I1125" s="146"/>
      <c r="J1125" s="146"/>
      <c r="K1125" s="146"/>
      <c r="L1125" s="146"/>
      <c r="M1125" s="146"/>
      <c r="N1125" s="146"/>
      <c r="O1125" s="146"/>
      <c r="P1125" s="6"/>
      <c r="Q1125" s="413"/>
      <c r="R1125" s="413"/>
      <c r="S1125" s="413"/>
      <c r="T1125" s="413"/>
      <c r="U1125" s="413"/>
      <c r="V1125" s="413"/>
    </row>
    <row r="1126" spans="1:22" s="411" customFormat="1" x14ac:dyDescent="0.25">
      <c r="A1126" s="1"/>
      <c r="B1126" s="5"/>
      <c r="C1126" s="5" t="s">
        <v>869</v>
      </c>
      <c r="D1126" s="380">
        <f>SUM(M553:M555)</f>
        <v>0</v>
      </c>
      <c r="E1126" s="380">
        <f>SUM(M556:M558)</f>
        <v>0</v>
      </c>
      <c r="F1126" s="381">
        <f>SUM(M559:M561)</f>
        <v>0</v>
      </c>
      <c r="G1126" s="146"/>
      <c r="H1126" s="146"/>
      <c r="I1126" s="146"/>
      <c r="J1126" s="146"/>
      <c r="K1126" s="146"/>
      <c r="L1126" s="146"/>
      <c r="M1126" s="146"/>
      <c r="N1126" s="146"/>
      <c r="O1126" s="146"/>
      <c r="P1126" s="6"/>
      <c r="Q1126" s="413"/>
      <c r="R1126" s="413"/>
      <c r="S1126" s="413"/>
      <c r="T1126" s="413"/>
      <c r="U1126" s="413"/>
      <c r="V1126" s="413"/>
    </row>
    <row r="1127" spans="1:22" s="411" customFormat="1" ht="15.75" thickBot="1" x14ac:dyDescent="0.3">
      <c r="A1127" s="1"/>
      <c r="B1127" s="5"/>
      <c r="C1127" s="9" t="s">
        <v>870</v>
      </c>
      <c r="D1127" s="382" t="str">
        <f>IFERROR(D1126/D1125, "")</f>
        <v/>
      </c>
      <c r="E1127" s="382" t="str">
        <f t="shared" ref="E1127:F1127" si="67">IFERROR(E1126/E1125, "")</f>
        <v/>
      </c>
      <c r="F1127" s="383" t="str">
        <f t="shared" si="67"/>
        <v/>
      </c>
      <c r="G1127" s="146"/>
      <c r="H1127" s="146"/>
      <c r="I1127" s="146"/>
      <c r="J1127" s="146"/>
      <c r="K1127" s="146"/>
      <c r="L1127" s="146"/>
      <c r="M1127" s="146"/>
      <c r="N1127" s="146"/>
      <c r="O1127" s="146"/>
      <c r="P1127" s="6"/>
      <c r="Q1127" s="413"/>
      <c r="R1127" s="413"/>
      <c r="S1127" s="413"/>
      <c r="T1127" s="413"/>
      <c r="U1127" s="413"/>
      <c r="V1127" s="413"/>
    </row>
    <row r="1128" spans="1:22" s="411" customFormat="1" x14ac:dyDescent="0.25">
      <c r="A1128" s="1"/>
      <c r="B1128" s="5"/>
      <c r="C1128" s="146"/>
      <c r="D1128" s="146"/>
      <c r="E1128" s="146"/>
      <c r="F1128" s="146"/>
      <c r="G1128" s="146"/>
      <c r="H1128" s="146"/>
      <c r="I1128" s="146"/>
      <c r="J1128" s="146"/>
      <c r="K1128" s="146"/>
      <c r="L1128" s="146"/>
      <c r="M1128" s="146"/>
      <c r="N1128" s="146"/>
      <c r="O1128" s="146"/>
      <c r="P1128" s="6"/>
      <c r="Q1128" s="413"/>
      <c r="R1128" s="413"/>
      <c r="S1128" s="413"/>
      <c r="T1128" s="413"/>
      <c r="U1128" s="413"/>
      <c r="V1128" s="413"/>
    </row>
    <row r="1129" spans="1:22" s="411" customFormat="1" x14ac:dyDescent="0.25">
      <c r="A1129" s="1"/>
      <c r="B1129" s="5"/>
      <c r="C1129" s="146" t="s">
        <v>871</v>
      </c>
      <c r="D1129" s="146"/>
      <c r="E1129" s="146"/>
      <c r="F1129" s="146"/>
      <c r="G1129" s="146"/>
      <c r="H1129" s="146"/>
      <c r="I1129" s="146"/>
      <c r="J1129" s="146"/>
      <c r="K1129" s="146"/>
      <c r="L1129" s="146"/>
      <c r="M1129" s="146"/>
      <c r="N1129" s="146"/>
      <c r="O1129" s="146"/>
      <c r="P1129" s="6"/>
      <c r="Q1129" s="413"/>
      <c r="R1129" s="413"/>
      <c r="S1129" s="413"/>
      <c r="T1129" s="413"/>
      <c r="U1129" s="413"/>
      <c r="V1129" s="413"/>
    </row>
    <row r="1130" spans="1:22" s="411" customFormat="1" x14ac:dyDescent="0.25">
      <c r="A1130" s="1"/>
      <c r="B1130" s="5"/>
      <c r="C1130" s="384" t="str">
        <f>IFERROR(MAX(D1127, E1127, F1127)/MIN(D1127, E1127, F1127),"")</f>
        <v/>
      </c>
      <c r="D1130" s="147"/>
      <c r="E1130" s="146"/>
      <c r="F1130" s="146"/>
      <c r="G1130" s="146"/>
      <c r="H1130" s="146"/>
      <c r="I1130" s="146"/>
      <c r="J1130" s="146"/>
      <c r="K1130" s="146"/>
      <c r="L1130" s="146"/>
      <c r="M1130" s="146"/>
      <c r="N1130" s="146"/>
      <c r="O1130" s="146"/>
      <c r="P1130" s="6"/>
      <c r="Q1130" s="413"/>
      <c r="R1130" s="413"/>
      <c r="S1130" s="413"/>
      <c r="T1130" s="413"/>
      <c r="U1130" s="413"/>
      <c r="V1130" s="413"/>
    </row>
    <row r="1131" spans="1:22" s="411" customFormat="1" x14ac:dyDescent="0.25">
      <c r="A1131" s="1"/>
      <c r="B1131" s="5"/>
      <c r="C1131" s="146"/>
      <c r="D1131" s="146"/>
      <c r="E1131" s="146"/>
      <c r="F1131" s="146"/>
      <c r="G1131" s="146"/>
      <c r="H1131" s="146"/>
      <c r="I1131" s="146"/>
      <c r="J1131" s="146"/>
      <c r="K1131" s="146"/>
      <c r="L1131" s="146"/>
      <c r="M1131" s="146"/>
      <c r="N1131" s="146"/>
      <c r="O1131" s="146"/>
      <c r="P1131" s="6"/>
      <c r="Q1131" s="413"/>
      <c r="R1131" s="413"/>
      <c r="S1131" s="413"/>
      <c r="T1131" s="413"/>
      <c r="U1131" s="413"/>
      <c r="V1131" s="413"/>
    </row>
    <row r="1132" spans="1:22" s="411" customFormat="1" x14ac:dyDescent="0.25">
      <c r="A1132" s="1"/>
      <c r="B1132" s="5"/>
      <c r="C1132" s="146" t="s">
        <v>872</v>
      </c>
      <c r="D1132" s="146"/>
      <c r="E1132" s="146"/>
      <c r="F1132" s="146"/>
      <c r="G1132" s="146"/>
      <c r="H1132" s="146"/>
      <c r="I1132" s="146"/>
      <c r="J1132" s="146"/>
      <c r="K1132" s="146"/>
      <c r="L1132" s="146"/>
      <c r="M1132" s="146"/>
      <c r="N1132" s="146"/>
      <c r="O1132" s="146"/>
      <c r="P1132" s="6"/>
      <c r="Q1132" s="413"/>
      <c r="R1132" s="413"/>
      <c r="S1132" s="413"/>
      <c r="T1132" s="413"/>
      <c r="U1132" s="413"/>
      <c r="V1132" s="413"/>
    </row>
    <row r="1133" spans="1:22" s="411" customFormat="1" x14ac:dyDescent="0.25">
      <c r="A1133" s="1"/>
      <c r="B1133" s="5"/>
      <c r="C1133" s="13" t="str">
        <f>IF(C1130 = "", "", IF(AND(C1130&lt;=7, C1130&gt;=0), "Within limit", "Above limit"))</f>
        <v/>
      </c>
      <c r="D1133" s="146"/>
      <c r="E1133" s="146"/>
      <c r="F1133" s="146"/>
      <c r="G1133" s="146"/>
      <c r="H1133" s="146"/>
      <c r="I1133" s="146"/>
      <c r="J1133" s="146"/>
      <c r="K1133" s="146"/>
      <c r="L1133" s="146"/>
      <c r="M1133" s="146"/>
      <c r="N1133" s="146"/>
      <c r="O1133" s="146"/>
      <c r="P1133" s="6"/>
      <c r="Q1133" s="413"/>
      <c r="R1133" s="413"/>
      <c r="S1133" s="413"/>
      <c r="T1133" s="413"/>
      <c r="U1133" s="413"/>
      <c r="V1133" s="413"/>
    </row>
    <row r="1134" spans="1:22" s="411" customFormat="1" x14ac:dyDescent="0.25">
      <c r="A1134" s="1"/>
      <c r="B1134" s="5"/>
      <c r="C1134" s="146"/>
      <c r="D1134" s="146"/>
      <c r="E1134" s="146"/>
      <c r="F1134" s="146"/>
      <c r="G1134" s="146"/>
      <c r="H1134" s="146"/>
      <c r="I1134" s="146"/>
      <c r="J1134" s="146"/>
      <c r="K1134" s="146"/>
      <c r="L1134" s="146"/>
      <c r="M1134" s="146"/>
      <c r="N1134" s="146"/>
      <c r="O1134" s="146"/>
      <c r="P1134" s="6"/>
      <c r="Q1134" s="413"/>
      <c r="R1134" s="413"/>
      <c r="S1134" s="413"/>
      <c r="T1134" s="413"/>
      <c r="U1134" s="413"/>
      <c r="V1134" s="413"/>
    </row>
    <row r="1135" spans="1:22" s="411" customFormat="1" x14ac:dyDescent="0.25">
      <c r="A1135" s="1"/>
      <c r="B1135" s="5"/>
      <c r="C1135" s="487"/>
      <c r="D1135" s="487"/>
      <c r="E1135" s="487"/>
      <c r="F1135" s="487"/>
      <c r="G1135" s="487"/>
      <c r="H1135" s="487"/>
      <c r="I1135" s="487"/>
      <c r="J1135" s="487"/>
      <c r="K1135" s="487"/>
      <c r="L1135" s="487"/>
      <c r="M1135" s="487"/>
      <c r="N1135" s="487"/>
      <c r="O1135" s="487"/>
      <c r="P1135" s="6"/>
      <c r="Q1135" s="413"/>
      <c r="R1135" s="413"/>
      <c r="S1135" s="413"/>
      <c r="T1135" s="413"/>
      <c r="U1135" s="413"/>
      <c r="V1135" s="413"/>
    </row>
    <row r="1136" spans="1:22" s="411" customFormat="1" x14ac:dyDescent="0.25">
      <c r="A1136" s="1"/>
      <c r="B1136" s="5"/>
      <c r="C1136" s="147" t="str">
        <f>IF(C1133="Above Limit", CONCATENATE("An explanation is required for the ETR value for ", C1124, "."), "")</f>
        <v/>
      </c>
      <c r="D1136" s="146"/>
      <c r="E1136" s="146"/>
      <c r="F1136" s="146"/>
      <c r="G1136" s="146"/>
      <c r="H1136" s="146"/>
      <c r="I1136" s="146"/>
      <c r="J1136" s="146"/>
      <c r="K1136" s="146"/>
      <c r="L1136" s="146"/>
      <c r="M1136" s="146"/>
      <c r="N1136" s="146"/>
      <c r="O1136" s="146"/>
      <c r="P1136" s="6"/>
      <c r="Q1136" s="413"/>
      <c r="R1136" s="413"/>
      <c r="S1136" s="413"/>
      <c r="T1136" s="413"/>
      <c r="U1136" s="413"/>
      <c r="V1136" s="413"/>
    </row>
    <row r="1137" spans="1:22" s="411" customFormat="1" ht="15.75" thickBot="1" x14ac:dyDescent="0.3">
      <c r="A1137" s="1"/>
      <c r="B1137" s="5"/>
      <c r="C1137" s="146"/>
      <c r="D1137" s="146"/>
      <c r="E1137" s="146"/>
      <c r="F1137" s="146"/>
      <c r="G1137" s="146"/>
      <c r="H1137" s="146"/>
      <c r="I1137" s="146"/>
      <c r="J1137" s="146"/>
      <c r="K1137" s="146"/>
      <c r="L1137" s="146"/>
      <c r="M1137" s="146"/>
      <c r="N1137" s="146"/>
      <c r="O1137" s="146"/>
      <c r="P1137" s="6"/>
      <c r="Q1137" s="413"/>
      <c r="R1137" s="413"/>
      <c r="S1137" s="413"/>
      <c r="T1137" s="413"/>
      <c r="U1137" s="413"/>
      <c r="V1137" s="413"/>
    </row>
    <row r="1138" spans="1:22" s="411" customFormat="1" x14ac:dyDescent="0.25">
      <c r="A1138" s="1"/>
      <c r="B1138" s="5"/>
      <c r="C1138" s="378" t="str">
        <f>C595</f>
        <v/>
      </c>
      <c r="D1138" s="310" t="s">
        <v>802</v>
      </c>
      <c r="E1138" s="310" t="s">
        <v>806</v>
      </c>
      <c r="F1138" s="311" t="s">
        <v>867</v>
      </c>
      <c r="G1138" s="145"/>
      <c r="H1138" s="146"/>
      <c r="I1138" s="146"/>
      <c r="J1138" s="146"/>
      <c r="K1138" s="146"/>
      <c r="L1138" s="146"/>
      <c r="M1138" s="146"/>
      <c r="N1138" s="146"/>
      <c r="O1138" s="146"/>
      <c r="P1138" s="6"/>
      <c r="Q1138" s="413"/>
      <c r="R1138" s="413"/>
      <c r="S1138" s="413"/>
      <c r="T1138" s="413"/>
      <c r="U1138" s="413"/>
      <c r="V1138" s="413"/>
    </row>
    <row r="1139" spans="1:22" s="411" customFormat="1" x14ac:dyDescent="0.25">
      <c r="A1139" s="1"/>
      <c r="B1139" s="5"/>
      <c r="C1139" s="5" t="s">
        <v>868</v>
      </c>
      <c r="D1139" s="380">
        <f>SUM(D598,D600)</f>
        <v>0</v>
      </c>
      <c r="E1139" s="380">
        <f>SUM(D601,D603)</f>
        <v>0</v>
      </c>
      <c r="F1139" s="381">
        <f>SUM(D604,D606)</f>
        <v>0</v>
      </c>
      <c r="G1139" s="146"/>
      <c r="H1139" s="146"/>
      <c r="I1139" s="146"/>
      <c r="J1139" s="146"/>
      <c r="K1139" s="146"/>
      <c r="L1139" s="146"/>
      <c r="M1139" s="146"/>
      <c r="N1139" s="146"/>
      <c r="O1139" s="146"/>
      <c r="P1139" s="6"/>
      <c r="Q1139" s="413"/>
      <c r="R1139" s="413"/>
      <c r="S1139" s="413"/>
      <c r="T1139" s="413"/>
      <c r="U1139" s="413"/>
      <c r="V1139" s="413"/>
    </row>
    <row r="1140" spans="1:22" s="411" customFormat="1" x14ac:dyDescent="0.25">
      <c r="A1140" s="1"/>
      <c r="B1140" s="5"/>
      <c r="C1140" s="5" t="s">
        <v>869</v>
      </c>
      <c r="D1140" s="380">
        <f>SUM(M598:M600)</f>
        <v>0</v>
      </c>
      <c r="E1140" s="380">
        <f>SUM(M601:M603)</f>
        <v>0</v>
      </c>
      <c r="F1140" s="381">
        <f>SUM(M604:M606)</f>
        <v>0</v>
      </c>
      <c r="G1140" s="146"/>
      <c r="H1140" s="146"/>
      <c r="I1140" s="146"/>
      <c r="J1140" s="146"/>
      <c r="K1140" s="146"/>
      <c r="L1140" s="146"/>
      <c r="M1140" s="146"/>
      <c r="N1140" s="146"/>
      <c r="O1140" s="146"/>
      <c r="P1140" s="6"/>
      <c r="Q1140" s="413"/>
      <c r="R1140" s="413"/>
      <c r="S1140" s="413"/>
      <c r="T1140" s="413"/>
      <c r="U1140" s="413"/>
      <c r="V1140" s="413"/>
    </row>
    <row r="1141" spans="1:22" s="411" customFormat="1" ht="15.75" thickBot="1" x14ac:dyDescent="0.3">
      <c r="A1141" s="1"/>
      <c r="B1141" s="5"/>
      <c r="C1141" s="9" t="s">
        <v>870</v>
      </c>
      <c r="D1141" s="382" t="str">
        <f>IFERROR(D1140/D1139, "")</f>
        <v/>
      </c>
      <c r="E1141" s="382" t="str">
        <f t="shared" ref="E1141:F1141" si="68">IFERROR(E1140/E1139, "")</f>
        <v/>
      </c>
      <c r="F1141" s="383" t="str">
        <f t="shared" si="68"/>
        <v/>
      </c>
      <c r="G1141" s="146"/>
      <c r="H1141" s="146"/>
      <c r="I1141" s="146"/>
      <c r="J1141" s="146"/>
      <c r="K1141" s="146"/>
      <c r="L1141" s="146"/>
      <c r="M1141" s="146"/>
      <c r="N1141" s="146"/>
      <c r="O1141" s="146"/>
      <c r="P1141" s="6"/>
      <c r="Q1141" s="413"/>
      <c r="R1141" s="413"/>
      <c r="S1141" s="413"/>
      <c r="T1141" s="413"/>
      <c r="U1141" s="413"/>
      <c r="V1141" s="413"/>
    </row>
    <row r="1142" spans="1:22" s="411" customFormat="1" x14ac:dyDescent="0.25">
      <c r="A1142" s="1"/>
      <c r="B1142" s="5"/>
      <c r="C1142" s="146"/>
      <c r="D1142" s="146"/>
      <c r="E1142" s="146"/>
      <c r="F1142" s="146"/>
      <c r="G1142" s="146"/>
      <c r="H1142" s="146"/>
      <c r="I1142" s="146"/>
      <c r="J1142" s="146"/>
      <c r="K1142" s="146"/>
      <c r="L1142" s="146"/>
      <c r="M1142" s="146"/>
      <c r="N1142" s="146"/>
      <c r="O1142" s="146"/>
      <c r="P1142" s="6"/>
      <c r="Q1142" s="413"/>
      <c r="R1142" s="413"/>
      <c r="S1142" s="413"/>
      <c r="T1142" s="413"/>
      <c r="U1142" s="413"/>
      <c r="V1142" s="413"/>
    </row>
    <row r="1143" spans="1:22" s="411" customFormat="1" x14ac:dyDescent="0.25">
      <c r="A1143" s="1"/>
      <c r="B1143" s="5"/>
      <c r="C1143" s="146" t="s">
        <v>871</v>
      </c>
      <c r="D1143" s="146"/>
      <c r="E1143" s="146"/>
      <c r="F1143" s="146"/>
      <c r="G1143" s="146"/>
      <c r="H1143" s="146"/>
      <c r="I1143" s="146"/>
      <c r="J1143" s="146"/>
      <c r="K1143" s="146"/>
      <c r="L1143" s="146"/>
      <c r="M1143" s="146"/>
      <c r="N1143" s="146"/>
      <c r="O1143" s="146"/>
      <c r="P1143" s="6"/>
      <c r="Q1143" s="413"/>
      <c r="R1143" s="413"/>
      <c r="S1143" s="413"/>
      <c r="T1143" s="413"/>
      <c r="U1143" s="413"/>
      <c r="V1143" s="413"/>
    </row>
    <row r="1144" spans="1:22" s="411" customFormat="1" x14ac:dyDescent="0.25">
      <c r="A1144" s="1"/>
      <c r="B1144" s="5"/>
      <c r="C1144" s="384" t="str">
        <f>IFERROR(MAX(D1141, E1141, F1141)/MIN(D1141, E1141, F1141),"")</f>
        <v/>
      </c>
      <c r="D1144" s="147"/>
      <c r="E1144" s="146"/>
      <c r="F1144" s="146"/>
      <c r="G1144" s="146"/>
      <c r="H1144" s="146"/>
      <c r="I1144" s="146"/>
      <c r="J1144" s="146"/>
      <c r="K1144" s="146"/>
      <c r="L1144" s="146"/>
      <c r="M1144" s="146"/>
      <c r="N1144" s="146"/>
      <c r="O1144" s="146"/>
      <c r="P1144" s="6"/>
      <c r="Q1144" s="413"/>
      <c r="R1144" s="413"/>
      <c r="S1144" s="413"/>
      <c r="T1144" s="413"/>
      <c r="U1144" s="413"/>
      <c r="V1144" s="413"/>
    </row>
    <row r="1145" spans="1:22" s="411" customFormat="1" x14ac:dyDescent="0.25">
      <c r="A1145" s="1"/>
      <c r="B1145" s="5"/>
      <c r="C1145" s="146"/>
      <c r="D1145" s="146"/>
      <c r="E1145" s="146"/>
      <c r="F1145" s="146"/>
      <c r="G1145" s="146"/>
      <c r="H1145" s="146"/>
      <c r="I1145" s="146"/>
      <c r="J1145" s="146"/>
      <c r="K1145" s="146"/>
      <c r="L1145" s="146"/>
      <c r="M1145" s="146"/>
      <c r="N1145" s="146"/>
      <c r="O1145" s="146"/>
      <c r="P1145" s="6"/>
      <c r="Q1145" s="413"/>
      <c r="R1145" s="413"/>
      <c r="S1145" s="413"/>
      <c r="T1145" s="413"/>
      <c r="U1145" s="413"/>
      <c r="V1145" s="413"/>
    </row>
    <row r="1146" spans="1:22" s="411" customFormat="1" x14ac:dyDescent="0.25">
      <c r="A1146" s="1"/>
      <c r="B1146" s="5"/>
      <c r="C1146" s="146" t="s">
        <v>872</v>
      </c>
      <c r="D1146" s="146"/>
      <c r="E1146" s="146"/>
      <c r="F1146" s="146"/>
      <c r="G1146" s="146"/>
      <c r="H1146" s="146"/>
      <c r="I1146" s="146"/>
      <c r="J1146" s="146"/>
      <c r="K1146" s="146"/>
      <c r="L1146" s="146"/>
      <c r="M1146" s="146"/>
      <c r="N1146" s="146"/>
      <c r="O1146" s="146"/>
      <c r="P1146" s="6"/>
      <c r="Q1146" s="413"/>
      <c r="R1146" s="413"/>
      <c r="S1146" s="413"/>
      <c r="T1146" s="413"/>
      <c r="U1146" s="413"/>
      <c r="V1146" s="413"/>
    </row>
    <row r="1147" spans="1:22" s="411" customFormat="1" x14ac:dyDescent="0.25">
      <c r="A1147" s="1"/>
      <c r="B1147" s="5"/>
      <c r="C1147" s="13" t="str">
        <f>IF(C1144 = "", "", IF(AND(C1144&lt;=7, C1144&gt;=0), "Within limit", "Above limit"))</f>
        <v/>
      </c>
      <c r="D1147" s="146"/>
      <c r="E1147" s="146"/>
      <c r="F1147" s="146"/>
      <c r="G1147" s="146"/>
      <c r="H1147" s="146"/>
      <c r="I1147" s="146"/>
      <c r="J1147" s="146"/>
      <c r="K1147" s="146"/>
      <c r="L1147" s="146"/>
      <c r="M1147" s="146"/>
      <c r="N1147" s="146"/>
      <c r="O1147" s="146"/>
      <c r="P1147" s="6"/>
      <c r="Q1147" s="413"/>
      <c r="R1147" s="413"/>
      <c r="S1147" s="413"/>
      <c r="T1147" s="413"/>
      <c r="U1147" s="413"/>
      <c r="V1147" s="413"/>
    </row>
    <row r="1148" spans="1:22" s="411" customFormat="1" x14ac:dyDescent="0.25">
      <c r="A1148" s="1"/>
      <c r="B1148" s="5"/>
      <c r="C1148" s="146"/>
      <c r="D1148" s="146"/>
      <c r="E1148" s="146"/>
      <c r="F1148" s="146"/>
      <c r="G1148" s="146"/>
      <c r="H1148" s="146"/>
      <c r="I1148" s="146"/>
      <c r="J1148" s="146"/>
      <c r="K1148" s="146"/>
      <c r="L1148" s="146"/>
      <c r="M1148" s="146"/>
      <c r="N1148" s="146"/>
      <c r="O1148" s="146"/>
      <c r="P1148" s="6"/>
      <c r="Q1148" s="413"/>
      <c r="R1148" s="413"/>
      <c r="S1148" s="413"/>
      <c r="T1148" s="413"/>
      <c r="U1148" s="413"/>
      <c r="V1148" s="413"/>
    </row>
    <row r="1149" spans="1:22" s="411" customFormat="1" x14ac:dyDescent="0.25">
      <c r="A1149" s="1"/>
      <c r="B1149" s="5"/>
      <c r="C1149" s="487"/>
      <c r="D1149" s="487"/>
      <c r="E1149" s="487"/>
      <c r="F1149" s="487"/>
      <c r="G1149" s="487"/>
      <c r="H1149" s="487"/>
      <c r="I1149" s="487"/>
      <c r="J1149" s="487"/>
      <c r="K1149" s="487"/>
      <c r="L1149" s="487"/>
      <c r="M1149" s="487"/>
      <c r="N1149" s="487"/>
      <c r="O1149" s="487"/>
      <c r="P1149" s="6"/>
      <c r="Q1149" s="413"/>
      <c r="R1149" s="413"/>
      <c r="S1149" s="413"/>
      <c r="T1149" s="413"/>
      <c r="U1149" s="413"/>
      <c r="V1149" s="413"/>
    </row>
    <row r="1150" spans="1:22" s="411" customFormat="1" x14ac:dyDescent="0.25">
      <c r="A1150" s="1"/>
      <c r="B1150" s="5"/>
      <c r="C1150" s="147" t="str">
        <f>IF(C1147="Above Limit", CONCATENATE("An explanation is required for the ETR value for ", C1138, "."), "")</f>
        <v/>
      </c>
      <c r="D1150" s="146"/>
      <c r="E1150" s="146"/>
      <c r="F1150" s="146"/>
      <c r="G1150" s="146"/>
      <c r="H1150" s="146"/>
      <c r="I1150" s="146"/>
      <c r="J1150" s="146"/>
      <c r="K1150" s="146"/>
      <c r="L1150" s="146"/>
      <c r="M1150" s="146"/>
      <c r="N1150" s="146"/>
      <c r="O1150" s="146"/>
      <c r="P1150" s="6"/>
      <c r="Q1150" s="413"/>
      <c r="R1150" s="413"/>
      <c r="S1150" s="413"/>
      <c r="T1150" s="413"/>
      <c r="U1150" s="413"/>
      <c r="V1150" s="413"/>
    </row>
    <row r="1151" spans="1:22" s="411" customFormat="1" ht="15.75" thickBot="1" x14ac:dyDescent="0.3">
      <c r="A1151" s="1"/>
      <c r="B1151" s="5"/>
      <c r="C1151" s="146"/>
      <c r="D1151" s="146"/>
      <c r="E1151" s="146"/>
      <c r="F1151" s="146"/>
      <c r="G1151" s="146"/>
      <c r="H1151" s="146"/>
      <c r="I1151" s="146"/>
      <c r="J1151" s="146"/>
      <c r="K1151" s="146"/>
      <c r="L1151" s="146"/>
      <c r="M1151" s="146"/>
      <c r="N1151" s="146"/>
      <c r="O1151" s="146"/>
      <c r="P1151" s="6"/>
      <c r="Q1151" s="413"/>
      <c r="R1151" s="413"/>
      <c r="S1151" s="413"/>
      <c r="T1151" s="413"/>
      <c r="U1151" s="413"/>
      <c r="V1151" s="413"/>
    </row>
    <row r="1152" spans="1:22" s="411" customFormat="1" x14ac:dyDescent="0.25">
      <c r="A1152" s="1"/>
      <c r="B1152" s="5"/>
      <c r="C1152" s="378" t="str">
        <f>C641</f>
        <v/>
      </c>
      <c r="D1152" s="310" t="s">
        <v>802</v>
      </c>
      <c r="E1152" s="310" t="s">
        <v>806</v>
      </c>
      <c r="F1152" s="311" t="s">
        <v>867</v>
      </c>
      <c r="G1152" s="145"/>
      <c r="H1152" s="146"/>
      <c r="I1152" s="146"/>
      <c r="J1152" s="146"/>
      <c r="K1152" s="146"/>
      <c r="L1152" s="146"/>
      <c r="M1152" s="146"/>
      <c r="N1152" s="146"/>
      <c r="O1152" s="146"/>
      <c r="P1152" s="6"/>
      <c r="Q1152" s="413"/>
      <c r="R1152" s="413"/>
      <c r="S1152" s="413"/>
      <c r="T1152" s="413"/>
      <c r="U1152" s="413"/>
      <c r="V1152" s="413"/>
    </row>
    <row r="1153" spans="1:22" s="411" customFormat="1" x14ac:dyDescent="0.25">
      <c r="A1153" s="1"/>
      <c r="B1153" s="5"/>
      <c r="C1153" s="5" t="s">
        <v>868</v>
      </c>
      <c r="D1153" s="380">
        <f>SUM(D644,D646)</f>
        <v>0</v>
      </c>
      <c r="E1153" s="380">
        <f>SUM(D647,D649)</f>
        <v>0</v>
      </c>
      <c r="F1153" s="381">
        <f>SUM(D650,D652)</f>
        <v>0</v>
      </c>
      <c r="G1153" s="146"/>
      <c r="H1153" s="146"/>
      <c r="I1153" s="146"/>
      <c r="J1153" s="146"/>
      <c r="K1153" s="146"/>
      <c r="L1153" s="146"/>
      <c r="M1153" s="146"/>
      <c r="N1153" s="146"/>
      <c r="O1153" s="146"/>
      <c r="P1153" s="6"/>
      <c r="Q1153" s="413"/>
      <c r="R1153" s="413"/>
      <c r="S1153" s="413"/>
      <c r="T1153" s="413"/>
      <c r="U1153" s="413"/>
      <c r="V1153" s="413"/>
    </row>
    <row r="1154" spans="1:22" s="411" customFormat="1" x14ac:dyDescent="0.25">
      <c r="A1154" s="1"/>
      <c r="B1154" s="5"/>
      <c r="C1154" s="5" t="s">
        <v>869</v>
      </c>
      <c r="D1154" s="380">
        <f>SUM(M644:M646)</f>
        <v>0</v>
      </c>
      <c r="E1154" s="380">
        <f>SUM(M647:M649)</f>
        <v>0</v>
      </c>
      <c r="F1154" s="381">
        <f>SUM(M650:M652)</f>
        <v>0</v>
      </c>
      <c r="G1154" s="146"/>
      <c r="H1154" s="146"/>
      <c r="I1154" s="146"/>
      <c r="J1154" s="146"/>
      <c r="K1154" s="146"/>
      <c r="L1154" s="146"/>
      <c r="M1154" s="146"/>
      <c r="N1154" s="146"/>
      <c r="O1154" s="146"/>
      <c r="P1154" s="6"/>
      <c r="Q1154" s="413"/>
      <c r="R1154" s="413"/>
      <c r="S1154" s="413"/>
      <c r="T1154" s="413"/>
      <c r="U1154" s="413"/>
      <c r="V1154" s="413"/>
    </row>
    <row r="1155" spans="1:22" s="411" customFormat="1" ht="15.75" thickBot="1" x14ac:dyDescent="0.3">
      <c r="A1155" s="1"/>
      <c r="B1155" s="5"/>
      <c r="C1155" s="9" t="s">
        <v>870</v>
      </c>
      <c r="D1155" s="382" t="str">
        <f>IFERROR(D1154/D1153, "")</f>
        <v/>
      </c>
      <c r="E1155" s="382" t="str">
        <f t="shared" ref="E1155:F1155" si="69">IFERROR(E1154/E1153, "")</f>
        <v/>
      </c>
      <c r="F1155" s="383" t="str">
        <f t="shared" si="69"/>
        <v/>
      </c>
      <c r="G1155" s="146"/>
      <c r="H1155" s="146"/>
      <c r="I1155" s="146"/>
      <c r="J1155" s="146"/>
      <c r="K1155" s="146"/>
      <c r="L1155" s="146"/>
      <c r="M1155" s="146"/>
      <c r="N1155" s="146"/>
      <c r="O1155" s="146"/>
      <c r="P1155" s="6"/>
      <c r="Q1155" s="413"/>
      <c r="R1155" s="413"/>
      <c r="S1155" s="413"/>
      <c r="T1155" s="413"/>
      <c r="U1155" s="413"/>
      <c r="V1155" s="413"/>
    </row>
    <row r="1156" spans="1:22" s="411" customFormat="1" x14ac:dyDescent="0.25">
      <c r="A1156" s="1"/>
      <c r="B1156" s="5"/>
      <c r="C1156" s="146"/>
      <c r="D1156" s="146"/>
      <c r="E1156" s="146"/>
      <c r="F1156" s="146"/>
      <c r="G1156" s="146"/>
      <c r="H1156" s="146"/>
      <c r="I1156" s="146"/>
      <c r="J1156" s="146"/>
      <c r="K1156" s="146"/>
      <c r="L1156" s="146"/>
      <c r="M1156" s="146"/>
      <c r="N1156" s="146"/>
      <c r="O1156" s="146"/>
      <c r="P1156" s="6"/>
      <c r="Q1156" s="413"/>
      <c r="R1156" s="413"/>
      <c r="S1156" s="413"/>
      <c r="T1156" s="413"/>
      <c r="U1156" s="413"/>
      <c r="V1156" s="413"/>
    </row>
    <row r="1157" spans="1:22" s="411" customFormat="1" x14ac:dyDescent="0.25">
      <c r="A1157" s="1"/>
      <c r="B1157" s="5"/>
      <c r="C1157" s="146" t="s">
        <v>871</v>
      </c>
      <c r="D1157" s="146"/>
      <c r="E1157" s="146"/>
      <c r="F1157" s="146"/>
      <c r="G1157" s="146"/>
      <c r="H1157" s="146"/>
      <c r="I1157" s="146"/>
      <c r="J1157" s="146"/>
      <c r="K1157" s="146"/>
      <c r="L1157" s="146"/>
      <c r="M1157" s="146"/>
      <c r="N1157" s="146"/>
      <c r="O1157" s="146"/>
      <c r="P1157" s="6"/>
      <c r="Q1157" s="413"/>
      <c r="R1157" s="413"/>
      <c r="S1157" s="413"/>
      <c r="T1157" s="413"/>
      <c r="U1157" s="413"/>
      <c r="V1157" s="413"/>
    </row>
    <row r="1158" spans="1:22" s="411" customFormat="1" x14ac:dyDescent="0.25">
      <c r="A1158" s="1"/>
      <c r="B1158" s="5"/>
      <c r="C1158" s="384" t="str">
        <f>IFERROR(MAX(D1155, E1155, F1155)/MIN(D1155, E1155, F1155),"")</f>
        <v/>
      </c>
      <c r="D1158" s="147"/>
      <c r="E1158" s="146"/>
      <c r="F1158" s="146"/>
      <c r="G1158" s="146"/>
      <c r="H1158" s="146"/>
      <c r="I1158" s="146"/>
      <c r="J1158" s="146"/>
      <c r="K1158" s="146"/>
      <c r="L1158" s="146"/>
      <c r="M1158" s="146"/>
      <c r="N1158" s="146"/>
      <c r="O1158" s="146"/>
      <c r="P1158" s="6"/>
      <c r="Q1158" s="413"/>
      <c r="R1158" s="413"/>
      <c r="S1158" s="413"/>
      <c r="T1158" s="413"/>
      <c r="U1158" s="413"/>
      <c r="V1158" s="413"/>
    </row>
    <row r="1159" spans="1:22" s="411" customFormat="1" x14ac:dyDescent="0.25">
      <c r="A1159" s="1"/>
      <c r="B1159" s="5"/>
      <c r="C1159" s="146"/>
      <c r="D1159" s="146"/>
      <c r="E1159" s="146"/>
      <c r="F1159" s="146"/>
      <c r="G1159" s="146"/>
      <c r="H1159" s="146"/>
      <c r="I1159" s="146"/>
      <c r="J1159" s="146"/>
      <c r="K1159" s="146"/>
      <c r="L1159" s="146"/>
      <c r="M1159" s="146"/>
      <c r="N1159" s="146"/>
      <c r="O1159" s="146"/>
      <c r="P1159" s="6"/>
      <c r="Q1159" s="413"/>
      <c r="R1159" s="413"/>
      <c r="S1159" s="413"/>
      <c r="T1159" s="413"/>
      <c r="U1159" s="413"/>
      <c r="V1159" s="413"/>
    </row>
    <row r="1160" spans="1:22" s="411" customFormat="1" x14ac:dyDescent="0.25">
      <c r="A1160" s="1"/>
      <c r="B1160" s="5"/>
      <c r="C1160" s="146" t="s">
        <v>872</v>
      </c>
      <c r="D1160" s="146"/>
      <c r="E1160" s="146"/>
      <c r="F1160" s="146"/>
      <c r="G1160" s="146"/>
      <c r="H1160" s="146"/>
      <c r="I1160" s="146"/>
      <c r="J1160" s="146"/>
      <c r="K1160" s="146"/>
      <c r="L1160" s="146"/>
      <c r="M1160" s="146"/>
      <c r="N1160" s="146"/>
      <c r="O1160" s="146"/>
      <c r="P1160" s="6"/>
      <c r="Q1160" s="413"/>
      <c r="R1160" s="413"/>
      <c r="S1160" s="413"/>
      <c r="T1160" s="413"/>
      <c r="U1160" s="413"/>
      <c r="V1160" s="413"/>
    </row>
    <row r="1161" spans="1:22" s="411" customFormat="1" x14ac:dyDescent="0.25">
      <c r="A1161" s="1"/>
      <c r="B1161" s="5"/>
      <c r="C1161" s="13" t="str">
        <f>IF(C1158 = "", "", IF(AND(C1158&lt;=7, C1158&gt;=0), "Within limit", "Above limit"))</f>
        <v/>
      </c>
      <c r="D1161" s="146"/>
      <c r="E1161" s="146"/>
      <c r="F1161" s="146"/>
      <c r="G1161" s="146"/>
      <c r="H1161" s="146"/>
      <c r="I1161" s="146"/>
      <c r="J1161" s="146"/>
      <c r="K1161" s="146"/>
      <c r="L1161" s="146"/>
      <c r="M1161" s="146"/>
      <c r="N1161" s="146"/>
      <c r="O1161" s="146"/>
      <c r="P1161" s="6"/>
      <c r="Q1161" s="413"/>
      <c r="R1161" s="413"/>
      <c r="S1161" s="413"/>
      <c r="T1161" s="413"/>
      <c r="U1161" s="413"/>
      <c r="V1161" s="413"/>
    </row>
    <row r="1162" spans="1:22" s="411" customFormat="1" x14ac:dyDescent="0.25">
      <c r="A1162" s="1"/>
      <c r="B1162" s="5"/>
      <c r="C1162" s="146"/>
      <c r="D1162" s="146"/>
      <c r="E1162" s="146"/>
      <c r="F1162" s="146"/>
      <c r="G1162" s="146"/>
      <c r="H1162" s="146"/>
      <c r="I1162" s="146"/>
      <c r="J1162" s="146"/>
      <c r="K1162" s="146"/>
      <c r="L1162" s="146"/>
      <c r="M1162" s="146"/>
      <c r="N1162" s="146"/>
      <c r="O1162" s="146"/>
      <c r="P1162" s="6"/>
      <c r="Q1162" s="413"/>
      <c r="R1162" s="413"/>
      <c r="S1162" s="413"/>
      <c r="T1162" s="413"/>
      <c r="U1162" s="413"/>
      <c r="V1162" s="413"/>
    </row>
    <row r="1163" spans="1:22" s="411" customFormat="1" x14ac:dyDescent="0.25">
      <c r="A1163" s="1"/>
      <c r="B1163" s="5"/>
      <c r="C1163" s="487"/>
      <c r="D1163" s="487"/>
      <c r="E1163" s="487"/>
      <c r="F1163" s="487"/>
      <c r="G1163" s="487"/>
      <c r="H1163" s="487"/>
      <c r="I1163" s="487"/>
      <c r="J1163" s="487"/>
      <c r="K1163" s="487"/>
      <c r="L1163" s="487"/>
      <c r="M1163" s="487"/>
      <c r="N1163" s="487"/>
      <c r="O1163" s="487"/>
      <c r="P1163" s="6"/>
      <c r="Q1163" s="413"/>
      <c r="R1163" s="413"/>
      <c r="S1163" s="413"/>
      <c r="T1163" s="413"/>
      <c r="U1163" s="413"/>
      <c r="V1163" s="413"/>
    </row>
    <row r="1164" spans="1:22" s="411" customFormat="1" x14ac:dyDescent="0.25">
      <c r="A1164" s="1"/>
      <c r="B1164" s="5"/>
      <c r="C1164" s="147" t="str">
        <f>IF(C1161="Above Limit", CONCATENATE("An explanation is required for the ETR value for ", C1152, "."), "")</f>
        <v/>
      </c>
      <c r="D1164" s="146"/>
      <c r="E1164" s="146"/>
      <c r="F1164" s="146"/>
      <c r="G1164" s="146"/>
      <c r="H1164" s="146"/>
      <c r="I1164" s="146"/>
      <c r="J1164" s="146"/>
      <c r="K1164" s="146"/>
      <c r="L1164" s="146"/>
      <c r="M1164" s="146"/>
      <c r="N1164" s="146"/>
      <c r="O1164" s="146"/>
      <c r="P1164" s="6"/>
      <c r="Q1164" s="413"/>
      <c r="R1164" s="413"/>
      <c r="S1164" s="413"/>
      <c r="T1164" s="413"/>
      <c r="U1164" s="413"/>
      <c r="V1164" s="413"/>
    </row>
    <row r="1165" spans="1:22" s="411" customFormat="1" ht="15.75" thickBot="1" x14ac:dyDescent="0.3">
      <c r="A1165" s="1"/>
      <c r="B1165" s="5"/>
      <c r="C1165" s="146"/>
      <c r="D1165" s="146"/>
      <c r="E1165" s="146"/>
      <c r="F1165" s="146"/>
      <c r="G1165" s="146"/>
      <c r="H1165" s="146"/>
      <c r="I1165" s="146"/>
      <c r="J1165" s="146"/>
      <c r="K1165" s="146"/>
      <c r="L1165" s="146"/>
      <c r="M1165" s="146"/>
      <c r="N1165" s="146"/>
      <c r="O1165" s="146"/>
      <c r="P1165" s="6"/>
      <c r="Q1165" s="413"/>
      <c r="R1165" s="413"/>
      <c r="S1165" s="413"/>
      <c r="T1165" s="413"/>
      <c r="U1165" s="413"/>
      <c r="V1165" s="413"/>
    </row>
    <row r="1166" spans="1:22" s="411" customFormat="1" x14ac:dyDescent="0.25">
      <c r="A1166" s="1"/>
      <c r="B1166" s="5"/>
      <c r="C1166" s="378" t="str">
        <f>C700</f>
        <v>SSA1</v>
      </c>
      <c r="D1166" s="310" t="s">
        <v>802</v>
      </c>
      <c r="E1166" s="310" t="s">
        <v>806</v>
      </c>
      <c r="F1166" s="311" t="s">
        <v>867</v>
      </c>
      <c r="G1166" s="145"/>
      <c r="H1166" s="146"/>
      <c r="I1166" s="146"/>
      <c r="J1166" s="146"/>
      <c r="K1166" s="146"/>
      <c r="L1166" s="146"/>
      <c r="M1166" s="146"/>
      <c r="N1166" s="146"/>
      <c r="O1166" s="146"/>
      <c r="P1166" s="6"/>
      <c r="Q1166" s="413"/>
      <c r="R1166" s="413"/>
      <c r="S1166" s="413"/>
      <c r="T1166" s="413"/>
      <c r="U1166" s="413"/>
      <c r="V1166" s="413"/>
    </row>
    <row r="1167" spans="1:22" s="411" customFormat="1" x14ac:dyDescent="0.25">
      <c r="A1167" s="1"/>
      <c r="B1167" s="5"/>
      <c r="C1167" s="5" t="s">
        <v>868</v>
      </c>
      <c r="D1167" s="380">
        <f>SUM(D703,D705)</f>
        <v>0</v>
      </c>
      <c r="E1167" s="380">
        <f>SUM(D706,D708)</f>
        <v>0</v>
      </c>
      <c r="F1167" s="381">
        <f>SUM(D709,D711)</f>
        <v>0</v>
      </c>
      <c r="G1167" s="146"/>
      <c r="H1167" s="146"/>
      <c r="I1167" s="146"/>
      <c r="J1167" s="146"/>
      <c r="K1167" s="146"/>
      <c r="L1167" s="146"/>
      <c r="M1167" s="146"/>
      <c r="N1167" s="146"/>
      <c r="O1167" s="146"/>
      <c r="P1167" s="6"/>
      <c r="Q1167" s="413"/>
      <c r="R1167" s="413"/>
      <c r="S1167" s="413"/>
      <c r="T1167" s="413"/>
      <c r="U1167" s="413"/>
      <c r="V1167" s="413"/>
    </row>
    <row r="1168" spans="1:22" s="411" customFormat="1" x14ac:dyDescent="0.25">
      <c r="A1168" s="1"/>
      <c r="B1168" s="5"/>
      <c r="C1168" s="5" t="s">
        <v>869</v>
      </c>
      <c r="D1168" s="380">
        <f>SUM(M703:M705)</f>
        <v>0</v>
      </c>
      <c r="E1168" s="380">
        <f>SUM(M706:M708)</f>
        <v>0</v>
      </c>
      <c r="F1168" s="381">
        <f>SUM(M709:M711)</f>
        <v>0</v>
      </c>
      <c r="G1168" s="146"/>
      <c r="H1168" s="146"/>
      <c r="I1168" s="146"/>
      <c r="J1168" s="146"/>
      <c r="K1168" s="146"/>
      <c r="L1168" s="146"/>
      <c r="M1168" s="146"/>
      <c r="N1168" s="146"/>
      <c r="O1168" s="146"/>
      <c r="P1168" s="6"/>
      <c r="Q1168" s="413"/>
      <c r="R1168" s="413"/>
      <c r="S1168" s="413"/>
      <c r="T1168" s="413"/>
      <c r="U1168" s="413"/>
      <c r="V1168" s="413"/>
    </row>
    <row r="1169" spans="1:22" s="411" customFormat="1" ht="15.75" thickBot="1" x14ac:dyDescent="0.3">
      <c r="A1169" s="1"/>
      <c r="B1169" s="5"/>
      <c r="C1169" s="9" t="s">
        <v>870</v>
      </c>
      <c r="D1169" s="382" t="str">
        <f>IFERROR(D1168/D1167, "")</f>
        <v/>
      </c>
      <c r="E1169" s="382" t="str">
        <f t="shared" ref="E1169:F1169" si="70">IFERROR(E1168/E1167, "")</f>
        <v/>
      </c>
      <c r="F1169" s="383" t="str">
        <f t="shared" si="70"/>
        <v/>
      </c>
      <c r="G1169" s="146"/>
      <c r="H1169" s="146"/>
      <c r="I1169" s="146"/>
      <c r="J1169" s="146"/>
      <c r="K1169" s="146"/>
      <c r="L1169" s="146"/>
      <c r="M1169" s="146"/>
      <c r="N1169" s="146"/>
      <c r="O1169" s="146"/>
      <c r="P1169" s="6"/>
      <c r="Q1169" s="413"/>
      <c r="R1169" s="413"/>
      <c r="S1169" s="413"/>
      <c r="T1169" s="413"/>
      <c r="U1169" s="413"/>
      <c r="V1169" s="413"/>
    </row>
    <row r="1170" spans="1:22" s="411" customFormat="1" x14ac:dyDescent="0.25">
      <c r="A1170" s="1"/>
      <c r="B1170" s="5"/>
      <c r="C1170" s="146"/>
      <c r="D1170" s="146"/>
      <c r="E1170" s="146"/>
      <c r="F1170" s="146"/>
      <c r="G1170" s="146"/>
      <c r="H1170" s="146"/>
      <c r="I1170" s="146"/>
      <c r="J1170" s="146"/>
      <c r="K1170" s="146"/>
      <c r="L1170" s="146"/>
      <c r="M1170" s="146"/>
      <c r="N1170" s="146"/>
      <c r="O1170" s="146"/>
      <c r="P1170" s="6"/>
      <c r="Q1170" s="413"/>
      <c r="R1170" s="413"/>
      <c r="S1170" s="413"/>
      <c r="T1170" s="413"/>
      <c r="U1170" s="413"/>
      <c r="V1170" s="413"/>
    </row>
    <row r="1171" spans="1:22" s="411" customFormat="1" x14ac:dyDescent="0.25">
      <c r="A1171" s="1"/>
      <c r="B1171" s="5"/>
      <c r="C1171" s="146" t="s">
        <v>871</v>
      </c>
      <c r="D1171" s="146"/>
      <c r="E1171" s="146"/>
      <c r="F1171" s="146"/>
      <c r="G1171" s="146"/>
      <c r="H1171" s="146"/>
      <c r="I1171" s="146"/>
      <c r="J1171" s="146"/>
      <c r="K1171" s="146"/>
      <c r="L1171" s="146"/>
      <c r="M1171" s="146"/>
      <c r="N1171" s="146"/>
      <c r="O1171" s="146"/>
      <c r="P1171" s="6"/>
      <c r="Q1171" s="413"/>
      <c r="R1171" s="413"/>
      <c r="S1171" s="413"/>
      <c r="T1171" s="413"/>
      <c r="U1171" s="413"/>
      <c r="V1171" s="413"/>
    </row>
    <row r="1172" spans="1:22" s="411" customFormat="1" x14ac:dyDescent="0.25">
      <c r="A1172" s="1"/>
      <c r="B1172" s="5"/>
      <c r="C1172" s="384" t="str">
        <f>IFERROR(MAX(D1169, E1169, F1169)/MIN(D1169, E1169, F1169),"")</f>
        <v/>
      </c>
      <c r="D1172" s="147"/>
      <c r="E1172" s="146"/>
      <c r="F1172" s="146"/>
      <c r="G1172" s="146"/>
      <c r="H1172" s="146"/>
      <c r="I1172" s="146"/>
      <c r="J1172" s="146"/>
      <c r="K1172" s="146"/>
      <c r="L1172" s="146"/>
      <c r="M1172" s="146"/>
      <c r="N1172" s="146"/>
      <c r="O1172" s="146"/>
      <c r="P1172" s="6"/>
      <c r="Q1172" s="413"/>
      <c r="R1172" s="413"/>
      <c r="S1172" s="413"/>
      <c r="T1172" s="413"/>
      <c r="U1172" s="413"/>
      <c r="V1172" s="413"/>
    </row>
    <row r="1173" spans="1:22" s="411" customFormat="1" x14ac:dyDescent="0.25">
      <c r="A1173" s="1"/>
      <c r="B1173" s="5"/>
      <c r="C1173" s="146"/>
      <c r="D1173" s="146"/>
      <c r="E1173" s="146"/>
      <c r="F1173" s="146"/>
      <c r="G1173" s="146"/>
      <c r="H1173" s="146"/>
      <c r="I1173" s="146"/>
      <c r="J1173" s="146"/>
      <c r="K1173" s="146"/>
      <c r="L1173" s="146"/>
      <c r="M1173" s="146"/>
      <c r="N1173" s="146"/>
      <c r="O1173" s="146"/>
      <c r="P1173" s="6"/>
      <c r="Q1173" s="413"/>
      <c r="R1173" s="413"/>
      <c r="S1173" s="413"/>
      <c r="T1173" s="413"/>
      <c r="U1173" s="413"/>
      <c r="V1173" s="413"/>
    </row>
    <row r="1174" spans="1:22" s="411" customFormat="1" x14ac:dyDescent="0.25">
      <c r="A1174" s="1"/>
      <c r="B1174" s="5"/>
      <c r="C1174" s="146" t="s">
        <v>872</v>
      </c>
      <c r="D1174" s="146"/>
      <c r="E1174" s="146"/>
      <c r="F1174" s="146"/>
      <c r="G1174" s="146"/>
      <c r="H1174" s="146"/>
      <c r="I1174" s="146"/>
      <c r="J1174" s="146"/>
      <c r="K1174" s="146"/>
      <c r="L1174" s="146"/>
      <c r="M1174" s="146"/>
      <c r="N1174" s="146"/>
      <c r="O1174" s="146"/>
      <c r="P1174" s="6"/>
      <c r="Q1174" s="413"/>
      <c r="R1174" s="413"/>
      <c r="S1174" s="413"/>
      <c r="T1174" s="413"/>
      <c r="U1174" s="413"/>
      <c r="V1174" s="413"/>
    </row>
    <row r="1175" spans="1:22" s="411" customFormat="1" x14ac:dyDescent="0.25">
      <c r="A1175" s="1"/>
      <c r="B1175" s="5"/>
      <c r="C1175" s="13" t="str">
        <f>IF(C1172 = "", "", IF(AND(C1172&lt;=7, C1172&gt;=0), "Within limit", "Above limit"))</f>
        <v/>
      </c>
      <c r="D1175" s="146"/>
      <c r="E1175" s="146"/>
      <c r="F1175" s="146"/>
      <c r="G1175" s="146"/>
      <c r="H1175" s="146"/>
      <c r="I1175" s="146"/>
      <c r="J1175" s="146"/>
      <c r="K1175" s="146"/>
      <c r="L1175" s="146"/>
      <c r="M1175" s="146"/>
      <c r="N1175" s="146"/>
      <c r="O1175" s="146"/>
      <c r="P1175" s="6"/>
      <c r="Q1175" s="413"/>
      <c r="R1175" s="413"/>
      <c r="S1175" s="413"/>
      <c r="T1175" s="413"/>
      <c r="U1175" s="413"/>
      <c r="V1175" s="413"/>
    </row>
    <row r="1176" spans="1:22" s="411" customFormat="1" x14ac:dyDescent="0.25">
      <c r="A1176" s="1"/>
      <c r="B1176" s="5"/>
      <c r="C1176" s="146"/>
      <c r="D1176" s="146"/>
      <c r="E1176" s="146"/>
      <c r="F1176" s="146"/>
      <c r="G1176" s="146"/>
      <c r="H1176" s="146"/>
      <c r="I1176" s="146"/>
      <c r="J1176" s="146"/>
      <c r="K1176" s="146"/>
      <c r="L1176" s="146"/>
      <c r="M1176" s="146"/>
      <c r="N1176" s="146"/>
      <c r="O1176" s="146"/>
      <c r="P1176" s="6"/>
      <c r="Q1176" s="413"/>
      <c r="R1176" s="413"/>
      <c r="S1176" s="413"/>
      <c r="T1176" s="413"/>
      <c r="U1176" s="413"/>
      <c r="V1176" s="413"/>
    </row>
    <row r="1177" spans="1:22" s="411" customFormat="1" x14ac:dyDescent="0.25">
      <c r="A1177" s="1"/>
      <c r="B1177" s="5"/>
      <c r="C1177" s="487"/>
      <c r="D1177" s="487"/>
      <c r="E1177" s="487"/>
      <c r="F1177" s="487"/>
      <c r="G1177" s="487"/>
      <c r="H1177" s="487"/>
      <c r="I1177" s="487"/>
      <c r="J1177" s="487"/>
      <c r="K1177" s="487"/>
      <c r="L1177" s="487"/>
      <c r="M1177" s="487"/>
      <c r="N1177" s="487"/>
      <c r="O1177" s="487"/>
      <c r="P1177" s="6"/>
      <c r="Q1177" s="413"/>
      <c r="R1177" s="413"/>
      <c r="S1177" s="413"/>
      <c r="T1177" s="413"/>
      <c r="U1177" s="413"/>
      <c r="V1177" s="413"/>
    </row>
    <row r="1178" spans="1:22" s="411" customFormat="1" x14ac:dyDescent="0.25">
      <c r="A1178" s="1"/>
      <c r="B1178" s="5"/>
      <c r="C1178" s="147" t="str">
        <f>IF(C1175="Above Limit", CONCATENATE("An explanation is required for the ETR value for ", C1166, "."), "")</f>
        <v/>
      </c>
      <c r="D1178" s="146"/>
      <c r="E1178" s="146"/>
      <c r="F1178" s="146"/>
      <c r="G1178" s="146"/>
      <c r="H1178" s="146"/>
      <c r="I1178" s="146"/>
      <c r="J1178" s="146"/>
      <c r="K1178" s="146"/>
      <c r="L1178" s="146"/>
      <c r="M1178" s="146"/>
      <c r="N1178" s="146"/>
      <c r="O1178" s="146"/>
      <c r="P1178" s="6"/>
      <c r="Q1178" s="413"/>
      <c r="R1178" s="413"/>
      <c r="S1178" s="413"/>
      <c r="T1178" s="413"/>
      <c r="U1178" s="413"/>
      <c r="V1178" s="413"/>
    </row>
    <row r="1179" spans="1:22" s="411" customFormat="1" ht="15.75" thickBot="1" x14ac:dyDescent="0.3">
      <c r="A1179" s="1"/>
      <c r="B1179" s="5"/>
      <c r="C1179" s="146"/>
      <c r="D1179" s="146"/>
      <c r="E1179" s="146"/>
      <c r="F1179" s="146"/>
      <c r="G1179" s="146"/>
      <c r="H1179" s="146"/>
      <c r="I1179" s="146"/>
      <c r="J1179" s="146"/>
      <c r="K1179" s="146"/>
      <c r="L1179" s="146"/>
      <c r="M1179" s="146"/>
      <c r="N1179" s="146"/>
      <c r="O1179" s="146"/>
      <c r="P1179" s="6"/>
      <c r="Q1179" s="413"/>
      <c r="R1179" s="413"/>
      <c r="S1179" s="413"/>
      <c r="T1179" s="413"/>
      <c r="U1179" s="413"/>
      <c r="V1179" s="413"/>
    </row>
    <row r="1180" spans="1:22" s="411" customFormat="1" x14ac:dyDescent="0.25">
      <c r="A1180" s="1"/>
      <c r="B1180" s="5"/>
      <c r="C1180" s="378" t="str">
        <f>C747</f>
        <v>SSA2</v>
      </c>
      <c r="D1180" s="310" t="s">
        <v>802</v>
      </c>
      <c r="E1180" s="310" t="s">
        <v>806</v>
      </c>
      <c r="F1180" s="311" t="s">
        <v>867</v>
      </c>
      <c r="G1180" s="145"/>
      <c r="H1180" s="146"/>
      <c r="I1180" s="146"/>
      <c r="J1180" s="146"/>
      <c r="K1180" s="146"/>
      <c r="L1180" s="146"/>
      <c r="M1180" s="146"/>
      <c r="N1180" s="146"/>
      <c r="O1180" s="146"/>
      <c r="P1180" s="6"/>
      <c r="Q1180" s="413"/>
      <c r="R1180" s="413"/>
      <c r="S1180" s="413"/>
      <c r="T1180" s="413"/>
      <c r="U1180" s="413"/>
      <c r="V1180" s="413"/>
    </row>
    <row r="1181" spans="1:22" s="411" customFormat="1" x14ac:dyDescent="0.25">
      <c r="A1181" s="1"/>
      <c r="B1181" s="5"/>
      <c r="C1181" s="5" t="s">
        <v>868</v>
      </c>
      <c r="D1181" s="380">
        <f>SUM(D750,D752)</f>
        <v>0</v>
      </c>
      <c r="E1181" s="380">
        <f>SUM(D753,D755)</f>
        <v>0</v>
      </c>
      <c r="F1181" s="381">
        <f>SUM(D756,D758)</f>
        <v>0</v>
      </c>
      <c r="G1181" s="146"/>
      <c r="H1181" s="146"/>
      <c r="I1181" s="146"/>
      <c r="J1181" s="146"/>
      <c r="K1181" s="146"/>
      <c r="L1181" s="146"/>
      <c r="M1181" s="146"/>
      <c r="N1181" s="146"/>
      <c r="O1181" s="146"/>
      <c r="P1181" s="6"/>
      <c r="Q1181" s="413"/>
      <c r="R1181" s="413"/>
      <c r="S1181" s="413"/>
      <c r="T1181" s="413"/>
      <c r="U1181" s="413"/>
      <c r="V1181" s="413"/>
    </row>
    <row r="1182" spans="1:22" s="411" customFormat="1" x14ac:dyDescent="0.25">
      <c r="A1182" s="1"/>
      <c r="B1182" s="5"/>
      <c r="C1182" s="5" t="s">
        <v>869</v>
      </c>
      <c r="D1182" s="380">
        <f>SUM(M750:M752)</f>
        <v>0</v>
      </c>
      <c r="E1182" s="380">
        <f>SUM(M753:M755)</f>
        <v>0</v>
      </c>
      <c r="F1182" s="381">
        <f>SUM(M756:M758)</f>
        <v>0</v>
      </c>
      <c r="G1182" s="146"/>
      <c r="H1182" s="146"/>
      <c r="I1182" s="146"/>
      <c r="J1182" s="146"/>
      <c r="K1182" s="146"/>
      <c r="L1182" s="146"/>
      <c r="M1182" s="146"/>
      <c r="N1182" s="146"/>
      <c r="O1182" s="146"/>
      <c r="P1182" s="6"/>
      <c r="Q1182" s="413"/>
      <c r="R1182" s="413"/>
      <c r="S1182" s="413"/>
      <c r="T1182" s="413"/>
      <c r="U1182" s="413"/>
      <c r="V1182" s="413"/>
    </row>
    <row r="1183" spans="1:22" s="411" customFormat="1" ht="15.75" thickBot="1" x14ac:dyDescent="0.3">
      <c r="A1183" s="1"/>
      <c r="B1183" s="5"/>
      <c r="C1183" s="9" t="s">
        <v>870</v>
      </c>
      <c r="D1183" s="382" t="str">
        <f>IFERROR(D1182/D1181, "")</f>
        <v/>
      </c>
      <c r="E1183" s="382" t="str">
        <f t="shared" ref="E1183:F1183" si="71">IFERROR(E1182/E1181, "")</f>
        <v/>
      </c>
      <c r="F1183" s="383" t="str">
        <f t="shared" si="71"/>
        <v/>
      </c>
      <c r="G1183" s="146"/>
      <c r="H1183" s="146"/>
      <c r="I1183" s="146"/>
      <c r="J1183" s="146"/>
      <c r="K1183" s="146"/>
      <c r="L1183" s="146"/>
      <c r="M1183" s="146"/>
      <c r="N1183" s="146"/>
      <c r="O1183" s="146"/>
      <c r="P1183" s="6"/>
      <c r="Q1183" s="413"/>
      <c r="R1183" s="413"/>
      <c r="S1183" s="413"/>
      <c r="T1183" s="413"/>
      <c r="U1183" s="413"/>
      <c r="V1183" s="413"/>
    </row>
    <row r="1184" spans="1:22" s="411" customFormat="1" x14ac:dyDescent="0.25">
      <c r="A1184" s="1"/>
      <c r="B1184" s="5"/>
      <c r="C1184" s="146"/>
      <c r="D1184" s="146"/>
      <c r="E1184" s="146"/>
      <c r="F1184" s="146"/>
      <c r="G1184" s="146"/>
      <c r="H1184" s="146"/>
      <c r="I1184" s="146"/>
      <c r="J1184" s="146"/>
      <c r="K1184" s="146"/>
      <c r="L1184" s="146"/>
      <c r="M1184" s="146"/>
      <c r="N1184" s="146"/>
      <c r="O1184" s="146"/>
      <c r="P1184" s="6"/>
      <c r="Q1184" s="413"/>
      <c r="R1184" s="413"/>
      <c r="S1184" s="413"/>
      <c r="T1184" s="413"/>
      <c r="U1184" s="413"/>
      <c r="V1184" s="413"/>
    </row>
    <row r="1185" spans="1:22" s="411" customFormat="1" x14ac:dyDescent="0.25">
      <c r="A1185" s="1"/>
      <c r="B1185" s="5"/>
      <c r="C1185" s="146" t="s">
        <v>871</v>
      </c>
      <c r="D1185" s="146"/>
      <c r="E1185" s="146"/>
      <c r="F1185" s="146"/>
      <c r="G1185" s="146"/>
      <c r="H1185" s="146"/>
      <c r="I1185" s="146"/>
      <c r="J1185" s="146"/>
      <c r="K1185" s="146"/>
      <c r="L1185" s="146"/>
      <c r="M1185" s="146"/>
      <c r="N1185" s="146"/>
      <c r="O1185" s="146"/>
      <c r="P1185" s="6"/>
      <c r="Q1185" s="413"/>
      <c r="R1185" s="413"/>
      <c r="S1185" s="413"/>
      <c r="T1185" s="413"/>
      <c r="U1185" s="413"/>
      <c r="V1185" s="413"/>
    </row>
    <row r="1186" spans="1:22" s="411" customFormat="1" x14ac:dyDescent="0.25">
      <c r="A1186" s="1"/>
      <c r="B1186" s="5"/>
      <c r="C1186" s="384" t="str">
        <f>IFERROR(MAX(D1183, E1183, F1183)/MIN(D1183, E1183, F1183),"")</f>
        <v/>
      </c>
      <c r="D1186" s="147"/>
      <c r="E1186" s="146"/>
      <c r="F1186" s="146"/>
      <c r="G1186" s="146"/>
      <c r="H1186" s="146"/>
      <c r="I1186" s="146"/>
      <c r="J1186" s="146"/>
      <c r="K1186" s="146"/>
      <c r="L1186" s="146"/>
      <c r="M1186" s="146"/>
      <c r="N1186" s="146"/>
      <c r="O1186" s="146"/>
      <c r="P1186" s="6"/>
      <c r="Q1186" s="413"/>
      <c r="R1186" s="413"/>
      <c r="S1186" s="413"/>
      <c r="T1186" s="413"/>
      <c r="U1186" s="413"/>
      <c r="V1186" s="413"/>
    </row>
    <row r="1187" spans="1:22" s="411" customFormat="1" x14ac:dyDescent="0.25">
      <c r="A1187" s="1"/>
      <c r="B1187" s="5"/>
      <c r="C1187" s="146"/>
      <c r="D1187" s="146"/>
      <c r="E1187" s="146"/>
      <c r="F1187" s="146"/>
      <c r="G1187" s="146"/>
      <c r="H1187" s="146"/>
      <c r="I1187" s="146"/>
      <c r="J1187" s="146"/>
      <c r="K1187" s="146"/>
      <c r="L1187" s="146"/>
      <c r="M1187" s="146"/>
      <c r="N1187" s="146"/>
      <c r="O1187" s="146"/>
      <c r="P1187" s="6"/>
      <c r="Q1187" s="413"/>
      <c r="R1187" s="413"/>
      <c r="S1187" s="413"/>
      <c r="T1187" s="413"/>
      <c r="U1187" s="413"/>
      <c r="V1187" s="413"/>
    </row>
    <row r="1188" spans="1:22" s="411" customFormat="1" x14ac:dyDescent="0.25">
      <c r="A1188" s="1"/>
      <c r="B1188" s="5"/>
      <c r="C1188" s="146" t="s">
        <v>872</v>
      </c>
      <c r="D1188" s="146"/>
      <c r="E1188" s="146"/>
      <c r="F1188" s="146"/>
      <c r="G1188" s="146"/>
      <c r="H1188" s="146"/>
      <c r="I1188" s="146"/>
      <c r="J1188" s="146"/>
      <c r="K1188" s="146"/>
      <c r="L1188" s="146"/>
      <c r="M1188" s="146"/>
      <c r="N1188" s="146"/>
      <c r="O1188" s="146"/>
      <c r="P1188" s="6"/>
      <c r="Q1188" s="413"/>
      <c r="R1188" s="413"/>
      <c r="S1188" s="413"/>
      <c r="T1188" s="413"/>
      <c r="U1188" s="413"/>
      <c r="V1188" s="413"/>
    </row>
    <row r="1189" spans="1:22" s="411" customFormat="1" x14ac:dyDescent="0.25">
      <c r="A1189" s="1"/>
      <c r="B1189" s="5"/>
      <c r="C1189" s="13" t="str">
        <f>IF(C1186 = "", "", IF(AND(C1186&lt;=7, C1186&gt;=0), "Within limit", "Above limit"))</f>
        <v/>
      </c>
      <c r="D1189" s="146"/>
      <c r="E1189" s="146"/>
      <c r="F1189" s="146"/>
      <c r="G1189" s="146"/>
      <c r="H1189" s="146"/>
      <c r="I1189" s="146"/>
      <c r="J1189" s="146"/>
      <c r="K1189" s="146"/>
      <c r="L1189" s="146"/>
      <c r="M1189" s="146"/>
      <c r="N1189" s="146"/>
      <c r="O1189" s="146"/>
      <c r="P1189" s="6"/>
      <c r="Q1189" s="413"/>
      <c r="R1189" s="413"/>
      <c r="S1189" s="413"/>
      <c r="T1189" s="413"/>
      <c r="U1189" s="413"/>
      <c r="V1189" s="413"/>
    </row>
    <row r="1190" spans="1:22" s="411" customFormat="1" x14ac:dyDescent="0.25">
      <c r="A1190" s="1"/>
      <c r="B1190" s="5"/>
      <c r="C1190" s="146"/>
      <c r="D1190" s="146"/>
      <c r="E1190" s="146"/>
      <c r="F1190" s="146"/>
      <c r="G1190" s="146"/>
      <c r="H1190" s="146"/>
      <c r="I1190" s="146"/>
      <c r="J1190" s="146"/>
      <c r="K1190" s="146"/>
      <c r="L1190" s="146"/>
      <c r="M1190" s="146"/>
      <c r="N1190" s="146"/>
      <c r="O1190" s="146"/>
      <c r="P1190" s="6"/>
      <c r="Q1190" s="413"/>
      <c r="R1190" s="413"/>
      <c r="S1190" s="413"/>
      <c r="T1190" s="413"/>
      <c r="U1190" s="413"/>
      <c r="V1190" s="413"/>
    </row>
    <row r="1191" spans="1:22" s="411" customFormat="1" x14ac:dyDescent="0.25">
      <c r="A1191" s="1"/>
      <c r="B1191" s="5"/>
      <c r="C1191" s="487"/>
      <c r="D1191" s="487"/>
      <c r="E1191" s="487"/>
      <c r="F1191" s="487"/>
      <c r="G1191" s="487"/>
      <c r="H1191" s="487"/>
      <c r="I1191" s="487"/>
      <c r="J1191" s="487"/>
      <c r="K1191" s="487"/>
      <c r="L1191" s="487"/>
      <c r="M1191" s="487"/>
      <c r="N1191" s="487"/>
      <c r="O1191" s="146"/>
      <c r="P1191" s="6"/>
      <c r="Q1191" s="413"/>
      <c r="R1191" s="413"/>
      <c r="S1191" s="413"/>
      <c r="T1191" s="413"/>
      <c r="U1191" s="413"/>
      <c r="V1191" s="413"/>
    </row>
    <row r="1192" spans="1:22" s="411" customFormat="1" ht="15.75" thickBot="1" x14ac:dyDescent="0.3">
      <c r="A1192" s="1"/>
      <c r="B1192" s="9"/>
      <c r="C1192" s="386" t="str">
        <f>IF(C1189="Above Limit", CONCATENATE("An explanation is required for the ETR value for ", C1180, "."), "")</f>
        <v/>
      </c>
      <c r="D1192" s="7"/>
      <c r="E1192" s="7"/>
      <c r="F1192" s="7"/>
      <c r="G1192" s="7"/>
      <c r="H1192" s="7"/>
      <c r="I1192" s="7"/>
      <c r="J1192" s="7"/>
      <c r="K1192" s="7"/>
      <c r="L1192" s="7"/>
      <c r="M1192" s="7"/>
      <c r="N1192" s="7"/>
      <c r="O1192" s="7"/>
      <c r="P1192" s="8"/>
      <c r="Q1192" s="413"/>
      <c r="R1192" s="413"/>
      <c r="S1192" s="413"/>
      <c r="T1192" s="413"/>
      <c r="U1192" s="413"/>
      <c r="V1192" s="413"/>
    </row>
    <row r="1193" spans="1:22" s="409" customFormat="1" x14ac:dyDescent="0.25">
      <c r="Q1193" s="415"/>
      <c r="R1193" s="415"/>
      <c r="S1193" s="415"/>
      <c r="T1193" s="415"/>
      <c r="U1193" s="415"/>
      <c r="V1193" s="415"/>
    </row>
    <row r="1194" spans="1:22" s="409" customFormat="1" x14ac:dyDescent="0.25">
      <c r="Q1194" s="415"/>
      <c r="R1194" s="415"/>
      <c r="S1194" s="415"/>
      <c r="T1194" s="415"/>
      <c r="U1194" s="415"/>
      <c r="V1194" s="415"/>
    </row>
  </sheetData>
  <sheetProtection algorithmName="SHA-512" hashValue="/pyT4XITSf9HSXJxghUfaJOCOzBgmCwhML3ImaF404Lz50oeE0BqMp/RR2YRMls979XE5V5deGczBXGbqGgK3w==" saltValue="6kfEsqDhTn1lLqhqOIADsQ==" spinCount="100000" sheet="1" scenarios="1"/>
  <dataConsolidate/>
  <mergeCells count="349">
    <mergeCell ref="B104:P104"/>
    <mergeCell ref="B121:P121"/>
    <mergeCell ref="B102:P102"/>
    <mergeCell ref="C62:C63"/>
    <mergeCell ref="D62:D63"/>
    <mergeCell ref="E62:E63"/>
    <mergeCell ref="F62:F63"/>
    <mergeCell ref="G62:G63"/>
    <mergeCell ref="C75:C76"/>
    <mergeCell ref="D75:D76"/>
    <mergeCell ref="E75:E76"/>
    <mergeCell ref="F75:F76"/>
    <mergeCell ref="G75:G76"/>
    <mergeCell ref="H62:H63"/>
    <mergeCell ref="O30:O31"/>
    <mergeCell ref="G42:L42"/>
    <mergeCell ref="G43:H43"/>
    <mergeCell ref="I43:J43"/>
    <mergeCell ref="K43:L43"/>
    <mergeCell ref="M43:M44"/>
    <mergeCell ref="N43:N44"/>
    <mergeCell ref="O43:O44"/>
    <mergeCell ref="N30:N31"/>
    <mergeCell ref="B142:P142"/>
    <mergeCell ref="G145:L145"/>
    <mergeCell ref="G146:H146"/>
    <mergeCell ref="I146:J146"/>
    <mergeCell ref="K146:L146"/>
    <mergeCell ref="M146:M147"/>
    <mergeCell ref="N146:N147"/>
    <mergeCell ref="O146:O147"/>
    <mergeCell ref="B10:P11"/>
    <mergeCell ref="B12:P12"/>
    <mergeCell ref="G17:H17"/>
    <mergeCell ref="I17:J17"/>
    <mergeCell ref="K17:L17"/>
    <mergeCell ref="G16:L16"/>
    <mergeCell ref="M17:M18"/>
    <mergeCell ref="N17:N18"/>
    <mergeCell ref="O17:O18"/>
    <mergeCell ref="G29:L29"/>
    <mergeCell ref="G30:H30"/>
    <mergeCell ref="I30:J30"/>
    <mergeCell ref="K30:L30"/>
    <mergeCell ref="M30:M31"/>
    <mergeCell ref="B57:P57"/>
    <mergeCell ref="B59:P59"/>
    <mergeCell ref="G190:L190"/>
    <mergeCell ref="G191:H191"/>
    <mergeCell ref="I191:J191"/>
    <mergeCell ref="K191:L191"/>
    <mergeCell ref="M191:M192"/>
    <mergeCell ref="H162:H163"/>
    <mergeCell ref="C173:C174"/>
    <mergeCell ref="D173:D174"/>
    <mergeCell ref="E173:E174"/>
    <mergeCell ref="F173:F174"/>
    <mergeCell ref="G173:G174"/>
    <mergeCell ref="C162:C163"/>
    <mergeCell ref="D162:D163"/>
    <mergeCell ref="E162:E163"/>
    <mergeCell ref="F162:F163"/>
    <mergeCell ref="G162:G163"/>
    <mergeCell ref="E218:E219"/>
    <mergeCell ref="F218:F219"/>
    <mergeCell ref="G218:G219"/>
    <mergeCell ref="N191:N192"/>
    <mergeCell ref="C207:C208"/>
    <mergeCell ref="D207:D208"/>
    <mergeCell ref="E207:E208"/>
    <mergeCell ref="F207:F208"/>
    <mergeCell ref="G207:G208"/>
    <mergeCell ref="H207:H208"/>
    <mergeCell ref="O191:O192"/>
    <mergeCell ref="O701:O702"/>
    <mergeCell ref="C717:C718"/>
    <mergeCell ref="D717:D718"/>
    <mergeCell ref="E717:E718"/>
    <mergeCell ref="F717:F718"/>
    <mergeCell ref="G717:G718"/>
    <mergeCell ref="H717:H718"/>
    <mergeCell ref="G235:L235"/>
    <mergeCell ref="G236:H236"/>
    <mergeCell ref="I236:J236"/>
    <mergeCell ref="K236:L236"/>
    <mergeCell ref="M236:M237"/>
    <mergeCell ref="N236:N237"/>
    <mergeCell ref="O236:O237"/>
    <mergeCell ref="B697:P697"/>
    <mergeCell ref="G700:L700"/>
    <mergeCell ref="G701:H701"/>
    <mergeCell ref="I701:J701"/>
    <mergeCell ref="K701:L701"/>
    <mergeCell ref="M701:M702"/>
    <mergeCell ref="N701:N702"/>
    <mergeCell ref="C218:C219"/>
    <mergeCell ref="D218:D219"/>
    <mergeCell ref="H810:H811"/>
    <mergeCell ref="C775:C776"/>
    <mergeCell ref="D775:D776"/>
    <mergeCell ref="E775:E776"/>
    <mergeCell ref="F775:F776"/>
    <mergeCell ref="G775:G776"/>
    <mergeCell ref="C764:C765"/>
    <mergeCell ref="D764:D765"/>
    <mergeCell ref="E764:E765"/>
    <mergeCell ref="F764:F765"/>
    <mergeCell ref="G764:G765"/>
    <mergeCell ref="H764:H765"/>
    <mergeCell ref="H845:H846"/>
    <mergeCell ref="G415:L415"/>
    <mergeCell ref="G416:H416"/>
    <mergeCell ref="I416:J416"/>
    <mergeCell ref="K416:L416"/>
    <mergeCell ref="G460:L460"/>
    <mergeCell ref="G461:H461"/>
    <mergeCell ref="I461:J461"/>
    <mergeCell ref="B840:P840"/>
    <mergeCell ref="C845:C846"/>
    <mergeCell ref="D845:D846"/>
    <mergeCell ref="E845:E846"/>
    <mergeCell ref="F845:F846"/>
    <mergeCell ref="G845:G846"/>
    <mergeCell ref="C820:C821"/>
    <mergeCell ref="D820:D821"/>
    <mergeCell ref="F820:F821"/>
    <mergeCell ref="G820:G821"/>
    <mergeCell ref="H820:H821"/>
    <mergeCell ref="B805:P805"/>
    <mergeCell ref="C810:C811"/>
    <mergeCell ref="D810:D811"/>
    <mergeCell ref="F810:F811"/>
    <mergeCell ref="G810:G811"/>
    <mergeCell ref="H871:H872"/>
    <mergeCell ref="C897:C898"/>
    <mergeCell ref="D897:D898"/>
    <mergeCell ref="E897:E898"/>
    <mergeCell ref="F897:F898"/>
    <mergeCell ref="G897:G898"/>
    <mergeCell ref="H897:H898"/>
    <mergeCell ref="C871:C872"/>
    <mergeCell ref="D871:D872"/>
    <mergeCell ref="E871:E872"/>
    <mergeCell ref="F871:F872"/>
    <mergeCell ref="G871:G872"/>
    <mergeCell ref="H923:H924"/>
    <mergeCell ref="B959:P959"/>
    <mergeCell ref="B961:P961"/>
    <mergeCell ref="B963:P963"/>
    <mergeCell ref="B975:P975"/>
    <mergeCell ref="C923:C924"/>
    <mergeCell ref="D923:D924"/>
    <mergeCell ref="E923:E924"/>
    <mergeCell ref="F923:F924"/>
    <mergeCell ref="G923:G924"/>
    <mergeCell ref="F263:F264"/>
    <mergeCell ref="G263:G264"/>
    <mergeCell ref="C252:C253"/>
    <mergeCell ref="D252:D253"/>
    <mergeCell ref="E252:E253"/>
    <mergeCell ref="F252:F253"/>
    <mergeCell ref="G252:G253"/>
    <mergeCell ref="C308:C309"/>
    <mergeCell ref="D308:D309"/>
    <mergeCell ref="E308:E309"/>
    <mergeCell ref="F308:F309"/>
    <mergeCell ref="G308:G309"/>
    <mergeCell ref="G280:L280"/>
    <mergeCell ref="G281:H281"/>
    <mergeCell ref="I281:J281"/>
    <mergeCell ref="K281:L281"/>
    <mergeCell ref="H252:H253"/>
    <mergeCell ref="C263:C264"/>
    <mergeCell ref="D263:D264"/>
    <mergeCell ref="E263:E264"/>
    <mergeCell ref="N281:N282"/>
    <mergeCell ref="O281:O282"/>
    <mergeCell ref="C297:C298"/>
    <mergeCell ref="D297:D298"/>
    <mergeCell ref="E297:E298"/>
    <mergeCell ref="F297:F298"/>
    <mergeCell ref="G297:G298"/>
    <mergeCell ref="H297:H298"/>
    <mergeCell ref="N326:N327"/>
    <mergeCell ref="O326:O327"/>
    <mergeCell ref="M326:M327"/>
    <mergeCell ref="M281:M282"/>
    <mergeCell ref="C342:C343"/>
    <mergeCell ref="D342:D343"/>
    <mergeCell ref="E342:E343"/>
    <mergeCell ref="F342:F343"/>
    <mergeCell ref="G342:G343"/>
    <mergeCell ref="H342:H343"/>
    <mergeCell ref="G325:L325"/>
    <mergeCell ref="G326:H326"/>
    <mergeCell ref="I326:J326"/>
    <mergeCell ref="K326:L326"/>
    <mergeCell ref="G370:L370"/>
    <mergeCell ref="G371:H371"/>
    <mergeCell ref="I371:J371"/>
    <mergeCell ref="K371:L371"/>
    <mergeCell ref="M371:M372"/>
    <mergeCell ref="C353:C354"/>
    <mergeCell ref="D353:D354"/>
    <mergeCell ref="E353:E354"/>
    <mergeCell ref="F353:F354"/>
    <mergeCell ref="G353:G354"/>
    <mergeCell ref="C398:C399"/>
    <mergeCell ref="D398:D399"/>
    <mergeCell ref="E398:E399"/>
    <mergeCell ref="F398:F399"/>
    <mergeCell ref="G398:G399"/>
    <mergeCell ref="N371:N372"/>
    <mergeCell ref="O371:O372"/>
    <mergeCell ref="C387:C388"/>
    <mergeCell ref="D387:D388"/>
    <mergeCell ref="E387:E388"/>
    <mergeCell ref="F387:F388"/>
    <mergeCell ref="G387:G388"/>
    <mergeCell ref="H387:H388"/>
    <mergeCell ref="C443:C444"/>
    <mergeCell ref="D443:D444"/>
    <mergeCell ref="E443:E444"/>
    <mergeCell ref="F443:F444"/>
    <mergeCell ref="G443:G444"/>
    <mergeCell ref="M416:M417"/>
    <mergeCell ref="N416:N417"/>
    <mergeCell ref="O416:O417"/>
    <mergeCell ref="C432:C433"/>
    <mergeCell ref="D432:D433"/>
    <mergeCell ref="E432:E433"/>
    <mergeCell ref="F432:F433"/>
    <mergeCell ref="G432:G433"/>
    <mergeCell ref="H432:H433"/>
    <mergeCell ref="C488:C489"/>
    <mergeCell ref="D488:D489"/>
    <mergeCell ref="E488:E489"/>
    <mergeCell ref="F488:F489"/>
    <mergeCell ref="G488:G489"/>
    <mergeCell ref="K461:L461"/>
    <mergeCell ref="M461:M462"/>
    <mergeCell ref="N461:N462"/>
    <mergeCell ref="O461:O462"/>
    <mergeCell ref="C477:C478"/>
    <mergeCell ref="D477:D478"/>
    <mergeCell ref="E477:E478"/>
    <mergeCell ref="F477:F478"/>
    <mergeCell ref="G477:G478"/>
    <mergeCell ref="H477:H478"/>
    <mergeCell ref="N506:N507"/>
    <mergeCell ref="O506:O507"/>
    <mergeCell ref="C522:C523"/>
    <mergeCell ref="D522:D523"/>
    <mergeCell ref="E522:E523"/>
    <mergeCell ref="F522:F523"/>
    <mergeCell ref="G522:G523"/>
    <mergeCell ref="H522:H523"/>
    <mergeCell ref="G505:L505"/>
    <mergeCell ref="G506:H506"/>
    <mergeCell ref="I506:J506"/>
    <mergeCell ref="K506:L506"/>
    <mergeCell ref="M506:M507"/>
    <mergeCell ref="G550:L550"/>
    <mergeCell ref="G551:H551"/>
    <mergeCell ref="I551:J551"/>
    <mergeCell ref="K551:L551"/>
    <mergeCell ref="M551:M552"/>
    <mergeCell ref="C533:C534"/>
    <mergeCell ref="D533:D534"/>
    <mergeCell ref="E533:E534"/>
    <mergeCell ref="F533:F534"/>
    <mergeCell ref="G533:G534"/>
    <mergeCell ref="C578:C579"/>
    <mergeCell ref="D578:D579"/>
    <mergeCell ref="E578:E579"/>
    <mergeCell ref="F578:F579"/>
    <mergeCell ref="G578:G579"/>
    <mergeCell ref="N551:N552"/>
    <mergeCell ref="O551:O552"/>
    <mergeCell ref="C567:C568"/>
    <mergeCell ref="D567:D568"/>
    <mergeCell ref="E567:E568"/>
    <mergeCell ref="F567:F568"/>
    <mergeCell ref="G567:G568"/>
    <mergeCell ref="H567:H568"/>
    <mergeCell ref="N596:N597"/>
    <mergeCell ref="O596:O597"/>
    <mergeCell ref="C612:C613"/>
    <mergeCell ref="D612:D613"/>
    <mergeCell ref="E612:E613"/>
    <mergeCell ref="F612:F613"/>
    <mergeCell ref="G612:G613"/>
    <mergeCell ref="H612:H613"/>
    <mergeCell ref="G595:L595"/>
    <mergeCell ref="G596:H596"/>
    <mergeCell ref="I596:J596"/>
    <mergeCell ref="K596:L596"/>
    <mergeCell ref="M596:M597"/>
    <mergeCell ref="I748:J748"/>
    <mergeCell ref="G641:L641"/>
    <mergeCell ref="G642:H642"/>
    <mergeCell ref="I642:J642"/>
    <mergeCell ref="K642:L642"/>
    <mergeCell ref="M642:M643"/>
    <mergeCell ref="C623:C624"/>
    <mergeCell ref="D623:D624"/>
    <mergeCell ref="E623:E624"/>
    <mergeCell ref="F623:F624"/>
    <mergeCell ref="G623:G624"/>
    <mergeCell ref="K748:L748"/>
    <mergeCell ref="C14:O14"/>
    <mergeCell ref="O748:O749"/>
    <mergeCell ref="C669:C670"/>
    <mergeCell ref="D669:D670"/>
    <mergeCell ref="E669:E670"/>
    <mergeCell ref="F669:F670"/>
    <mergeCell ref="G669:G670"/>
    <mergeCell ref="N642:N643"/>
    <mergeCell ref="O642:O643"/>
    <mergeCell ref="C658:C659"/>
    <mergeCell ref="D658:D659"/>
    <mergeCell ref="E658:E659"/>
    <mergeCell ref="F658:F659"/>
    <mergeCell ref="G658:G659"/>
    <mergeCell ref="H658:H659"/>
    <mergeCell ref="N748:N749"/>
    <mergeCell ref="M748:M749"/>
    <mergeCell ref="C728:C729"/>
    <mergeCell ref="D728:D729"/>
    <mergeCell ref="E728:E729"/>
    <mergeCell ref="F728:F729"/>
    <mergeCell ref="G728:G729"/>
    <mergeCell ref="G747:L747"/>
    <mergeCell ref="G748:H748"/>
    <mergeCell ref="C1107:O1107"/>
    <mergeCell ref="C1121:O1121"/>
    <mergeCell ref="C1135:O1135"/>
    <mergeCell ref="C1149:O1149"/>
    <mergeCell ref="C1163:O1163"/>
    <mergeCell ref="C1177:O1177"/>
    <mergeCell ref="C1191:N1191"/>
    <mergeCell ref="C991:O991"/>
    <mergeCell ref="C1009:O1009"/>
    <mergeCell ref="C1023:O1023"/>
    <mergeCell ref="C1037:O1037"/>
    <mergeCell ref="C1051:O1051"/>
    <mergeCell ref="C1065:O1065"/>
    <mergeCell ref="C1079:O1079"/>
    <mergeCell ref="C1093:O1093"/>
  </mergeCells>
  <conditionalFormatting sqref="F19:F21 F45:F49 F125:F136">
    <cfRule type="expression" dxfId="1392" priority="5542">
      <formula>F19 &lt;&gt; ""</formula>
    </cfRule>
    <cfRule type="expression" dxfId="1391" priority="5543">
      <formula>D19 &lt;&gt; ""</formula>
    </cfRule>
  </conditionalFormatting>
  <conditionalFormatting sqref="D19:D21 D45:D49 D125:D136">
    <cfRule type="expression" dxfId="1390" priority="1374">
      <formula>D19 &lt;&gt; ""</formula>
    </cfRule>
    <cfRule type="expression" dxfId="1389" priority="5294">
      <formula>F19&lt;&gt; ""</formula>
    </cfRule>
  </conditionalFormatting>
  <conditionalFormatting sqref="G23:G24">
    <cfRule type="expression" dxfId="1388" priority="1360">
      <formula>G23 &lt;&gt; ""</formula>
    </cfRule>
    <cfRule type="expression" dxfId="1387" priority="1370">
      <formula>H23&lt;&gt;""</formula>
    </cfRule>
  </conditionalFormatting>
  <conditionalFormatting sqref="I23:I24">
    <cfRule type="expression" dxfId="1386" priority="1352">
      <formula>I23 &lt;&gt; ""</formula>
    </cfRule>
    <cfRule type="expression" dxfId="1385" priority="1362">
      <formula>J23&lt;&gt;""</formula>
    </cfRule>
  </conditionalFormatting>
  <conditionalFormatting sqref="K23:K24">
    <cfRule type="expression" dxfId="1384" priority="1350">
      <formula>K23&lt;&gt;""</formula>
    </cfRule>
    <cfRule type="expression" dxfId="1383" priority="1361">
      <formula>L23&lt;&gt;""</formula>
    </cfRule>
  </conditionalFormatting>
  <conditionalFormatting sqref="H23:H24">
    <cfRule type="expression" dxfId="1382" priority="4172">
      <formula>H23&lt;&gt;""</formula>
    </cfRule>
    <cfRule type="expression" dxfId="1381" priority="4173">
      <formula>G23&lt;&gt;""</formula>
    </cfRule>
  </conditionalFormatting>
  <conditionalFormatting sqref="J23:J24">
    <cfRule type="expression" dxfId="1380" priority="3994">
      <formula>J23&lt;&gt;""</formula>
    </cfRule>
    <cfRule type="expression" dxfId="1379" priority="3995">
      <formula>I23&lt;&gt;""</formula>
    </cfRule>
  </conditionalFormatting>
  <conditionalFormatting sqref="L23:L24">
    <cfRule type="expression" dxfId="1378" priority="3816">
      <formula>L23&lt;&gt;""</formula>
    </cfRule>
    <cfRule type="expression" dxfId="1377" priority="3817">
      <formula>K23&lt;&gt;""</formula>
    </cfRule>
  </conditionalFormatting>
  <conditionalFormatting sqref="N24">
    <cfRule type="expression" dxfId="1376" priority="2863">
      <formula>N24 &lt;&gt;""</formula>
    </cfRule>
    <cfRule type="expression" dxfId="1375" priority="2864">
      <formula>D24&lt;&gt;""</formula>
    </cfRule>
  </conditionalFormatting>
  <conditionalFormatting sqref="N150">
    <cfRule type="expression" dxfId="1374" priority="2857">
      <formula>N150 &lt;&gt;""</formula>
    </cfRule>
    <cfRule type="expression" dxfId="1373" priority="2858">
      <formula>D150&lt;&gt;""</formula>
    </cfRule>
  </conditionalFormatting>
  <conditionalFormatting sqref="N153">
    <cfRule type="expression" dxfId="1372" priority="2855">
      <formula>N153 &lt;&gt;""</formula>
    </cfRule>
    <cfRule type="expression" dxfId="1371" priority="2856">
      <formula>D153&lt;&gt;""</formula>
    </cfRule>
  </conditionalFormatting>
  <conditionalFormatting sqref="N156">
    <cfRule type="expression" dxfId="1370" priority="2853">
      <formula>N156 &lt;&gt;""</formula>
    </cfRule>
    <cfRule type="expression" dxfId="1369" priority="2854">
      <formula>D156&lt;&gt;""</formula>
    </cfRule>
  </conditionalFormatting>
  <conditionalFormatting sqref="N705">
    <cfRule type="expression" dxfId="1368" priority="1479">
      <formula>N705 &lt;&gt;""</formula>
    </cfRule>
    <cfRule type="expression" dxfId="1367" priority="1480">
      <formula>D705&lt;&gt;""</formula>
    </cfRule>
  </conditionalFormatting>
  <conditionalFormatting sqref="N708">
    <cfRule type="expression" dxfId="1366" priority="1477">
      <formula>N708 &lt;&gt;""</formula>
    </cfRule>
    <cfRule type="expression" dxfId="1365" priority="1478">
      <formula>D708&lt;&gt;""</formula>
    </cfRule>
  </conditionalFormatting>
  <conditionalFormatting sqref="N711">
    <cfRule type="expression" dxfId="1364" priority="1475">
      <formula>N711 &lt;&gt;""</formula>
    </cfRule>
    <cfRule type="expression" dxfId="1363" priority="1476">
      <formula>D711&lt;&gt;""</formula>
    </cfRule>
  </conditionalFormatting>
  <conditionalFormatting sqref="N752">
    <cfRule type="expression" dxfId="1362" priority="1379">
      <formula>N752 &lt;&gt;""</formula>
    </cfRule>
    <cfRule type="expression" dxfId="1361" priority="1380">
      <formula>D752&lt;&gt;""</formula>
    </cfRule>
  </conditionalFormatting>
  <conditionalFormatting sqref="N755">
    <cfRule type="expression" dxfId="1360" priority="1377">
      <formula>N755 &lt;&gt;""</formula>
    </cfRule>
    <cfRule type="expression" dxfId="1359" priority="1378">
      <formula>D755&lt;&gt;""</formula>
    </cfRule>
  </conditionalFormatting>
  <conditionalFormatting sqref="N758">
    <cfRule type="expression" dxfId="1358" priority="1375">
      <formula>N758 &lt;&gt;""</formula>
    </cfRule>
    <cfRule type="expression" dxfId="1357" priority="1376">
      <formula>D758&lt;&gt;""</formula>
    </cfRule>
  </conditionalFormatting>
  <conditionalFormatting sqref="D24">
    <cfRule type="expression" dxfId="1356" priority="1371">
      <formula>D24 &lt;&gt; ""</formula>
    </cfRule>
    <cfRule type="expression" dxfId="1355" priority="1372">
      <formula>SUM(G24:L24)&lt;&gt;0</formula>
    </cfRule>
    <cfRule type="expression" dxfId="1354" priority="1373">
      <formula>SUM(G24,I24,K24) &lt;&gt;0</formula>
    </cfRule>
  </conditionalFormatting>
  <conditionalFormatting sqref="G24">
    <cfRule type="expression" dxfId="1353" priority="1363">
      <formula>SUM(G24,I24,K24) &lt;&gt; 0</formula>
    </cfRule>
    <cfRule type="expression" dxfId="1352" priority="4913">
      <formula>D24&lt;&gt;""</formula>
    </cfRule>
  </conditionalFormatting>
  <conditionalFormatting sqref="I24">
    <cfRule type="expression" dxfId="1351" priority="1353">
      <formula>SUM(G24,I24,K24)&lt;&gt;0</formula>
    </cfRule>
    <cfRule type="expression" dxfId="1350" priority="4778">
      <formula>D24&lt;&gt;""</formula>
    </cfRule>
  </conditionalFormatting>
  <conditionalFormatting sqref="K24">
    <cfRule type="expression" dxfId="1349" priority="1351">
      <formula>SUM(G24,I24,K24)&lt;&gt;0</formula>
    </cfRule>
    <cfRule type="expression" dxfId="1348" priority="4268">
      <formula>D24&lt;&gt;""</formula>
    </cfRule>
  </conditionalFormatting>
  <conditionalFormatting sqref="F32:F35">
    <cfRule type="expression" dxfId="1347" priority="1348">
      <formula>F32 &lt;&gt; ""</formula>
    </cfRule>
    <cfRule type="expression" dxfId="1346" priority="1349">
      <formula>D32 &lt;&gt; ""</formula>
    </cfRule>
  </conditionalFormatting>
  <conditionalFormatting sqref="D32:D35">
    <cfRule type="expression" dxfId="1345" priority="1346">
      <formula>D32 &lt;&gt; ""</formula>
    </cfRule>
    <cfRule type="expression" dxfId="1344" priority="1347">
      <formula>F32&lt;&gt; ""</formula>
    </cfRule>
  </conditionalFormatting>
  <conditionalFormatting sqref="G36:G37">
    <cfRule type="expression" dxfId="1343" priority="1320">
      <formula>G36 &lt;&gt; ""</formula>
    </cfRule>
    <cfRule type="expression" dxfId="1342" priority="1324">
      <formula>H36&lt;&gt;""</formula>
    </cfRule>
  </conditionalFormatting>
  <conditionalFormatting sqref="I36:I37">
    <cfRule type="expression" dxfId="1341" priority="1318">
      <formula>I36 &lt;&gt; ""</formula>
    </cfRule>
    <cfRule type="expression" dxfId="1340" priority="1322">
      <formula>J36&lt;&gt;""</formula>
    </cfRule>
  </conditionalFormatting>
  <conditionalFormatting sqref="K36:K37">
    <cfRule type="expression" dxfId="1339" priority="1316">
      <formula>K36&lt;&gt;""</formula>
    </cfRule>
    <cfRule type="expression" dxfId="1338" priority="1321">
      <formula>L36&lt;&gt;""</formula>
    </cfRule>
  </conditionalFormatting>
  <conditionalFormatting sqref="H36:H37">
    <cfRule type="expression" dxfId="1337" priority="1329">
      <formula>H36&lt;&gt;""</formula>
    </cfRule>
    <cfRule type="expression" dxfId="1336" priority="1330">
      <formula>G36&lt;&gt;""</formula>
    </cfRule>
  </conditionalFormatting>
  <conditionalFormatting sqref="J36:J37">
    <cfRule type="expression" dxfId="1335" priority="1327">
      <formula>J36&lt;&gt;""</formula>
    </cfRule>
    <cfRule type="expression" dxfId="1334" priority="1328">
      <formula>I36&lt;&gt;""</formula>
    </cfRule>
  </conditionalFormatting>
  <conditionalFormatting sqref="L36:L37">
    <cfRule type="expression" dxfId="1333" priority="1325">
      <formula>L36&lt;&gt;""</formula>
    </cfRule>
    <cfRule type="expression" dxfId="1332" priority="1326">
      <formula>K36&lt;&gt;""</formula>
    </cfRule>
  </conditionalFormatting>
  <conditionalFormatting sqref="G37">
    <cfRule type="expression" dxfId="1331" priority="1323">
      <formula>SUM(G37,I37,K37) &lt;&gt; 0</formula>
    </cfRule>
    <cfRule type="expression" dxfId="1330" priority="1333">
      <formula>D37&lt;&gt;""</formula>
    </cfRule>
  </conditionalFormatting>
  <conditionalFormatting sqref="I37">
    <cfRule type="expression" dxfId="1329" priority="1319">
      <formula>SUM(G37,I37,K37)&lt;&gt;0</formula>
    </cfRule>
    <cfRule type="expression" dxfId="1328" priority="1332">
      <formula>D37&lt;&gt;""</formula>
    </cfRule>
  </conditionalFormatting>
  <conditionalFormatting sqref="K37">
    <cfRule type="expression" dxfId="1327" priority="1317">
      <formula>SUM(G37,I37,K37)&lt;&gt;0</formula>
    </cfRule>
    <cfRule type="expression" dxfId="1326" priority="1331">
      <formula>D37&lt;&gt;""</formula>
    </cfRule>
  </conditionalFormatting>
  <conditionalFormatting sqref="D37">
    <cfRule type="expression" dxfId="1325" priority="1313">
      <formula>D37 &lt;&gt; ""</formula>
    </cfRule>
    <cfRule type="expression" dxfId="1324" priority="1314">
      <formula>SUM(G37:L37)&lt;&gt;0</formula>
    </cfRule>
    <cfRule type="expression" dxfId="1323" priority="1315">
      <formula>SUM(G37,I37,K37) &lt;&gt;0</formula>
    </cfRule>
  </conditionalFormatting>
  <conditionalFormatting sqref="N37">
    <cfRule type="expression" dxfId="1322" priority="1311">
      <formula>N37 &lt;&gt;""</formula>
    </cfRule>
    <cfRule type="expression" dxfId="1321" priority="1312">
      <formula>D37&lt;&gt;""</formula>
    </cfRule>
  </conditionalFormatting>
  <conditionalFormatting sqref="D51">
    <cfRule type="expression" dxfId="1320" priority="1304">
      <formula>D51 &lt;&gt; ""</formula>
    </cfRule>
    <cfRule type="expression" dxfId="1319" priority="1305">
      <formula>SUM(G51:L51)&lt;&gt;0</formula>
    </cfRule>
    <cfRule type="expression" dxfId="1318" priority="1306">
      <formula>SUM(G51,I51,K51) &lt;&gt;0</formula>
    </cfRule>
  </conditionalFormatting>
  <conditionalFormatting sqref="G50:G51">
    <cfRule type="expression" dxfId="1317" priority="1290">
      <formula>G50 &lt;&gt; ""</formula>
    </cfRule>
    <cfRule type="expression" dxfId="1316" priority="1294">
      <formula>H50&lt;&gt;""</formula>
    </cfRule>
  </conditionalFormatting>
  <conditionalFormatting sqref="I50:I51">
    <cfRule type="expression" dxfId="1315" priority="1288">
      <formula>I50 &lt;&gt; ""</formula>
    </cfRule>
    <cfRule type="expression" dxfId="1314" priority="1292">
      <formula>J50&lt;&gt;""</formula>
    </cfRule>
  </conditionalFormatting>
  <conditionalFormatting sqref="K50:K51">
    <cfRule type="expression" dxfId="1313" priority="1286">
      <formula>K50&lt;&gt;""</formula>
    </cfRule>
    <cfRule type="expression" dxfId="1312" priority="1291">
      <formula>L50&lt;&gt;""</formula>
    </cfRule>
  </conditionalFormatting>
  <conditionalFormatting sqref="H50:H51">
    <cfRule type="expression" dxfId="1311" priority="1299">
      <formula>H50&lt;&gt;""</formula>
    </cfRule>
    <cfRule type="expression" dxfId="1310" priority="1300">
      <formula>G50&lt;&gt;""</formula>
    </cfRule>
  </conditionalFormatting>
  <conditionalFormatting sqref="J50:J51">
    <cfRule type="expression" dxfId="1309" priority="1297">
      <formula>J50&lt;&gt;""</formula>
    </cfRule>
    <cfRule type="expression" dxfId="1308" priority="1298">
      <formula>I50&lt;&gt;""</formula>
    </cfRule>
  </conditionalFormatting>
  <conditionalFormatting sqref="L50:L51">
    <cfRule type="expression" dxfId="1307" priority="1295">
      <formula>L50&lt;&gt;""</formula>
    </cfRule>
    <cfRule type="expression" dxfId="1306" priority="1296">
      <formula>K50&lt;&gt;""</formula>
    </cfRule>
  </conditionalFormatting>
  <conditionalFormatting sqref="G51">
    <cfRule type="expression" dxfId="1305" priority="1293">
      <formula>SUM(G51,I51,K51) &lt;&gt; 0</formula>
    </cfRule>
    <cfRule type="expression" dxfId="1304" priority="1303">
      <formula>D51&lt;&gt;""</formula>
    </cfRule>
  </conditionalFormatting>
  <conditionalFormatting sqref="I51">
    <cfRule type="expression" dxfId="1303" priority="1289">
      <formula>SUM(G51,I51,K51)&lt;&gt;0</formula>
    </cfRule>
    <cfRule type="expression" dxfId="1302" priority="1302">
      <formula>D51&lt;&gt;""</formula>
    </cfRule>
  </conditionalFormatting>
  <conditionalFormatting sqref="K51">
    <cfRule type="expression" dxfId="1301" priority="1287">
      <formula>SUM(G51,I51,K51)&lt;&gt;0</formula>
    </cfRule>
    <cfRule type="expression" dxfId="1300" priority="1301">
      <formula>D51&lt;&gt;""</formula>
    </cfRule>
  </conditionalFormatting>
  <conditionalFormatting sqref="N51">
    <cfRule type="expression" dxfId="1299" priority="1284">
      <formula>N51 &lt;&gt;""</formula>
    </cfRule>
    <cfRule type="expression" dxfId="1298" priority="1285">
      <formula>D51&lt;&gt;""</formula>
    </cfRule>
  </conditionalFormatting>
  <conditionalFormatting sqref="F64:F69">
    <cfRule type="expression" dxfId="1297" priority="1282">
      <formula>F64 &lt;&gt; ""</formula>
    </cfRule>
    <cfRule type="expression" dxfId="1296" priority="1283">
      <formula>D64 &lt;&gt; ""</formula>
    </cfRule>
  </conditionalFormatting>
  <conditionalFormatting sqref="D64:D69">
    <cfRule type="expression" dxfId="1295" priority="1280">
      <formula>D64 &lt;&gt; ""</formula>
    </cfRule>
    <cfRule type="expression" dxfId="1294" priority="1281">
      <formula>F64&lt;&gt; ""</formula>
    </cfRule>
  </conditionalFormatting>
  <conditionalFormatting sqref="D77:D82">
    <cfRule type="expression" dxfId="1293" priority="1274">
      <formula>D77&lt;&gt;""</formula>
    </cfRule>
    <cfRule type="expression" dxfId="1292" priority="1275">
      <formula>E77&lt;&gt;""</formula>
    </cfRule>
  </conditionalFormatting>
  <conditionalFormatting sqref="E77:E82">
    <cfRule type="expression" dxfId="1291" priority="1276">
      <formula>E77&lt;&gt;""</formula>
    </cfRule>
    <cfRule type="expression" dxfId="1290" priority="1277">
      <formula>D77&lt;&gt;""</formula>
    </cfRule>
  </conditionalFormatting>
  <conditionalFormatting sqref="F148">
    <cfRule type="expression" dxfId="1289" priority="1268">
      <formula>F148 &lt;&gt; ""</formula>
    </cfRule>
    <cfRule type="expression" dxfId="1288" priority="1269">
      <formula>D148 &lt;&gt; ""</formula>
    </cfRule>
  </conditionalFormatting>
  <conditionalFormatting sqref="D148">
    <cfRule type="expression" dxfId="1287" priority="1266">
      <formula>D148 &lt;&gt; ""</formula>
    </cfRule>
    <cfRule type="expression" dxfId="1286" priority="1267">
      <formula>F148&lt;&gt; ""</formula>
    </cfRule>
  </conditionalFormatting>
  <conditionalFormatting sqref="F151">
    <cfRule type="expression" dxfId="1285" priority="1264">
      <formula>F151 &lt;&gt; ""</formula>
    </cfRule>
    <cfRule type="expression" dxfId="1284" priority="1265">
      <formula>D151 &lt;&gt; ""</formula>
    </cfRule>
  </conditionalFormatting>
  <conditionalFormatting sqref="D151">
    <cfRule type="expression" dxfId="1283" priority="1262">
      <formula>D151 &lt;&gt; ""</formula>
    </cfRule>
    <cfRule type="expression" dxfId="1282" priority="1263">
      <formula>F151&lt;&gt; ""</formula>
    </cfRule>
  </conditionalFormatting>
  <conditionalFormatting sqref="F154">
    <cfRule type="expression" dxfId="1281" priority="1260">
      <formula>F154 &lt;&gt; ""</formula>
    </cfRule>
    <cfRule type="expression" dxfId="1280" priority="1261">
      <formula>D154 &lt;&gt; ""</formula>
    </cfRule>
  </conditionalFormatting>
  <conditionalFormatting sqref="D154">
    <cfRule type="expression" dxfId="1279" priority="1258">
      <formula>D154 &lt;&gt; ""</formula>
    </cfRule>
    <cfRule type="expression" dxfId="1278" priority="1259">
      <formula>F154&lt;&gt; ""</formula>
    </cfRule>
  </conditionalFormatting>
  <conditionalFormatting sqref="D150">
    <cfRule type="expression" dxfId="1277" priority="1255">
      <formula>D150 &lt;&gt; ""</formula>
    </cfRule>
    <cfRule type="expression" dxfId="1276" priority="1256">
      <formula>SUM(G150:L150)&lt;&gt;0</formula>
    </cfRule>
    <cfRule type="expression" dxfId="1275" priority="1257">
      <formula>SUM(G150,I150,K150) &lt;&gt;0</formula>
    </cfRule>
  </conditionalFormatting>
  <conditionalFormatting sqref="D153">
    <cfRule type="expression" dxfId="1274" priority="1252">
      <formula>D153 &lt;&gt; ""</formula>
    </cfRule>
    <cfRule type="expression" dxfId="1273" priority="1253">
      <formula>SUM(G153:L153)&lt;&gt;0</formula>
    </cfRule>
    <cfRule type="expression" dxfId="1272" priority="1254">
      <formula>SUM(G153,I153,K153) &lt;&gt;0</formula>
    </cfRule>
  </conditionalFormatting>
  <conditionalFormatting sqref="D156">
    <cfRule type="expression" dxfId="1271" priority="1249">
      <formula>D156 &lt;&gt; ""</formula>
    </cfRule>
    <cfRule type="expression" dxfId="1270" priority="1250">
      <formula>SUM(G156:L156)&lt;&gt;0</formula>
    </cfRule>
    <cfRule type="expression" dxfId="1269" priority="1251">
      <formula>SUM(G156,I156,K156) &lt;&gt;0</formula>
    </cfRule>
  </conditionalFormatting>
  <conditionalFormatting sqref="G149:G150">
    <cfRule type="expression" dxfId="1268" priority="1235">
      <formula>G149 &lt;&gt; ""</formula>
    </cfRule>
    <cfRule type="expression" dxfId="1267" priority="1239">
      <formula>H149&lt;&gt;""</formula>
    </cfRule>
  </conditionalFormatting>
  <conditionalFormatting sqref="I149:I150">
    <cfRule type="expression" dxfId="1266" priority="1233">
      <formula>I149 &lt;&gt; ""</formula>
    </cfRule>
    <cfRule type="expression" dxfId="1265" priority="1237">
      <formula>J149&lt;&gt;""</formula>
    </cfRule>
  </conditionalFormatting>
  <conditionalFormatting sqref="K149:K150">
    <cfRule type="expression" dxfId="1264" priority="1231">
      <formula>K149&lt;&gt;""</formula>
    </cfRule>
    <cfRule type="expression" dxfId="1263" priority="1236">
      <formula>L149&lt;&gt;""</formula>
    </cfRule>
  </conditionalFormatting>
  <conditionalFormatting sqref="H149:H150">
    <cfRule type="expression" dxfId="1262" priority="1244">
      <formula>H149&lt;&gt;""</formula>
    </cfRule>
    <cfRule type="expression" dxfId="1261" priority="1245">
      <formula>G149&lt;&gt;""</formula>
    </cfRule>
  </conditionalFormatting>
  <conditionalFormatting sqref="J149:J150">
    <cfRule type="expression" dxfId="1260" priority="1242">
      <formula>J149&lt;&gt;""</formula>
    </cfRule>
    <cfRule type="expression" dxfId="1259" priority="1243">
      <formula>I149&lt;&gt;""</formula>
    </cfRule>
  </conditionalFormatting>
  <conditionalFormatting sqref="L149:L150">
    <cfRule type="expression" dxfId="1258" priority="1240">
      <formula>L149&lt;&gt;""</formula>
    </cfRule>
    <cfRule type="expression" dxfId="1257" priority="1241">
      <formula>K149&lt;&gt;""</formula>
    </cfRule>
  </conditionalFormatting>
  <conditionalFormatting sqref="G150">
    <cfRule type="expression" dxfId="1256" priority="1238">
      <formula>SUM(G150,I150,K150) &lt;&gt; 0</formula>
    </cfRule>
    <cfRule type="expression" dxfId="1255" priority="1248">
      <formula>D150&lt;&gt;""</formula>
    </cfRule>
  </conditionalFormatting>
  <conditionalFormatting sqref="I150">
    <cfRule type="expression" dxfId="1254" priority="1234">
      <formula>SUM(G150,I150,K150)&lt;&gt;0</formula>
    </cfRule>
    <cfRule type="expression" dxfId="1253" priority="1247">
      <formula>D150&lt;&gt;""</formula>
    </cfRule>
  </conditionalFormatting>
  <conditionalFormatting sqref="K150">
    <cfRule type="expression" dxfId="1252" priority="1232">
      <formula>SUM(G150,I150,K150)&lt;&gt;0</formula>
    </cfRule>
    <cfRule type="expression" dxfId="1251" priority="1246">
      <formula>D150&lt;&gt;""</formula>
    </cfRule>
  </conditionalFormatting>
  <conditionalFormatting sqref="G152:G153">
    <cfRule type="expression" dxfId="1250" priority="1217">
      <formula>G152 &lt;&gt; ""</formula>
    </cfRule>
    <cfRule type="expression" dxfId="1249" priority="1221">
      <formula>H152&lt;&gt;""</formula>
    </cfRule>
  </conditionalFormatting>
  <conditionalFormatting sqref="I152:I153">
    <cfRule type="expression" dxfId="1248" priority="1215">
      <formula>I152 &lt;&gt; ""</formula>
    </cfRule>
    <cfRule type="expression" dxfId="1247" priority="1219">
      <formula>J152&lt;&gt;""</formula>
    </cfRule>
  </conditionalFormatting>
  <conditionalFormatting sqref="K152:K153">
    <cfRule type="expression" dxfId="1246" priority="1213">
      <formula>K152&lt;&gt;""</formula>
    </cfRule>
    <cfRule type="expression" dxfId="1245" priority="1218">
      <formula>L152&lt;&gt;""</formula>
    </cfRule>
  </conditionalFormatting>
  <conditionalFormatting sqref="H152:H153">
    <cfRule type="expression" dxfId="1244" priority="1226">
      <formula>H152&lt;&gt;""</formula>
    </cfRule>
    <cfRule type="expression" dxfId="1243" priority="1227">
      <formula>G152&lt;&gt;""</formula>
    </cfRule>
  </conditionalFormatting>
  <conditionalFormatting sqref="J152:J153">
    <cfRule type="expression" dxfId="1242" priority="1224">
      <formula>J152&lt;&gt;""</formula>
    </cfRule>
    <cfRule type="expression" dxfId="1241" priority="1225">
      <formula>I152&lt;&gt;""</formula>
    </cfRule>
  </conditionalFormatting>
  <conditionalFormatting sqref="L152:L153">
    <cfRule type="expression" dxfId="1240" priority="1222">
      <formula>L152&lt;&gt;""</formula>
    </cfRule>
    <cfRule type="expression" dxfId="1239" priority="1223">
      <formula>K152&lt;&gt;""</formula>
    </cfRule>
  </conditionalFormatting>
  <conditionalFormatting sqref="G153">
    <cfRule type="expression" dxfId="1238" priority="1220">
      <formula>SUM(G153,I153,K153) &lt;&gt; 0</formula>
    </cfRule>
    <cfRule type="expression" dxfId="1237" priority="1230">
      <formula>D153&lt;&gt;""</formula>
    </cfRule>
  </conditionalFormatting>
  <conditionalFormatting sqref="I153">
    <cfRule type="expression" dxfId="1236" priority="1216">
      <formula>SUM(G153,I153,K153)&lt;&gt;0</formula>
    </cfRule>
    <cfRule type="expression" dxfId="1235" priority="1229">
      <formula>D153&lt;&gt;""</formula>
    </cfRule>
  </conditionalFormatting>
  <conditionalFormatting sqref="K153">
    <cfRule type="expression" dxfId="1234" priority="1214">
      <formula>SUM(G153,I153,K153)&lt;&gt;0</formula>
    </cfRule>
    <cfRule type="expression" dxfId="1233" priority="1228">
      <formula>D153&lt;&gt;""</formula>
    </cfRule>
  </conditionalFormatting>
  <conditionalFormatting sqref="G155:G156">
    <cfRule type="expression" dxfId="1232" priority="1199">
      <formula>G155 &lt;&gt; ""</formula>
    </cfRule>
    <cfRule type="expression" dxfId="1231" priority="1203">
      <formula>H155&lt;&gt;""</formula>
    </cfRule>
  </conditionalFormatting>
  <conditionalFormatting sqref="I155:I156">
    <cfRule type="expression" dxfId="1230" priority="1197">
      <formula>I155 &lt;&gt; ""</formula>
    </cfRule>
    <cfRule type="expression" dxfId="1229" priority="1201">
      <formula>J155&lt;&gt;""</formula>
    </cfRule>
  </conditionalFormatting>
  <conditionalFormatting sqref="K155:K156">
    <cfRule type="expression" dxfId="1228" priority="1195">
      <formula>K155&lt;&gt;""</formula>
    </cfRule>
    <cfRule type="expression" dxfId="1227" priority="1200">
      <formula>L155&lt;&gt;""</formula>
    </cfRule>
  </conditionalFormatting>
  <conditionalFormatting sqref="H155:H156">
    <cfRule type="expression" dxfId="1226" priority="1208">
      <formula>H155&lt;&gt;""</formula>
    </cfRule>
    <cfRule type="expression" dxfId="1225" priority="1209">
      <formula>G155&lt;&gt;""</formula>
    </cfRule>
  </conditionalFormatting>
  <conditionalFormatting sqref="J155:J156">
    <cfRule type="expression" dxfId="1224" priority="1206">
      <formula>J155&lt;&gt;""</formula>
    </cfRule>
    <cfRule type="expression" dxfId="1223" priority="1207">
      <formula>I155&lt;&gt;""</formula>
    </cfRule>
  </conditionalFormatting>
  <conditionalFormatting sqref="L155:L156">
    <cfRule type="expression" dxfId="1222" priority="1204">
      <formula>L155&lt;&gt;""</formula>
    </cfRule>
    <cfRule type="expression" dxfId="1221" priority="1205">
      <formula>K155&lt;&gt;""</formula>
    </cfRule>
  </conditionalFormatting>
  <conditionalFormatting sqref="G156">
    <cfRule type="expression" dxfId="1220" priority="1202">
      <formula>SUM(G156,I156,K156) &lt;&gt; 0</formula>
    </cfRule>
    <cfRule type="expression" dxfId="1219" priority="1212">
      <formula>D156&lt;&gt;""</formula>
    </cfRule>
  </conditionalFormatting>
  <conditionalFormatting sqref="I156">
    <cfRule type="expression" dxfId="1218" priority="1198">
      <formula>SUM(G156,I156,K156)&lt;&gt;0</formula>
    </cfRule>
    <cfRule type="expression" dxfId="1217" priority="1211">
      <formula>D156&lt;&gt;""</formula>
    </cfRule>
  </conditionalFormatting>
  <conditionalFormatting sqref="K156">
    <cfRule type="expression" dxfId="1216" priority="1196">
      <formula>SUM(G156,I156,K156)&lt;&gt;0</formula>
    </cfRule>
    <cfRule type="expression" dxfId="1215" priority="1210">
      <formula>D156&lt;&gt;""</formula>
    </cfRule>
  </conditionalFormatting>
  <conditionalFormatting sqref="F164:F167">
    <cfRule type="expression" dxfId="1214" priority="1193">
      <formula>F164 &lt;&gt; ""</formula>
    </cfRule>
    <cfRule type="expression" dxfId="1213" priority="1194">
      <formula>D164 &lt;&gt; ""</formula>
    </cfRule>
  </conditionalFormatting>
  <conditionalFormatting sqref="D164:D167">
    <cfRule type="expression" dxfId="1212" priority="1191">
      <formula>D164 &lt;&gt; ""</formula>
    </cfRule>
    <cfRule type="expression" dxfId="1211" priority="1192">
      <formula>F164&lt;&gt; ""</formula>
    </cfRule>
  </conditionalFormatting>
  <conditionalFormatting sqref="D175:D176">
    <cfRule type="expression" dxfId="1210" priority="1187">
      <formula>D175&lt;&gt;""</formula>
    </cfRule>
    <cfRule type="expression" dxfId="1209" priority="1188">
      <formula>E175&lt;&gt;""</formula>
    </cfRule>
  </conditionalFormatting>
  <conditionalFormatting sqref="E175:E176">
    <cfRule type="expression" dxfId="1208" priority="1189">
      <formula>E175&lt;&gt;""</formula>
    </cfRule>
    <cfRule type="expression" dxfId="1207" priority="1190">
      <formula>D175&lt;&gt;""</formula>
    </cfRule>
  </conditionalFormatting>
  <conditionalFormatting sqref="F193">
    <cfRule type="expression" dxfId="1206" priority="1185">
      <formula>F193 &lt;&gt; ""</formula>
    </cfRule>
    <cfRule type="expression" dxfId="1205" priority="1186">
      <formula>D193 &lt;&gt; ""</formula>
    </cfRule>
  </conditionalFormatting>
  <conditionalFormatting sqref="D193">
    <cfRule type="expression" dxfId="1204" priority="1183">
      <formula>D193 &lt;&gt; ""</formula>
    </cfRule>
    <cfRule type="expression" dxfId="1203" priority="1184">
      <formula>F193&lt;&gt; ""</formula>
    </cfRule>
  </conditionalFormatting>
  <conditionalFormatting sqref="F196">
    <cfRule type="expression" dxfId="1202" priority="1181">
      <formula>F196 &lt;&gt; ""</formula>
    </cfRule>
    <cfRule type="expression" dxfId="1201" priority="1182">
      <formula>D196 &lt;&gt; ""</formula>
    </cfRule>
  </conditionalFormatting>
  <conditionalFormatting sqref="D196">
    <cfRule type="expression" dxfId="1200" priority="1179">
      <formula>D196 &lt;&gt; ""</formula>
    </cfRule>
    <cfRule type="expression" dxfId="1199" priority="1180">
      <formula>F196&lt;&gt; ""</formula>
    </cfRule>
  </conditionalFormatting>
  <conditionalFormatting sqref="F199">
    <cfRule type="expression" dxfId="1198" priority="1177">
      <formula>F199 &lt;&gt; ""</formula>
    </cfRule>
    <cfRule type="expression" dxfId="1197" priority="1178">
      <formula>D199 &lt;&gt; ""</formula>
    </cfRule>
  </conditionalFormatting>
  <conditionalFormatting sqref="D199">
    <cfRule type="expression" dxfId="1196" priority="1175">
      <formula>D199 &lt;&gt; ""</formula>
    </cfRule>
    <cfRule type="expression" dxfId="1195" priority="1176">
      <formula>F199&lt;&gt; ""</formula>
    </cfRule>
  </conditionalFormatting>
  <conditionalFormatting sqref="D195">
    <cfRule type="expression" dxfId="1194" priority="1172">
      <formula>D195 &lt;&gt; ""</formula>
    </cfRule>
    <cfRule type="expression" dxfId="1193" priority="1173">
      <formula>SUM(G195:L195)&lt;&gt;0</formula>
    </cfRule>
    <cfRule type="expression" dxfId="1192" priority="1174">
      <formula>SUM(G195,I195,K195) &lt;&gt;0</formula>
    </cfRule>
  </conditionalFormatting>
  <conditionalFormatting sqref="D198">
    <cfRule type="expression" dxfId="1191" priority="1169">
      <formula>D198 &lt;&gt; ""</formula>
    </cfRule>
    <cfRule type="expression" dxfId="1190" priority="1170">
      <formula>SUM(G198:L198)&lt;&gt;0</formula>
    </cfRule>
    <cfRule type="expression" dxfId="1189" priority="1171">
      <formula>SUM(G198,I198,K198) &lt;&gt;0</formula>
    </cfRule>
  </conditionalFormatting>
  <conditionalFormatting sqref="D201">
    <cfRule type="expression" dxfId="1188" priority="1166">
      <formula>D201 &lt;&gt; ""</formula>
    </cfRule>
    <cfRule type="expression" dxfId="1187" priority="1167">
      <formula>SUM(G201:L201)&lt;&gt;0</formula>
    </cfRule>
    <cfRule type="expression" dxfId="1186" priority="1168">
      <formula>SUM(G201,I201,K201) &lt;&gt;0</formula>
    </cfRule>
  </conditionalFormatting>
  <conditionalFormatting sqref="G194:G195">
    <cfRule type="expression" dxfId="1185" priority="1152">
      <formula>G194 &lt;&gt; ""</formula>
    </cfRule>
    <cfRule type="expression" dxfId="1184" priority="1156">
      <formula>H194&lt;&gt;""</formula>
    </cfRule>
  </conditionalFormatting>
  <conditionalFormatting sqref="I194:I195">
    <cfRule type="expression" dxfId="1183" priority="1150">
      <formula>I194 &lt;&gt; ""</formula>
    </cfRule>
    <cfRule type="expression" dxfId="1182" priority="1154">
      <formula>J194&lt;&gt;""</formula>
    </cfRule>
  </conditionalFormatting>
  <conditionalFormatting sqref="K194:K195">
    <cfRule type="expression" dxfId="1181" priority="1148">
      <formula>K194&lt;&gt;""</formula>
    </cfRule>
    <cfRule type="expression" dxfId="1180" priority="1153">
      <formula>L194&lt;&gt;""</formula>
    </cfRule>
  </conditionalFormatting>
  <conditionalFormatting sqref="H194:H195">
    <cfRule type="expression" dxfId="1179" priority="1161">
      <formula>H194&lt;&gt;""</formula>
    </cfRule>
    <cfRule type="expression" dxfId="1178" priority="1162">
      <formula>G194&lt;&gt;""</formula>
    </cfRule>
  </conditionalFormatting>
  <conditionalFormatting sqref="J194:J195">
    <cfRule type="expression" dxfId="1177" priority="1159">
      <formula>J194&lt;&gt;""</formula>
    </cfRule>
    <cfRule type="expression" dxfId="1176" priority="1160">
      <formula>I194&lt;&gt;""</formula>
    </cfRule>
  </conditionalFormatting>
  <conditionalFormatting sqref="L194:L195">
    <cfRule type="expression" dxfId="1175" priority="1157">
      <formula>L194&lt;&gt;""</formula>
    </cfRule>
    <cfRule type="expression" dxfId="1174" priority="1158">
      <formula>K194&lt;&gt;""</formula>
    </cfRule>
  </conditionalFormatting>
  <conditionalFormatting sqref="G195">
    <cfRule type="expression" dxfId="1173" priority="1155">
      <formula>SUM(G195,I195,K195) &lt;&gt; 0</formula>
    </cfRule>
    <cfRule type="expression" dxfId="1172" priority="1165">
      <formula>D195&lt;&gt;""</formula>
    </cfRule>
  </conditionalFormatting>
  <conditionalFormatting sqref="I195">
    <cfRule type="expression" dxfId="1171" priority="1151">
      <formula>SUM(G195,I195,K195)&lt;&gt;0</formula>
    </cfRule>
    <cfRule type="expression" dxfId="1170" priority="1164">
      <formula>D195&lt;&gt;""</formula>
    </cfRule>
  </conditionalFormatting>
  <conditionalFormatting sqref="K195">
    <cfRule type="expression" dxfId="1169" priority="1149">
      <formula>SUM(G195,I195,K195)&lt;&gt;0</formula>
    </cfRule>
    <cfRule type="expression" dxfId="1168" priority="1163">
      <formula>D195&lt;&gt;""</formula>
    </cfRule>
  </conditionalFormatting>
  <conditionalFormatting sqref="G197:G198">
    <cfRule type="expression" dxfId="1167" priority="1134">
      <formula>G197 &lt;&gt; ""</formula>
    </cfRule>
    <cfRule type="expression" dxfId="1166" priority="1138">
      <formula>H197&lt;&gt;""</formula>
    </cfRule>
  </conditionalFormatting>
  <conditionalFormatting sqref="I197:I198">
    <cfRule type="expression" dxfId="1165" priority="1132">
      <formula>I197 &lt;&gt; ""</formula>
    </cfRule>
    <cfRule type="expression" dxfId="1164" priority="1136">
      <formula>J197&lt;&gt;""</formula>
    </cfRule>
  </conditionalFormatting>
  <conditionalFormatting sqref="K197:K198">
    <cfRule type="expression" dxfId="1163" priority="1130">
      <formula>K197&lt;&gt;""</formula>
    </cfRule>
    <cfRule type="expression" dxfId="1162" priority="1135">
      <formula>L197&lt;&gt;""</formula>
    </cfRule>
  </conditionalFormatting>
  <conditionalFormatting sqref="H197:H198">
    <cfRule type="expression" dxfId="1161" priority="1143">
      <formula>H197&lt;&gt;""</formula>
    </cfRule>
    <cfRule type="expression" dxfId="1160" priority="1144">
      <formula>G197&lt;&gt;""</formula>
    </cfRule>
  </conditionalFormatting>
  <conditionalFormatting sqref="J197:J198">
    <cfRule type="expression" dxfId="1159" priority="1141">
      <formula>J197&lt;&gt;""</formula>
    </cfRule>
    <cfRule type="expression" dxfId="1158" priority="1142">
      <formula>I197&lt;&gt;""</formula>
    </cfRule>
  </conditionalFormatting>
  <conditionalFormatting sqref="L197:L198">
    <cfRule type="expression" dxfId="1157" priority="1139">
      <formula>L197&lt;&gt;""</formula>
    </cfRule>
    <cfRule type="expression" dxfId="1156" priority="1140">
      <formula>K197&lt;&gt;""</formula>
    </cfRule>
  </conditionalFormatting>
  <conditionalFormatting sqref="G198">
    <cfRule type="expression" dxfId="1155" priority="1137">
      <formula>SUM(G198,I198,K198) &lt;&gt; 0</formula>
    </cfRule>
    <cfRule type="expression" dxfId="1154" priority="1147">
      <formula>D198&lt;&gt;""</formula>
    </cfRule>
  </conditionalFormatting>
  <conditionalFormatting sqref="I198">
    <cfRule type="expression" dxfId="1153" priority="1133">
      <formula>SUM(G198,I198,K198)&lt;&gt;0</formula>
    </cfRule>
    <cfRule type="expression" dxfId="1152" priority="1146">
      <formula>D198&lt;&gt;""</formula>
    </cfRule>
  </conditionalFormatting>
  <conditionalFormatting sqref="K198">
    <cfRule type="expression" dxfId="1151" priority="1131">
      <formula>SUM(G198,I198,K198)&lt;&gt;0</formula>
    </cfRule>
    <cfRule type="expression" dxfId="1150" priority="1145">
      <formula>D198&lt;&gt;""</formula>
    </cfRule>
  </conditionalFormatting>
  <conditionalFormatting sqref="G200:G201">
    <cfRule type="expression" dxfId="1149" priority="1116">
      <formula>G200 &lt;&gt; ""</formula>
    </cfRule>
    <cfRule type="expression" dxfId="1148" priority="1120">
      <formula>H200&lt;&gt;""</formula>
    </cfRule>
  </conditionalFormatting>
  <conditionalFormatting sqref="I200:I201">
    <cfRule type="expression" dxfId="1147" priority="1114">
      <formula>I200 &lt;&gt; ""</formula>
    </cfRule>
    <cfRule type="expression" dxfId="1146" priority="1118">
      <formula>J200&lt;&gt;""</formula>
    </cfRule>
  </conditionalFormatting>
  <conditionalFormatting sqref="K200:K201">
    <cfRule type="expression" dxfId="1145" priority="1112">
      <formula>K200&lt;&gt;""</formula>
    </cfRule>
    <cfRule type="expression" dxfId="1144" priority="1117">
      <formula>L200&lt;&gt;""</formula>
    </cfRule>
  </conditionalFormatting>
  <conditionalFormatting sqref="H200:H201">
    <cfRule type="expression" dxfId="1143" priority="1125">
      <formula>H200&lt;&gt;""</formula>
    </cfRule>
    <cfRule type="expression" dxfId="1142" priority="1126">
      <formula>G200&lt;&gt;""</formula>
    </cfRule>
  </conditionalFormatting>
  <conditionalFormatting sqref="J200:J201">
    <cfRule type="expression" dxfId="1141" priority="1123">
      <formula>J200&lt;&gt;""</formula>
    </cfRule>
    <cfRule type="expression" dxfId="1140" priority="1124">
      <formula>I200&lt;&gt;""</formula>
    </cfRule>
  </conditionalFormatting>
  <conditionalFormatting sqref="L200:L201">
    <cfRule type="expression" dxfId="1139" priority="1121">
      <formula>L200&lt;&gt;""</formula>
    </cfRule>
    <cfRule type="expression" dxfId="1138" priority="1122">
      <formula>K200&lt;&gt;""</formula>
    </cfRule>
  </conditionalFormatting>
  <conditionalFormatting sqref="G201">
    <cfRule type="expression" dxfId="1137" priority="1119">
      <formula>SUM(G201,I201,K201) &lt;&gt; 0</formula>
    </cfRule>
    <cfRule type="expression" dxfId="1136" priority="1129">
      <formula>D201&lt;&gt;""</formula>
    </cfRule>
  </conditionalFormatting>
  <conditionalFormatting sqref="I201">
    <cfRule type="expression" dxfId="1135" priority="1115">
      <formula>SUM(G201,I201,K201)&lt;&gt;0</formula>
    </cfRule>
    <cfRule type="expression" dxfId="1134" priority="1128">
      <formula>D201&lt;&gt;""</formula>
    </cfRule>
  </conditionalFormatting>
  <conditionalFormatting sqref="K201">
    <cfRule type="expression" dxfId="1133" priority="1113">
      <formula>SUM(G201,I201,K201)&lt;&gt;0</formula>
    </cfRule>
    <cfRule type="expression" dxfId="1132" priority="1127">
      <formula>D201&lt;&gt;""</formula>
    </cfRule>
  </conditionalFormatting>
  <conditionalFormatting sqref="F209:F212">
    <cfRule type="expression" dxfId="1131" priority="1110">
      <formula>F209 &lt;&gt; ""</formula>
    </cfRule>
    <cfRule type="expression" dxfId="1130" priority="1111">
      <formula>D209 &lt;&gt; ""</formula>
    </cfRule>
  </conditionalFormatting>
  <conditionalFormatting sqref="D209:D212">
    <cfRule type="expression" dxfId="1129" priority="1108">
      <formula>D209 &lt;&gt; ""</formula>
    </cfRule>
    <cfRule type="expression" dxfId="1128" priority="1109">
      <formula>F209&lt;&gt; ""</formula>
    </cfRule>
  </conditionalFormatting>
  <conditionalFormatting sqref="D220:D221">
    <cfRule type="expression" dxfId="1127" priority="1104">
      <formula>D220&lt;&gt;""</formula>
    </cfRule>
    <cfRule type="expression" dxfId="1126" priority="1105">
      <formula>E220&lt;&gt;""</formula>
    </cfRule>
  </conditionalFormatting>
  <conditionalFormatting sqref="E220:E221">
    <cfRule type="expression" dxfId="1125" priority="1106">
      <formula>E220&lt;&gt;""</formula>
    </cfRule>
    <cfRule type="expression" dxfId="1124" priority="1107">
      <formula>D220&lt;&gt;""</formula>
    </cfRule>
  </conditionalFormatting>
  <conditionalFormatting sqref="F238">
    <cfRule type="expression" dxfId="1123" priority="1102">
      <formula>F238 &lt;&gt; ""</formula>
    </cfRule>
    <cfRule type="expression" dxfId="1122" priority="1103">
      <formula>D238 &lt;&gt; ""</formula>
    </cfRule>
  </conditionalFormatting>
  <conditionalFormatting sqref="D238">
    <cfRule type="expression" dxfId="1121" priority="1100">
      <formula>D238 &lt;&gt; ""</formula>
    </cfRule>
    <cfRule type="expression" dxfId="1120" priority="1101">
      <formula>F238&lt;&gt; ""</formula>
    </cfRule>
  </conditionalFormatting>
  <conditionalFormatting sqref="F241">
    <cfRule type="expression" dxfId="1119" priority="1098">
      <formula>F241 &lt;&gt; ""</formula>
    </cfRule>
    <cfRule type="expression" dxfId="1118" priority="1099">
      <formula>D241 &lt;&gt; ""</formula>
    </cfRule>
  </conditionalFormatting>
  <conditionalFormatting sqref="D241">
    <cfRule type="expression" dxfId="1117" priority="1096">
      <formula>D241 &lt;&gt; ""</formula>
    </cfRule>
    <cfRule type="expression" dxfId="1116" priority="1097">
      <formula>F241&lt;&gt; ""</formula>
    </cfRule>
  </conditionalFormatting>
  <conditionalFormatting sqref="F244">
    <cfRule type="expression" dxfId="1115" priority="1094">
      <formula>F244 &lt;&gt; ""</formula>
    </cfRule>
    <cfRule type="expression" dxfId="1114" priority="1095">
      <formula>D244 &lt;&gt; ""</formula>
    </cfRule>
  </conditionalFormatting>
  <conditionalFormatting sqref="D244">
    <cfRule type="expression" dxfId="1113" priority="1092">
      <formula>D244 &lt;&gt; ""</formula>
    </cfRule>
    <cfRule type="expression" dxfId="1112" priority="1093">
      <formula>F244&lt;&gt; ""</formula>
    </cfRule>
  </conditionalFormatting>
  <conditionalFormatting sqref="D240">
    <cfRule type="expression" dxfId="1111" priority="1089">
      <formula>D240 &lt;&gt; ""</formula>
    </cfRule>
    <cfRule type="expression" dxfId="1110" priority="1090">
      <formula>SUM(G240:L240)&lt;&gt;0</formula>
    </cfRule>
    <cfRule type="expression" dxfId="1109" priority="1091">
      <formula>SUM(G240,I240,K240) &lt;&gt;0</formula>
    </cfRule>
  </conditionalFormatting>
  <conditionalFormatting sqref="D243">
    <cfRule type="expression" dxfId="1108" priority="1086">
      <formula>D243 &lt;&gt; ""</formula>
    </cfRule>
    <cfRule type="expression" dxfId="1107" priority="1087">
      <formula>SUM(G243:L243)&lt;&gt;0</formula>
    </cfRule>
    <cfRule type="expression" dxfId="1106" priority="1088">
      <formula>SUM(G243,I243,K243) &lt;&gt;0</formula>
    </cfRule>
  </conditionalFormatting>
  <conditionalFormatting sqref="D246">
    <cfRule type="expression" dxfId="1105" priority="1083">
      <formula>D246 &lt;&gt; ""</formula>
    </cfRule>
    <cfRule type="expression" dxfId="1104" priority="1084">
      <formula>SUM(G246:L246)&lt;&gt;0</formula>
    </cfRule>
    <cfRule type="expression" dxfId="1103" priority="1085">
      <formula>SUM(G246,I246,K246) &lt;&gt;0</formula>
    </cfRule>
  </conditionalFormatting>
  <conditionalFormatting sqref="G239:G240">
    <cfRule type="expression" dxfId="1102" priority="1069">
      <formula>G239 &lt;&gt; ""</formula>
    </cfRule>
    <cfRule type="expression" dxfId="1101" priority="1073">
      <formula>H239&lt;&gt;""</formula>
    </cfRule>
  </conditionalFormatting>
  <conditionalFormatting sqref="I239:I240">
    <cfRule type="expression" dxfId="1100" priority="1067">
      <formula>I239 &lt;&gt; ""</formula>
    </cfRule>
    <cfRule type="expression" dxfId="1099" priority="1071">
      <formula>J239&lt;&gt;""</formula>
    </cfRule>
  </conditionalFormatting>
  <conditionalFormatting sqref="K239:K240">
    <cfRule type="expression" dxfId="1098" priority="1065">
      <formula>K239&lt;&gt;""</formula>
    </cfRule>
    <cfRule type="expression" dxfId="1097" priority="1070">
      <formula>L239&lt;&gt;""</formula>
    </cfRule>
  </conditionalFormatting>
  <conditionalFormatting sqref="H239:H240">
    <cfRule type="expression" dxfId="1096" priority="1078">
      <formula>H239&lt;&gt;""</formula>
    </cfRule>
    <cfRule type="expression" dxfId="1095" priority="1079">
      <formula>G239&lt;&gt;""</formula>
    </cfRule>
  </conditionalFormatting>
  <conditionalFormatting sqref="J239:J240">
    <cfRule type="expression" dxfId="1094" priority="1076">
      <formula>J239&lt;&gt;""</formula>
    </cfRule>
    <cfRule type="expression" dxfId="1093" priority="1077">
      <formula>I239&lt;&gt;""</formula>
    </cfRule>
  </conditionalFormatting>
  <conditionalFormatting sqref="L239:L240">
    <cfRule type="expression" dxfId="1092" priority="1074">
      <formula>L239&lt;&gt;""</formula>
    </cfRule>
    <cfRule type="expression" dxfId="1091" priority="1075">
      <formula>K239&lt;&gt;""</formula>
    </cfRule>
  </conditionalFormatting>
  <conditionalFormatting sqref="G240">
    <cfRule type="expression" dxfId="1090" priority="1072">
      <formula>SUM(G240,I240,K240) &lt;&gt; 0</formula>
    </cfRule>
    <cfRule type="expression" dxfId="1089" priority="1082">
      <formula>D240&lt;&gt;""</formula>
    </cfRule>
  </conditionalFormatting>
  <conditionalFormatting sqref="I240">
    <cfRule type="expression" dxfId="1088" priority="1068">
      <formula>SUM(G240,I240,K240)&lt;&gt;0</formula>
    </cfRule>
    <cfRule type="expression" dxfId="1087" priority="1081">
      <formula>D240&lt;&gt;""</formula>
    </cfRule>
  </conditionalFormatting>
  <conditionalFormatting sqref="K240">
    <cfRule type="expression" dxfId="1086" priority="1066">
      <formula>SUM(G240,I240,K240)&lt;&gt;0</formula>
    </cfRule>
    <cfRule type="expression" dxfId="1085" priority="1080">
      <formula>D240&lt;&gt;""</formula>
    </cfRule>
  </conditionalFormatting>
  <conditionalFormatting sqref="G242:G243">
    <cfRule type="expression" dxfId="1084" priority="1051">
      <formula>G242 &lt;&gt; ""</formula>
    </cfRule>
    <cfRule type="expression" dxfId="1083" priority="1055">
      <formula>H242&lt;&gt;""</formula>
    </cfRule>
  </conditionalFormatting>
  <conditionalFormatting sqref="I242:I243">
    <cfRule type="expression" dxfId="1082" priority="1049">
      <formula>I242 &lt;&gt; ""</formula>
    </cfRule>
    <cfRule type="expression" dxfId="1081" priority="1053">
      <formula>J242&lt;&gt;""</formula>
    </cfRule>
  </conditionalFormatting>
  <conditionalFormatting sqref="K242:K243">
    <cfRule type="expression" dxfId="1080" priority="1047">
      <formula>K242&lt;&gt;""</formula>
    </cfRule>
    <cfRule type="expression" dxfId="1079" priority="1052">
      <formula>L242&lt;&gt;""</formula>
    </cfRule>
  </conditionalFormatting>
  <conditionalFormatting sqref="H242:H243">
    <cfRule type="expression" dxfId="1078" priority="1060">
      <formula>H242&lt;&gt;""</formula>
    </cfRule>
    <cfRule type="expression" dxfId="1077" priority="1061">
      <formula>G242&lt;&gt;""</formula>
    </cfRule>
  </conditionalFormatting>
  <conditionalFormatting sqref="J242:J243">
    <cfRule type="expression" dxfId="1076" priority="1058">
      <formula>J242&lt;&gt;""</formula>
    </cfRule>
    <cfRule type="expression" dxfId="1075" priority="1059">
      <formula>I242&lt;&gt;""</formula>
    </cfRule>
  </conditionalFormatting>
  <conditionalFormatting sqref="L242:L243">
    <cfRule type="expression" dxfId="1074" priority="1056">
      <formula>L242&lt;&gt;""</formula>
    </cfRule>
    <cfRule type="expression" dxfId="1073" priority="1057">
      <formula>K242&lt;&gt;""</formula>
    </cfRule>
  </conditionalFormatting>
  <conditionalFormatting sqref="G243">
    <cfRule type="expression" dxfId="1072" priority="1054">
      <formula>SUM(G243,I243,K243) &lt;&gt; 0</formula>
    </cfRule>
    <cfRule type="expression" dxfId="1071" priority="1064">
      <formula>D243&lt;&gt;""</formula>
    </cfRule>
  </conditionalFormatting>
  <conditionalFormatting sqref="I243">
    <cfRule type="expression" dxfId="1070" priority="1050">
      <formula>SUM(G243,I243,K243)&lt;&gt;0</formula>
    </cfRule>
    <cfRule type="expression" dxfId="1069" priority="1063">
      <formula>D243&lt;&gt;""</formula>
    </cfRule>
  </conditionalFormatting>
  <conditionalFormatting sqref="K243">
    <cfRule type="expression" dxfId="1068" priority="1048">
      <formula>SUM(G243,I243,K243)&lt;&gt;0</formula>
    </cfRule>
    <cfRule type="expression" dxfId="1067" priority="1062">
      <formula>D243&lt;&gt;""</formula>
    </cfRule>
  </conditionalFormatting>
  <conditionalFormatting sqref="G245:G246">
    <cfRule type="expression" dxfId="1066" priority="1033">
      <formula>G245 &lt;&gt; ""</formula>
    </cfRule>
    <cfRule type="expression" dxfId="1065" priority="1037">
      <formula>H245&lt;&gt;""</formula>
    </cfRule>
  </conditionalFormatting>
  <conditionalFormatting sqref="I245:I246">
    <cfRule type="expression" dxfId="1064" priority="1031">
      <formula>I245 &lt;&gt; ""</formula>
    </cfRule>
    <cfRule type="expression" dxfId="1063" priority="1035">
      <formula>J245&lt;&gt;""</formula>
    </cfRule>
  </conditionalFormatting>
  <conditionalFormatting sqref="K245:K246">
    <cfRule type="expression" dxfId="1062" priority="1029">
      <formula>K245&lt;&gt;""</formula>
    </cfRule>
    <cfRule type="expression" dxfId="1061" priority="1034">
      <formula>L245&lt;&gt;""</formula>
    </cfRule>
  </conditionalFormatting>
  <conditionalFormatting sqref="H245:H246">
    <cfRule type="expression" dxfId="1060" priority="1042">
      <formula>H245&lt;&gt;""</formula>
    </cfRule>
    <cfRule type="expression" dxfId="1059" priority="1043">
      <formula>G245&lt;&gt;""</formula>
    </cfRule>
  </conditionalFormatting>
  <conditionalFormatting sqref="J245:J246">
    <cfRule type="expression" dxfId="1058" priority="1040">
      <formula>J245&lt;&gt;""</formula>
    </cfRule>
    <cfRule type="expression" dxfId="1057" priority="1041">
      <formula>I245&lt;&gt;""</formula>
    </cfRule>
  </conditionalFormatting>
  <conditionalFormatting sqref="L245:L246">
    <cfRule type="expression" dxfId="1056" priority="1038">
      <formula>L245&lt;&gt;""</formula>
    </cfRule>
    <cfRule type="expression" dxfId="1055" priority="1039">
      <formula>K245&lt;&gt;""</formula>
    </cfRule>
  </conditionalFormatting>
  <conditionalFormatting sqref="G246">
    <cfRule type="expression" dxfId="1054" priority="1036">
      <formula>SUM(G246,I246,K246) &lt;&gt; 0</formula>
    </cfRule>
    <cfRule type="expression" dxfId="1053" priority="1046">
      <formula>D246&lt;&gt;""</formula>
    </cfRule>
  </conditionalFormatting>
  <conditionalFormatting sqref="I246">
    <cfRule type="expression" dxfId="1052" priority="1032">
      <formula>SUM(G246,I246,K246)&lt;&gt;0</formula>
    </cfRule>
    <cfRule type="expression" dxfId="1051" priority="1045">
      <formula>D246&lt;&gt;""</formula>
    </cfRule>
  </conditionalFormatting>
  <conditionalFormatting sqref="K246">
    <cfRule type="expression" dxfId="1050" priority="1030">
      <formula>SUM(G246,I246,K246)&lt;&gt;0</formula>
    </cfRule>
    <cfRule type="expression" dxfId="1049" priority="1044">
      <formula>D246&lt;&gt;""</formula>
    </cfRule>
  </conditionalFormatting>
  <conditionalFormatting sqref="F254:F257">
    <cfRule type="expression" dxfId="1048" priority="1027">
      <formula>F254 &lt;&gt; ""</formula>
    </cfRule>
    <cfRule type="expression" dxfId="1047" priority="1028">
      <formula>D254 &lt;&gt; ""</formula>
    </cfRule>
  </conditionalFormatting>
  <conditionalFormatting sqref="D254:D257">
    <cfRule type="expression" dxfId="1046" priority="1025">
      <formula>D254 &lt;&gt; ""</formula>
    </cfRule>
    <cfRule type="expression" dxfId="1045" priority="1026">
      <formula>F254&lt;&gt; ""</formula>
    </cfRule>
  </conditionalFormatting>
  <conditionalFormatting sqref="D265:D266">
    <cfRule type="expression" dxfId="1044" priority="1021">
      <formula>D265&lt;&gt;""</formula>
    </cfRule>
    <cfRule type="expression" dxfId="1043" priority="1022">
      <formula>E265&lt;&gt;""</formula>
    </cfRule>
  </conditionalFormatting>
  <conditionalFormatting sqref="E265:E266">
    <cfRule type="expression" dxfId="1042" priority="1023">
      <formula>E265&lt;&gt;""</formula>
    </cfRule>
    <cfRule type="expression" dxfId="1041" priority="1024">
      <formula>D265&lt;&gt;""</formula>
    </cfRule>
  </conditionalFormatting>
  <conditionalFormatting sqref="F283">
    <cfRule type="expression" dxfId="1040" priority="1019">
      <formula>F283 &lt;&gt; ""</formula>
    </cfRule>
    <cfRule type="expression" dxfId="1039" priority="1020">
      <formula>D283 &lt;&gt; ""</formula>
    </cfRule>
  </conditionalFormatting>
  <conditionalFormatting sqref="D283">
    <cfRule type="expression" dxfId="1038" priority="1017">
      <formula>D283 &lt;&gt; ""</formula>
    </cfRule>
    <cfRule type="expression" dxfId="1037" priority="1018">
      <formula>F283&lt;&gt; ""</formula>
    </cfRule>
  </conditionalFormatting>
  <conditionalFormatting sqref="F286">
    <cfRule type="expression" dxfId="1036" priority="1015">
      <formula>F286 &lt;&gt; ""</formula>
    </cfRule>
    <cfRule type="expression" dxfId="1035" priority="1016">
      <formula>D286 &lt;&gt; ""</formula>
    </cfRule>
  </conditionalFormatting>
  <conditionalFormatting sqref="D286">
    <cfRule type="expression" dxfId="1034" priority="1013">
      <formula>D286 &lt;&gt; ""</formula>
    </cfRule>
    <cfRule type="expression" dxfId="1033" priority="1014">
      <formula>F286&lt;&gt; ""</formula>
    </cfRule>
  </conditionalFormatting>
  <conditionalFormatting sqref="F289">
    <cfRule type="expression" dxfId="1032" priority="1011">
      <formula>F289 &lt;&gt; ""</formula>
    </cfRule>
    <cfRule type="expression" dxfId="1031" priority="1012">
      <formula>D289 &lt;&gt; ""</formula>
    </cfRule>
  </conditionalFormatting>
  <conditionalFormatting sqref="D289">
    <cfRule type="expression" dxfId="1030" priority="1009">
      <formula>D289 &lt;&gt; ""</formula>
    </cfRule>
    <cfRule type="expression" dxfId="1029" priority="1010">
      <formula>F289&lt;&gt; ""</formula>
    </cfRule>
  </conditionalFormatting>
  <conditionalFormatting sqref="D285">
    <cfRule type="expression" dxfId="1028" priority="1006">
      <formula>D285 &lt;&gt; ""</formula>
    </cfRule>
    <cfRule type="expression" dxfId="1027" priority="1007">
      <formula>SUM(G285:L285)&lt;&gt;0</formula>
    </cfRule>
    <cfRule type="expression" dxfId="1026" priority="1008">
      <formula>SUM(G285,I285,K285) &lt;&gt;0</formula>
    </cfRule>
  </conditionalFormatting>
  <conditionalFormatting sqref="D288">
    <cfRule type="expression" dxfId="1025" priority="1003">
      <formula>D288 &lt;&gt; ""</formula>
    </cfRule>
    <cfRule type="expression" dxfId="1024" priority="1004">
      <formula>SUM(G288:L288)&lt;&gt;0</formula>
    </cfRule>
    <cfRule type="expression" dxfId="1023" priority="1005">
      <formula>SUM(G288,I288,K288) &lt;&gt;0</formula>
    </cfRule>
  </conditionalFormatting>
  <conditionalFormatting sqref="D291">
    <cfRule type="expression" dxfId="1022" priority="1000">
      <formula>D291 &lt;&gt; ""</formula>
    </cfRule>
    <cfRule type="expression" dxfId="1021" priority="1001">
      <formula>SUM(G291:L291)&lt;&gt;0</formula>
    </cfRule>
    <cfRule type="expression" dxfId="1020" priority="1002">
      <formula>SUM(G291,I291,K291) &lt;&gt;0</formula>
    </cfRule>
  </conditionalFormatting>
  <conditionalFormatting sqref="G284:G285">
    <cfRule type="expression" dxfId="1019" priority="986">
      <formula>G284 &lt;&gt; ""</formula>
    </cfRule>
    <cfRule type="expression" dxfId="1018" priority="990">
      <formula>H284&lt;&gt;""</formula>
    </cfRule>
  </conditionalFormatting>
  <conditionalFormatting sqref="I284:I285">
    <cfRule type="expression" dxfId="1017" priority="984">
      <formula>I284 &lt;&gt; ""</formula>
    </cfRule>
    <cfRule type="expression" dxfId="1016" priority="988">
      <formula>J284&lt;&gt;""</formula>
    </cfRule>
  </conditionalFormatting>
  <conditionalFormatting sqref="K284:K285">
    <cfRule type="expression" dxfId="1015" priority="982">
      <formula>K284&lt;&gt;""</formula>
    </cfRule>
    <cfRule type="expression" dxfId="1014" priority="987">
      <formula>L284&lt;&gt;""</formula>
    </cfRule>
  </conditionalFormatting>
  <conditionalFormatting sqref="H284:H285">
    <cfRule type="expression" dxfId="1013" priority="995">
      <formula>H284&lt;&gt;""</formula>
    </cfRule>
    <cfRule type="expression" dxfId="1012" priority="996">
      <formula>G284&lt;&gt;""</formula>
    </cfRule>
  </conditionalFormatting>
  <conditionalFormatting sqref="J284:J285">
    <cfRule type="expression" dxfId="1011" priority="993">
      <formula>J284&lt;&gt;""</formula>
    </cfRule>
    <cfRule type="expression" dxfId="1010" priority="994">
      <formula>I284&lt;&gt;""</formula>
    </cfRule>
  </conditionalFormatting>
  <conditionalFormatting sqref="L284:L285">
    <cfRule type="expression" dxfId="1009" priority="991">
      <formula>L284&lt;&gt;""</formula>
    </cfRule>
    <cfRule type="expression" dxfId="1008" priority="992">
      <formula>K284&lt;&gt;""</formula>
    </cfRule>
  </conditionalFormatting>
  <conditionalFormatting sqref="G285">
    <cfRule type="expression" dxfId="1007" priority="989">
      <formula>SUM(G285,I285,K285) &lt;&gt; 0</formula>
    </cfRule>
    <cfRule type="expression" dxfId="1006" priority="999">
      <formula>D285&lt;&gt;""</formula>
    </cfRule>
  </conditionalFormatting>
  <conditionalFormatting sqref="I285">
    <cfRule type="expression" dxfId="1005" priority="985">
      <formula>SUM(G285,I285,K285)&lt;&gt;0</formula>
    </cfRule>
    <cfRule type="expression" dxfId="1004" priority="998">
      <formula>D285&lt;&gt;""</formula>
    </cfRule>
  </conditionalFormatting>
  <conditionalFormatting sqref="K285">
    <cfRule type="expression" dxfId="1003" priority="983">
      <formula>SUM(G285,I285,K285)&lt;&gt;0</formula>
    </cfRule>
    <cfRule type="expression" dxfId="1002" priority="997">
      <formula>D285&lt;&gt;""</formula>
    </cfRule>
  </conditionalFormatting>
  <conditionalFormatting sqref="G287:G288">
    <cfRule type="expression" dxfId="1001" priority="968">
      <formula>G287 &lt;&gt; ""</formula>
    </cfRule>
    <cfRule type="expression" dxfId="1000" priority="972">
      <formula>H287&lt;&gt;""</formula>
    </cfRule>
  </conditionalFormatting>
  <conditionalFormatting sqref="I287:I288">
    <cfRule type="expression" dxfId="999" priority="966">
      <formula>I287 &lt;&gt; ""</formula>
    </cfRule>
    <cfRule type="expression" dxfId="998" priority="970">
      <formula>J287&lt;&gt;""</formula>
    </cfRule>
  </conditionalFormatting>
  <conditionalFormatting sqref="K287:K288">
    <cfRule type="expression" dxfId="997" priority="964">
      <formula>K287&lt;&gt;""</formula>
    </cfRule>
    <cfRule type="expression" dxfId="996" priority="969">
      <formula>L287&lt;&gt;""</formula>
    </cfRule>
  </conditionalFormatting>
  <conditionalFormatting sqref="H287:H288">
    <cfRule type="expression" dxfId="995" priority="977">
      <formula>H287&lt;&gt;""</formula>
    </cfRule>
    <cfRule type="expression" dxfId="994" priority="978">
      <formula>G287&lt;&gt;""</formula>
    </cfRule>
  </conditionalFormatting>
  <conditionalFormatting sqref="J287:J288">
    <cfRule type="expression" dxfId="993" priority="975">
      <formula>J287&lt;&gt;""</formula>
    </cfRule>
    <cfRule type="expression" dxfId="992" priority="976">
      <formula>I287&lt;&gt;""</formula>
    </cfRule>
  </conditionalFormatting>
  <conditionalFormatting sqref="L287:L288">
    <cfRule type="expression" dxfId="991" priority="973">
      <formula>L287&lt;&gt;""</formula>
    </cfRule>
    <cfRule type="expression" dxfId="990" priority="974">
      <formula>K287&lt;&gt;""</formula>
    </cfRule>
  </conditionalFormatting>
  <conditionalFormatting sqref="G288">
    <cfRule type="expression" dxfId="989" priority="971">
      <formula>SUM(G288,I288,K288) &lt;&gt; 0</formula>
    </cfRule>
    <cfRule type="expression" dxfId="988" priority="981">
      <formula>D288&lt;&gt;""</formula>
    </cfRule>
  </conditionalFormatting>
  <conditionalFormatting sqref="I288">
    <cfRule type="expression" dxfId="987" priority="967">
      <formula>SUM(G288,I288,K288)&lt;&gt;0</formula>
    </cfRule>
    <cfRule type="expression" dxfId="986" priority="980">
      <formula>D288&lt;&gt;""</formula>
    </cfRule>
  </conditionalFormatting>
  <conditionalFormatting sqref="K288">
    <cfRule type="expression" dxfId="985" priority="965">
      <formula>SUM(G288,I288,K288)&lt;&gt;0</formula>
    </cfRule>
    <cfRule type="expression" dxfId="984" priority="979">
      <formula>D288&lt;&gt;""</formula>
    </cfRule>
  </conditionalFormatting>
  <conditionalFormatting sqref="G290:G291">
    <cfRule type="expression" dxfId="983" priority="950">
      <formula>G290 &lt;&gt; ""</formula>
    </cfRule>
    <cfRule type="expression" dxfId="982" priority="954">
      <formula>H290&lt;&gt;""</formula>
    </cfRule>
  </conditionalFormatting>
  <conditionalFormatting sqref="I290:I291">
    <cfRule type="expression" dxfId="981" priority="948">
      <formula>I290 &lt;&gt; ""</formula>
    </cfRule>
    <cfRule type="expression" dxfId="980" priority="952">
      <formula>J290&lt;&gt;""</formula>
    </cfRule>
  </conditionalFormatting>
  <conditionalFormatting sqref="K290:K291">
    <cfRule type="expression" dxfId="979" priority="946">
      <formula>K290&lt;&gt;""</formula>
    </cfRule>
    <cfRule type="expression" dxfId="978" priority="951">
      <formula>L290&lt;&gt;""</formula>
    </cfRule>
  </conditionalFormatting>
  <conditionalFormatting sqref="H290:H291">
    <cfRule type="expression" dxfId="977" priority="959">
      <formula>H290&lt;&gt;""</formula>
    </cfRule>
    <cfRule type="expression" dxfId="976" priority="960">
      <formula>G290&lt;&gt;""</formula>
    </cfRule>
  </conditionalFormatting>
  <conditionalFormatting sqref="J290:J291">
    <cfRule type="expression" dxfId="975" priority="957">
      <formula>J290&lt;&gt;""</formula>
    </cfRule>
    <cfRule type="expression" dxfId="974" priority="958">
      <formula>I290&lt;&gt;""</formula>
    </cfRule>
  </conditionalFormatting>
  <conditionalFormatting sqref="L290:L291">
    <cfRule type="expression" dxfId="973" priority="955">
      <formula>L290&lt;&gt;""</formula>
    </cfRule>
    <cfRule type="expression" dxfId="972" priority="956">
      <formula>K290&lt;&gt;""</formula>
    </cfRule>
  </conditionalFormatting>
  <conditionalFormatting sqref="G291">
    <cfRule type="expression" dxfId="971" priority="953">
      <formula>SUM(G291,I291,K291) &lt;&gt; 0</formula>
    </cfRule>
    <cfRule type="expression" dxfId="970" priority="963">
      <formula>D291&lt;&gt;""</formula>
    </cfRule>
  </conditionalFormatting>
  <conditionalFormatting sqref="I291">
    <cfRule type="expression" dxfId="969" priority="949">
      <formula>SUM(G291,I291,K291)&lt;&gt;0</formula>
    </cfRule>
    <cfRule type="expression" dxfId="968" priority="962">
      <formula>D291&lt;&gt;""</formula>
    </cfRule>
  </conditionalFormatting>
  <conditionalFormatting sqref="K291">
    <cfRule type="expression" dxfId="967" priority="947">
      <formula>SUM(G291,I291,K291)&lt;&gt;0</formula>
    </cfRule>
    <cfRule type="expression" dxfId="966" priority="961">
      <formula>D291&lt;&gt;""</formula>
    </cfRule>
  </conditionalFormatting>
  <conditionalFormatting sqref="F299:F302">
    <cfRule type="expression" dxfId="965" priority="944">
      <formula>F299 &lt;&gt; ""</formula>
    </cfRule>
    <cfRule type="expression" dxfId="964" priority="945">
      <formula>D299 &lt;&gt; ""</formula>
    </cfRule>
  </conditionalFormatting>
  <conditionalFormatting sqref="D299:D302">
    <cfRule type="expression" dxfId="963" priority="942">
      <formula>D299 &lt;&gt; ""</formula>
    </cfRule>
    <cfRule type="expression" dxfId="962" priority="943">
      <formula>F299&lt;&gt; ""</formula>
    </cfRule>
  </conditionalFormatting>
  <conditionalFormatting sqref="D310:D311">
    <cfRule type="expression" dxfId="961" priority="938">
      <formula>D310&lt;&gt;""</formula>
    </cfRule>
    <cfRule type="expression" dxfId="960" priority="939">
      <formula>E310&lt;&gt;""</formula>
    </cfRule>
  </conditionalFormatting>
  <conditionalFormatting sqref="E310:E311">
    <cfRule type="expression" dxfId="959" priority="940">
      <formula>E310&lt;&gt;""</formula>
    </cfRule>
    <cfRule type="expression" dxfId="958" priority="941">
      <formula>D310&lt;&gt;""</formula>
    </cfRule>
  </conditionalFormatting>
  <conditionalFormatting sqref="F328">
    <cfRule type="expression" dxfId="957" priority="936">
      <formula>F328 &lt;&gt; ""</formula>
    </cfRule>
    <cfRule type="expression" dxfId="956" priority="937">
      <formula>D328 &lt;&gt; ""</formula>
    </cfRule>
  </conditionalFormatting>
  <conditionalFormatting sqref="D328">
    <cfRule type="expression" dxfId="955" priority="934">
      <formula>D328 &lt;&gt; ""</formula>
    </cfRule>
    <cfRule type="expression" dxfId="954" priority="935">
      <formula>F328&lt;&gt; ""</formula>
    </cfRule>
  </conditionalFormatting>
  <conditionalFormatting sqref="F331">
    <cfRule type="expression" dxfId="953" priority="932">
      <formula>F331 &lt;&gt; ""</formula>
    </cfRule>
    <cfRule type="expression" dxfId="952" priority="933">
      <formula>D331 &lt;&gt; ""</formula>
    </cfRule>
  </conditionalFormatting>
  <conditionalFormatting sqref="D331">
    <cfRule type="expression" dxfId="951" priority="930">
      <formula>D331 &lt;&gt; ""</formula>
    </cfRule>
    <cfRule type="expression" dxfId="950" priority="931">
      <formula>F331&lt;&gt; ""</formula>
    </cfRule>
  </conditionalFormatting>
  <conditionalFormatting sqref="F334">
    <cfRule type="expression" dxfId="949" priority="928">
      <formula>F334 &lt;&gt; ""</formula>
    </cfRule>
    <cfRule type="expression" dxfId="948" priority="929">
      <formula>D334 &lt;&gt; ""</formula>
    </cfRule>
  </conditionalFormatting>
  <conditionalFormatting sqref="D334">
    <cfRule type="expression" dxfId="947" priority="926">
      <formula>D334 &lt;&gt; ""</formula>
    </cfRule>
    <cfRule type="expression" dxfId="946" priority="927">
      <formula>F334&lt;&gt; ""</formula>
    </cfRule>
  </conditionalFormatting>
  <conditionalFormatting sqref="D330">
    <cfRule type="expression" dxfId="945" priority="923">
      <formula>D330 &lt;&gt; ""</formula>
    </cfRule>
    <cfRule type="expression" dxfId="944" priority="924">
      <formula>SUM(G330:L330)&lt;&gt;0</formula>
    </cfRule>
    <cfRule type="expression" dxfId="943" priority="925">
      <formula>SUM(G330,I330,K330) &lt;&gt;0</formula>
    </cfRule>
  </conditionalFormatting>
  <conditionalFormatting sqref="D333">
    <cfRule type="expression" dxfId="942" priority="920">
      <formula>D333 &lt;&gt; ""</formula>
    </cfRule>
    <cfRule type="expression" dxfId="941" priority="921">
      <formula>SUM(G333:L333)&lt;&gt;0</formula>
    </cfRule>
    <cfRule type="expression" dxfId="940" priority="922">
      <formula>SUM(G333,I333,K333) &lt;&gt;0</formula>
    </cfRule>
  </conditionalFormatting>
  <conditionalFormatting sqref="D336">
    <cfRule type="expression" dxfId="939" priority="917">
      <formula>D336 &lt;&gt; ""</formula>
    </cfRule>
    <cfRule type="expression" dxfId="938" priority="918">
      <formula>SUM(G336:L336)&lt;&gt;0</formula>
    </cfRule>
    <cfRule type="expression" dxfId="937" priority="919">
      <formula>SUM(G336,I336,K336) &lt;&gt;0</formula>
    </cfRule>
  </conditionalFormatting>
  <conditionalFormatting sqref="G329:G330">
    <cfRule type="expression" dxfId="936" priority="903">
      <formula>G329 &lt;&gt; ""</formula>
    </cfRule>
    <cfRule type="expression" dxfId="935" priority="907">
      <formula>H329&lt;&gt;""</formula>
    </cfRule>
  </conditionalFormatting>
  <conditionalFormatting sqref="I329:I330">
    <cfRule type="expression" dxfId="934" priority="901">
      <formula>I329 &lt;&gt; ""</formula>
    </cfRule>
    <cfRule type="expression" dxfId="933" priority="905">
      <formula>J329&lt;&gt;""</formula>
    </cfRule>
  </conditionalFormatting>
  <conditionalFormatting sqref="K329:K330">
    <cfRule type="expression" dxfId="932" priority="899">
      <formula>K329&lt;&gt;""</formula>
    </cfRule>
    <cfRule type="expression" dxfId="931" priority="904">
      <formula>L329&lt;&gt;""</formula>
    </cfRule>
  </conditionalFormatting>
  <conditionalFormatting sqref="H329:H330">
    <cfRule type="expression" dxfId="930" priority="912">
      <formula>H329&lt;&gt;""</formula>
    </cfRule>
    <cfRule type="expression" dxfId="929" priority="913">
      <formula>G329&lt;&gt;""</formula>
    </cfRule>
  </conditionalFormatting>
  <conditionalFormatting sqref="J329:J330">
    <cfRule type="expression" dxfId="928" priority="910">
      <formula>J329&lt;&gt;""</formula>
    </cfRule>
    <cfRule type="expression" dxfId="927" priority="911">
      <formula>I329&lt;&gt;""</formula>
    </cfRule>
  </conditionalFormatting>
  <conditionalFormatting sqref="L329:L330">
    <cfRule type="expression" dxfId="926" priority="908">
      <formula>L329&lt;&gt;""</formula>
    </cfRule>
    <cfRule type="expression" dxfId="925" priority="909">
      <formula>K329&lt;&gt;""</formula>
    </cfRule>
  </conditionalFormatting>
  <conditionalFormatting sqref="G330">
    <cfRule type="expression" dxfId="924" priority="906">
      <formula>SUM(G330,I330,K330) &lt;&gt; 0</formula>
    </cfRule>
    <cfRule type="expression" dxfId="923" priority="916">
      <formula>D330&lt;&gt;""</formula>
    </cfRule>
  </conditionalFormatting>
  <conditionalFormatting sqref="I330">
    <cfRule type="expression" dxfId="922" priority="902">
      <formula>SUM(G330,I330,K330)&lt;&gt;0</formula>
    </cfRule>
    <cfRule type="expression" dxfId="921" priority="915">
      <formula>D330&lt;&gt;""</formula>
    </cfRule>
  </conditionalFormatting>
  <conditionalFormatting sqref="K330">
    <cfRule type="expression" dxfId="920" priority="900">
      <formula>SUM(G330,I330,K330)&lt;&gt;0</formula>
    </cfRule>
    <cfRule type="expression" dxfId="919" priority="914">
      <formula>D330&lt;&gt;""</formula>
    </cfRule>
  </conditionalFormatting>
  <conditionalFormatting sqref="G332:G333">
    <cfRule type="expression" dxfId="918" priority="885">
      <formula>G332 &lt;&gt; ""</formula>
    </cfRule>
    <cfRule type="expression" dxfId="917" priority="889">
      <formula>H332&lt;&gt;""</formula>
    </cfRule>
  </conditionalFormatting>
  <conditionalFormatting sqref="I332:I333">
    <cfRule type="expression" dxfId="916" priority="883">
      <formula>I332 &lt;&gt; ""</formula>
    </cfRule>
    <cfRule type="expression" dxfId="915" priority="887">
      <formula>J332&lt;&gt;""</formula>
    </cfRule>
  </conditionalFormatting>
  <conditionalFormatting sqref="K332:K333">
    <cfRule type="expression" dxfId="914" priority="881">
      <formula>K332&lt;&gt;""</formula>
    </cfRule>
    <cfRule type="expression" dxfId="913" priority="886">
      <formula>L332&lt;&gt;""</formula>
    </cfRule>
  </conditionalFormatting>
  <conditionalFormatting sqref="H332:H333">
    <cfRule type="expression" dxfId="912" priority="894">
      <formula>H332&lt;&gt;""</formula>
    </cfRule>
    <cfRule type="expression" dxfId="911" priority="895">
      <formula>G332&lt;&gt;""</formula>
    </cfRule>
  </conditionalFormatting>
  <conditionalFormatting sqref="J332:J333">
    <cfRule type="expression" dxfId="910" priority="892">
      <formula>J332&lt;&gt;""</formula>
    </cfRule>
    <cfRule type="expression" dxfId="909" priority="893">
      <formula>I332&lt;&gt;""</formula>
    </cfRule>
  </conditionalFormatting>
  <conditionalFormatting sqref="L332:L333">
    <cfRule type="expression" dxfId="908" priority="890">
      <formula>L332&lt;&gt;""</formula>
    </cfRule>
    <cfRule type="expression" dxfId="907" priority="891">
      <formula>K332&lt;&gt;""</formula>
    </cfRule>
  </conditionalFormatting>
  <conditionalFormatting sqref="G333">
    <cfRule type="expression" dxfId="906" priority="888">
      <formula>SUM(G333,I333,K333) &lt;&gt; 0</formula>
    </cfRule>
    <cfRule type="expression" dxfId="905" priority="898">
      <formula>D333&lt;&gt;""</formula>
    </cfRule>
  </conditionalFormatting>
  <conditionalFormatting sqref="I333">
    <cfRule type="expression" dxfId="904" priority="884">
      <formula>SUM(G333,I333,K333)&lt;&gt;0</formula>
    </cfRule>
    <cfRule type="expression" dxfId="903" priority="897">
      <formula>D333&lt;&gt;""</formula>
    </cfRule>
  </conditionalFormatting>
  <conditionalFormatting sqref="K333">
    <cfRule type="expression" dxfId="902" priority="882">
      <formula>SUM(G333,I333,K333)&lt;&gt;0</formula>
    </cfRule>
    <cfRule type="expression" dxfId="901" priority="896">
      <formula>D333&lt;&gt;""</formula>
    </cfRule>
  </conditionalFormatting>
  <conditionalFormatting sqref="G335:G336">
    <cfRule type="expression" dxfId="900" priority="867">
      <formula>G335 &lt;&gt; ""</formula>
    </cfRule>
    <cfRule type="expression" dxfId="899" priority="871">
      <formula>H335&lt;&gt;""</formula>
    </cfRule>
  </conditionalFormatting>
  <conditionalFormatting sqref="I335:I336">
    <cfRule type="expression" dxfId="898" priority="865">
      <formula>I335 &lt;&gt; ""</formula>
    </cfRule>
    <cfRule type="expression" dxfId="897" priority="869">
      <formula>J335&lt;&gt;""</formula>
    </cfRule>
  </conditionalFormatting>
  <conditionalFormatting sqref="K335:K336">
    <cfRule type="expression" dxfId="896" priority="863">
      <formula>K335&lt;&gt;""</formula>
    </cfRule>
    <cfRule type="expression" dxfId="895" priority="868">
      <formula>L335&lt;&gt;""</formula>
    </cfRule>
  </conditionalFormatting>
  <conditionalFormatting sqref="H335:H336">
    <cfRule type="expression" dxfId="894" priority="876">
      <formula>H335&lt;&gt;""</formula>
    </cfRule>
    <cfRule type="expression" dxfId="893" priority="877">
      <formula>G335&lt;&gt;""</formula>
    </cfRule>
  </conditionalFormatting>
  <conditionalFormatting sqref="J335:J336">
    <cfRule type="expression" dxfId="892" priority="874">
      <formula>J335&lt;&gt;""</formula>
    </cfRule>
    <cfRule type="expression" dxfId="891" priority="875">
      <formula>I335&lt;&gt;""</formula>
    </cfRule>
  </conditionalFormatting>
  <conditionalFormatting sqref="L335:L336">
    <cfRule type="expression" dxfId="890" priority="872">
      <formula>L335&lt;&gt;""</formula>
    </cfRule>
    <cfRule type="expression" dxfId="889" priority="873">
      <formula>K335&lt;&gt;""</formula>
    </cfRule>
  </conditionalFormatting>
  <conditionalFormatting sqref="G336">
    <cfRule type="expression" dxfId="888" priority="870">
      <formula>SUM(G336,I336,K336) &lt;&gt; 0</formula>
    </cfRule>
    <cfRule type="expression" dxfId="887" priority="880">
      <formula>D336&lt;&gt;""</formula>
    </cfRule>
  </conditionalFormatting>
  <conditionalFormatting sqref="I336">
    <cfRule type="expression" dxfId="886" priority="866">
      <formula>SUM(G336,I336,K336)&lt;&gt;0</formula>
    </cfRule>
    <cfRule type="expression" dxfId="885" priority="879">
      <formula>D336&lt;&gt;""</formula>
    </cfRule>
  </conditionalFormatting>
  <conditionalFormatting sqref="K336">
    <cfRule type="expression" dxfId="884" priority="864">
      <formula>SUM(G336,I336,K336)&lt;&gt;0</formula>
    </cfRule>
    <cfRule type="expression" dxfId="883" priority="878">
      <formula>D336&lt;&gt;""</formula>
    </cfRule>
  </conditionalFormatting>
  <conditionalFormatting sqref="F344:F347">
    <cfRule type="expression" dxfId="882" priority="861">
      <formula>F344 &lt;&gt; ""</formula>
    </cfRule>
    <cfRule type="expression" dxfId="881" priority="862">
      <formula>D344 &lt;&gt; ""</formula>
    </cfRule>
  </conditionalFormatting>
  <conditionalFormatting sqref="D344:D347">
    <cfRule type="expression" dxfId="880" priority="859">
      <formula>D344 &lt;&gt; ""</formula>
    </cfRule>
    <cfRule type="expression" dxfId="879" priority="860">
      <formula>F344&lt;&gt; ""</formula>
    </cfRule>
  </conditionalFormatting>
  <conditionalFormatting sqref="D355:D356">
    <cfRule type="expression" dxfId="878" priority="855">
      <formula>D355&lt;&gt;""</formula>
    </cfRule>
    <cfRule type="expression" dxfId="877" priority="856">
      <formula>E355&lt;&gt;""</formula>
    </cfRule>
  </conditionalFormatting>
  <conditionalFormatting sqref="E355:E356">
    <cfRule type="expression" dxfId="876" priority="857">
      <formula>E355&lt;&gt;""</formula>
    </cfRule>
    <cfRule type="expression" dxfId="875" priority="858">
      <formula>D355&lt;&gt;""</formula>
    </cfRule>
  </conditionalFormatting>
  <conditionalFormatting sqref="F373">
    <cfRule type="expression" dxfId="874" priority="853">
      <formula>F373 &lt;&gt; ""</formula>
    </cfRule>
    <cfRule type="expression" dxfId="873" priority="854">
      <formula>D373 &lt;&gt; ""</formula>
    </cfRule>
  </conditionalFormatting>
  <conditionalFormatting sqref="D373">
    <cfRule type="expression" dxfId="872" priority="851">
      <formula>D373 &lt;&gt; ""</formula>
    </cfRule>
    <cfRule type="expression" dxfId="871" priority="852">
      <formula>F373&lt;&gt; ""</formula>
    </cfRule>
  </conditionalFormatting>
  <conditionalFormatting sqref="F376">
    <cfRule type="expression" dxfId="870" priority="849">
      <formula>F376 &lt;&gt; ""</formula>
    </cfRule>
    <cfRule type="expression" dxfId="869" priority="850">
      <formula>D376 &lt;&gt; ""</formula>
    </cfRule>
  </conditionalFormatting>
  <conditionalFormatting sqref="D376">
    <cfRule type="expression" dxfId="868" priority="847">
      <formula>D376 &lt;&gt; ""</formula>
    </cfRule>
    <cfRule type="expression" dxfId="867" priority="848">
      <formula>F376&lt;&gt; ""</formula>
    </cfRule>
  </conditionalFormatting>
  <conditionalFormatting sqref="F379">
    <cfRule type="expression" dxfId="866" priority="845">
      <formula>F379 &lt;&gt; ""</formula>
    </cfRule>
    <cfRule type="expression" dxfId="865" priority="846">
      <formula>D379 &lt;&gt; ""</formula>
    </cfRule>
  </conditionalFormatting>
  <conditionalFormatting sqref="D379">
    <cfRule type="expression" dxfId="864" priority="843">
      <formula>D379 &lt;&gt; ""</formula>
    </cfRule>
    <cfRule type="expression" dxfId="863" priority="844">
      <formula>F379&lt;&gt; ""</formula>
    </cfRule>
  </conditionalFormatting>
  <conditionalFormatting sqref="D375">
    <cfRule type="expression" dxfId="862" priority="840">
      <formula>D375 &lt;&gt; ""</formula>
    </cfRule>
    <cfRule type="expression" dxfId="861" priority="841">
      <formula>SUM(G375:L375)&lt;&gt;0</formula>
    </cfRule>
    <cfRule type="expression" dxfId="860" priority="842">
      <formula>SUM(G375,I375,K375) &lt;&gt;0</formula>
    </cfRule>
  </conditionalFormatting>
  <conditionalFormatting sqref="D378">
    <cfRule type="expression" dxfId="859" priority="837">
      <formula>D378 &lt;&gt; ""</formula>
    </cfRule>
    <cfRule type="expression" dxfId="858" priority="838">
      <formula>SUM(G378:L378)&lt;&gt;0</formula>
    </cfRule>
    <cfRule type="expression" dxfId="857" priority="839">
      <formula>SUM(G378,I378,K378) &lt;&gt;0</formula>
    </cfRule>
  </conditionalFormatting>
  <conditionalFormatting sqref="D381">
    <cfRule type="expression" dxfId="856" priority="834">
      <formula>D381 &lt;&gt; ""</formula>
    </cfRule>
    <cfRule type="expression" dxfId="855" priority="835">
      <formula>SUM(G381:L381)&lt;&gt;0</formula>
    </cfRule>
    <cfRule type="expression" dxfId="854" priority="836">
      <formula>SUM(G381,I381,K381) &lt;&gt;0</formula>
    </cfRule>
  </conditionalFormatting>
  <conditionalFormatting sqref="G374:G375">
    <cfRule type="expression" dxfId="853" priority="820">
      <formula>G374 &lt;&gt; ""</formula>
    </cfRule>
    <cfRule type="expression" dxfId="852" priority="824">
      <formula>H374&lt;&gt;""</formula>
    </cfRule>
  </conditionalFormatting>
  <conditionalFormatting sqref="I374:I375">
    <cfRule type="expression" dxfId="851" priority="818">
      <formula>I374 &lt;&gt; ""</formula>
    </cfRule>
    <cfRule type="expression" dxfId="850" priority="822">
      <formula>J374&lt;&gt;""</formula>
    </cfRule>
  </conditionalFormatting>
  <conditionalFormatting sqref="K374:K375">
    <cfRule type="expression" dxfId="849" priority="816">
      <formula>K374&lt;&gt;""</formula>
    </cfRule>
    <cfRule type="expression" dxfId="848" priority="821">
      <formula>L374&lt;&gt;""</formula>
    </cfRule>
  </conditionalFormatting>
  <conditionalFormatting sqref="H374:H375">
    <cfRule type="expression" dxfId="847" priority="829">
      <formula>H374&lt;&gt;""</formula>
    </cfRule>
    <cfRule type="expression" dxfId="846" priority="830">
      <formula>G374&lt;&gt;""</formula>
    </cfRule>
  </conditionalFormatting>
  <conditionalFormatting sqref="J374:J375">
    <cfRule type="expression" dxfId="845" priority="827">
      <formula>J374&lt;&gt;""</formula>
    </cfRule>
    <cfRule type="expression" dxfId="844" priority="828">
      <formula>I374&lt;&gt;""</formula>
    </cfRule>
  </conditionalFormatting>
  <conditionalFormatting sqref="L374:L375">
    <cfRule type="expression" dxfId="843" priority="825">
      <formula>L374&lt;&gt;""</formula>
    </cfRule>
    <cfRule type="expression" dxfId="842" priority="826">
      <formula>K374&lt;&gt;""</formula>
    </cfRule>
  </conditionalFormatting>
  <conditionalFormatting sqref="G375">
    <cfRule type="expression" dxfId="841" priority="823">
      <formula>SUM(G375,I375,K375) &lt;&gt; 0</formula>
    </cfRule>
    <cfRule type="expression" dxfId="840" priority="833">
      <formula>D375&lt;&gt;""</formula>
    </cfRule>
  </conditionalFormatting>
  <conditionalFormatting sqref="I375">
    <cfRule type="expression" dxfId="839" priority="819">
      <formula>SUM(G375,I375,K375)&lt;&gt;0</formula>
    </cfRule>
    <cfRule type="expression" dxfId="838" priority="832">
      <formula>D375&lt;&gt;""</formula>
    </cfRule>
  </conditionalFormatting>
  <conditionalFormatting sqref="K375">
    <cfRule type="expression" dxfId="837" priority="817">
      <formula>SUM(G375,I375,K375)&lt;&gt;0</formula>
    </cfRule>
    <cfRule type="expression" dxfId="836" priority="831">
      <formula>D375&lt;&gt;""</formula>
    </cfRule>
  </conditionalFormatting>
  <conditionalFormatting sqref="G377:G378">
    <cfRule type="expression" dxfId="835" priority="802">
      <formula>G377 &lt;&gt; ""</formula>
    </cfRule>
    <cfRule type="expression" dxfId="834" priority="806">
      <formula>H377&lt;&gt;""</formula>
    </cfRule>
  </conditionalFormatting>
  <conditionalFormatting sqref="I377:I378">
    <cfRule type="expression" dxfId="833" priority="800">
      <formula>I377 &lt;&gt; ""</formula>
    </cfRule>
    <cfRule type="expression" dxfId="832" priority="804">
      <formula>J377&lt;&gt;""</formula>
    </cfRule>
  </conditionalFormatting>
  <conditionalFormatting sqref="K377:K378">
    <cfRule type="expression" dxfId="831" priority="798">
      <formula>K377&lt;&gt;""</formula>
    </cfRule>
    <cfRule type="expression" dxfId="830" priority="803">
      <formula>L377&lt;&gt;""</formula>
    </cfRule>
  </conditionalFormatting>
  <conditionalFormatting sqref="H377:H378">
    <cfRule type="expression" dxfId="829" priority="811">
      <formula>H377&lt;&gt;""</formula>
    </cfRule>
    <cfRule type="expression" dxfId="828" priority="812">
      <formula>G377&lt;&gt;""</formula>
    </cfRule>
  </conditionalFormatting>
  <conditionalFormatting sqref="J377:J378">
    <cfRule type="expression" dxfId="827" priority="809">
      <formula>J377&lt;&gt;""</formula>
    </cfRule>
    <cfRule type="expression" dxfId="826" priority="810">
      <formula>I377&lt;&gt;""</formula>
    </cfRule>
  </conditionalFormatting>
  <conditionalFormatting sqref="L377:L378">
    <cfRule type="expression" dxfId="825" priority="807">
      <formula>L377&lt;&gt;""</formula>
    </cfRule>
    <cfRule type="expression" dxfId="824" priority="808">
      <formula>K377&lt;&gt;""</formula>
    </cfRule>
  </conditionalFormatting>
  <conditionalFormatting sqref="G378">
    <cfRule type="expression" dxfId="823" priority="805">
      <formula>SUM(G378,I378,K378) &lt;&gt; 0</formula>
    </cfRule>
    <cfRule type="expression" dxfId="822" priority="815">
      <formula>D378&lt;&gt;""</formula>
    </cfRule>
  </conditionalFormatting>
  <conditionalFormatting sqref="I378">
    <cfRule type="expression" dxfId="821" priority="801">
      <formula>SUM(G378,I378,K378)&lt;&gt;0</formula>
    </cfRule>
    <cfRule type="expression" dxfId="820" priority="814">
      <formula>D378&lt;&gt;""</formula>
    </cfRule>
  </conditionalFormatting>
  <conditionalFormatting sqref="K378">
    <cfRule type="expression" dxfId="819" priority="799">
      <formula>SUM(G378,I378,K378)&lt;&gt;0</formula>
    </cfRule>
    <cfRule type="expression" dxfId="818" priority="813">
      <formula>D378&lt;&gt;""</formula>
    </cfRule>
  </conditionalFormatting>
  <conditionalFormatting sqref="G380:G381">
    <cfRule type="expression" dxfId="817" priority="784">
      <formula>G380 &lt;&gt; ""</formula>
    </cfRule>
    <cfRule type="expression" dxfId="816" priority="788">
      <formula>H380&lt;&gt;""</formula>
    </cfRule>
  </conditionalFormatting>
  <conditionalFormatting sqref="I380:I381">
    <cfRule type="expression" dxfId="815" priority="782">
      <formula>I380 &lt;&gt; ""</formula>
    </cfRule>
    <cfRule type="expression" dxfId="814" priority="786">
      <formula>J380&lt;&gt;""</formula>
    </cfRule>
  </conditionalFormatting>
  <conditionalFormatting sqref="K380:K381">
    <cfRule type="expression" dxfId="813" priority="780">
      <formula>K380&lt;&gt;""</formula>
    </cfRule>
    <cfRule type="expression" dxfId="812" priority="785">
      <formula>L380&lt;&gt;""</formula>
    </cfRule>
  </conditionalFormatting>
  <conditionalFormatting sqref="H380:H381">
    <cfRule type="expression" dxfId="811" priority="793">
      <formula>H380&lt;&gt;""</formula>
    </cfRule>
    <cfRule type="expression" dxfId="810" priority="794">
      <formula>G380&lt;&gt;""</formula>
    </cfRule>
  </conditionalFormatting>
  <conditionalFormatting sqref="J380:J381">
    <cfRule type="expression" dxfId="809" priority="791">
      <formula>J380&lt;&gt;""</formula>
    </cfRule>
    <cfRule type="expression" dxfId="808" priority="792">
      <formula>I380&lt;&gt;""</formula>
    </cfRule>
  </conditionalFormatting>
  <conditionalFormatting sqref="L380:L381">
    <cfRule type="expression" dxfId="807" priority="789">
      <formula>L380&lt;&gt;""</formula>
    </cfRule>
    <cfRule type="expression" dxfId="806" priority="790">
      <formula>K380&lt;&gt;""</formula>
    </cfRule>
  </conditionalFormatting>
  <conditionalFormatting sqref="G381">
    <cfRule type="expression" dxfId="805" priority="787">
      <formula>SUM(G381,I381,K381) &lt;&gt; 0</formula>
    </cfRule>
    <cfRule type="expression" dxfId="804" priority="797">
      <formula>D381&lt;&gt;""</formula>
    </cfRule>
  </conditionalFormatting>
  <conditionalFormatting sqref="I381">
    <cfRule type="expression" dxfId="803" priority="783">
      <formula>SUM(G381,I381,K381)&lt;&gt;0</formula>
    </cfRule>
    <cfRule type="expression" dxfId="802" priority="796">
      <formula>D381&lt;&gt;""</formula>
    </cfRule>
  </conditionalFormatting>
  <conditionalFormatting sqref="K381">
    <cfRule type="expression" dxfId="801" priority="781">
      <formula>SUM(G381,I381,K381)&lt;&gt;0</formula>
    </cfRule>
    <cfRule type="expression" dxfId="800" priority="795">
      <formula>D381&lt;&gt;""</formula>
    </cfRule>
  </conditionalFormatting>
  <conditionalFormatting sqref="F389:F392">
    <cfRule type="expression" dxfId="799" priority="778">
      <formula>F389 &lt;&gt; ""</formula>
    </cfRule>
    <cfRule type="expression" dxfId="798" priority="779">
      <formula>D389 &lt;&gt; ""</formula>
    </cfRule>
  </conditionalFormatting>
  <conditionalFormatting sqref="D389:D392">
    <cfRule type="expression" dxfId="797" priority="776">
      <formula>D389 &lt;&gt; ""</formula>
    </cfRule>
    <cfRule type="expression" dxfId="796" priority="777">
      <formula>F389&lt;&gt; ""</formula>
    </cfRule>
  </conditionalFormatting>
  <conditionalFormatting sqref="D400:D401">
    <cfRule type="expression" dxfId="795" priority="772">
      <formula>D400&lt;&gt;""</formula>
    </cfRule>
    <cfRule type="expression" dxfId="794" priority="773">
      <formula>E400&lt;&gt;""</formula>
    </cfRule>
  </conditionalFormatting>
  <conditionalFormatting sqref="E400:E401">
    <cfRule type="expression" dxfId="793" priority="774">
      <formula>E400&lt;&gt;""</formula>
    </cfRule>
    <cfRule type="expression" dxfId="792" priority="775">
      <formula>D400&lt;&gt;""</formula>
    </cfRule>
  </conditionalFormatting>
  <conditionalFormatting sqref="F418">
    <cfRule type="expression" dxfId="791" priority="770">
      <formula>F418 &lt;&gt; ""</formula>
    </cfRule>
    <cfRule type="expression" dxfId="790" priority="771">
      <formula>D418 &lt;&gt; ""</formula>
    </cfRule>
  </conditionalFormatting>
  <conditionalFormatting sqref="D418">
    <cfRule type="expression" dxfId="789" priority="768">
      <formula>D418 &lt;&gt; ""</formula>
    </cfRule>
    <cfRule type="expression" dxfId="788" priority="769">
      <formula>F418&lt;&gt; ""</formula>
    </cfRule>
  </conditionalFormatting>
  <conditionalFormatting sqref="F421">
    <cfRule type="expression" dxfId="787" priority="766">
      <formula>F421 &lt;&gt; ""</formula>
    </cfRule>
    <cfRule type="expression" dxfId="786" priority="767">
      <formula>D421 &lt;&gt; ""</formula>
    </cfRule>
  </conditionalFormatting>
  <conditionalFormatting sqref="D421">
    <cfRule type="expression" dxfId="785" priority="764">
      <formula>D421 &lt;&gt; ""</formula>
    </cfRule>
    <cfRule type="expression" dxfId="784" priority="765">
      <formula>F421&lt;&gt; ""</formula>
    </cfRule>
  </conditionalFormatting>
  <conditionalFormatting sqref="F424">
    <cfRule type="expression" dxfId="783" priority="762">
      <formula>F424 &lt;&gt; ""</formula>
    </cfRule>
    <cfRule type="expression" dxfId="782" priority="763">
      <formula>D424 &lt;&gt; ""</formula>
    </cfRule>
  </conditionalFormatting>
  <conditionalFormatting sqref="D424">
    <cfRule type="expression" dxfId="781" priority="760">
      <formula>D424 &lt;&gt; ""</formula>
    </cfRule>
    <cfRule type="expression" dxfId="780" priority="761">
      <formula>F424&lt;&gt; ""</formula>
    </cfRule>
  </conditionalFormatting>
  <conditionalFormatting sqref="D420">
    <cfRule type="expression" dxfId="779" priority="757">
      <formula>D420 &lt;&gt; ""</formula>
    </cfRule>
    <cfRule type="expression" dxfId="778" priority="758">
      <formula>SUM(G420:L420)&lt;&gt;0</formula>
    </cfRule>
    <cfRule type="expression" dxfId="777" priority="759">
      <formula>SUM(G420,I420,K420) &lt;&gt;0</formula>
    </cfRule>
  </conditionalFormatting>
  <conditionalFormatting sqref="D423">
    <cfRule type="expression" dxfId="776" priority="754">
      <formula>D423 &lt;&gt; ""</formula>
    </cfRule>
    <cfRule type="expression" dxfId="775" priority="755">
      <formula>SUM(G423:L423)&lt;&gt;0</formula>
    </cfRule>
    <cfRule type="expression" dxfId="774" priority="756">
      <formula>SUM(G423,I423,K423) &lt;&gt;0</formula>
    </cfRule>
  </conditionalFormatting>
  <conditionalFormatting sqref="D426">
    <cfRule type="expression" dxfId="773" priority="751">
      <formula>D426 &lt;&gt; ""</formula>
    </cfRule>
    <cfRule type="expression" dxfId="772" priority="752">
      <formula>SUM(G426:L426)&lt;&gt;0</formula>
    </cfRule>
    <cfRule type="expression" dxfId="771" priority="753">
      <formula>SUM(G426,I426,K426) &lt;&gt;0</formula>
    </cfRule>
  </conditionalFormatting>
  <conditionalFormatting sqref="G419:G420">
    <cfRule type="expression" dxfId="770" priority="737">
      <formula>G419 &lt;&gt; ""</formula>
    </cfRule>
    <cfRule type="expression" dxfId="769" priority="741">
      <formula>H419&lt;&gt;""</formula>
    </cfRule>
  </conditionalFormatting>
  <conditionalFormatting sqref="I419:I420">
    <cfRule type="expression" dxfId="768" priority="735">
      <formula>I419 &lt;&gt; ""</formula>
    </cfRule>
    <cfRule type="expression" dxfId="767" priority="739">
      <formula>J419&lt;&gt;""</formula>
    </cfRule>
  </conditionalFormatting>
  <conditionalFormatting sqref="K419:K420">
    <cfRule type="expression" dxfId="766" priority="733">
      <formula>K419&lt;&gt;""</formula>
    </cfRule>
    <cfRule type="expression" dxfId="765" priority="738">
      <formula>L419&lt;&gt;""</formula>
    </cfRule>
  </conditionalFormatting>
  <conditionalFormatting sqref="H419:H420">
    <cfRule type="expression" dxfId="764" priority="746">
      <formula>H419&lt;&gt;""</formula>
    </cfRule>
    <cfRule type="expression" dxfId="763" priority="747">
      <formula>G419&lt;&gt;""</formula>
    </cfRule>
  </conditionalFormatting>
  <conditionalFormatting sqref="J419:J420">
    <cfRule type="expression" dxfId="762" priority="744">
      <formula>J419&lt;&gt;""</formula>
    </cfRule>
    <cfRule type="expression" dxfId="761" priority="745">
      <formula>I419&lt;&gt;""</formula>
    </cfRule>
  </conditionalFormatting>
  <conditionalFormatting sqref="L419:L420">
    <cfRule type="expression" dxfId="760" priority="742">
      <formula>L419&lt;&gt;""</formula>
    </cfRule>
    <cfRule type="expression" dxfId="759" priority="743">
      <formula>K419&lt;&gt;""</formula>
    </cfRule>
  </conditionalFormatting>
  <conditionalFormatting sqref="G420">
    <cfRule type="expression" dxfId="758" priority="740">
      <formula>SUM(G420,I420,K420) &lt;&gt; 0</formula>
    </cfRule>
    <cfRule type="expression" dxfId="757" priority="750">
      <formula>D420&lt;&gt;""</formula>
    </cfRule>
  </conditionalFormatting>
  <conditionalFormatting sqref="I420">
    <cfRule type="expression" dxfId="756" priority="736">
      <formula>SUM(G420,I420,K420)&lt;&gt;0</formula>
    </cfRule>
    <cfRule type="expression" dxfId="755" priority="749">
      <formula>D420&lt;&gt;""</formula>
    </cfRule>
  </conditionalFormatting>
  <conditionalFormatting sqref="K420">
    <cfRule type="expression" dxfId="754" priority="734">
      <formula>SUM(G420,I420,K420)&lt;&gt;0</formula>
    </cfRule>
    <cfRule type="expression" dxfId="753" priority="748">
      <formula>D420&lt;&gt;""</formula>
    </cfRule>
  </conditionalFormatting>
  <conditionalFormatting sqref="G422:G423">
    <cfRule type="expression" dxfId="752" priority="719">
      <formula>G422 &lt;&gt; ""</formula>
    </cfRule>
    <cfRule type="expression" dxfId="751" priority="723">
      <formula>H422&lt;&gt;""</formula>
    </cfRule>
  </conditionalFormatting>
  <conditionalFormatting sqref="I422:I423">
    <cfRule type="expression" dxfId="750" priority="717">
      <formula>I422 &lt;&gt; ""</formula>
    </cfRule>
    <cfRule type="expression" dxfId="749" priority="721">
      <formula>J422&lt;&gt;""</formula>
    </cfRule>
  </conditionalFormatting>
  <conditionalFormatting sqref="K422:K423">
    <cfRule type="expression" dxfId="748" priority="715">
      <formula>K422&lt;&gt;""</formula>
    </cfRule>
    <cfRule type="expression" dxfId="747" priority="720">
      <formula>L422&lt;&gt;""</formula>
    </cfRule>
  </conditionalFormatting>
  <conditionalFormatting sqref="H422:H423">
    <cfRule type="expression" dxfId="746" priority="728">
      <formula>H422&lt;&gt;""</formula>
    </cfRule>
    <cfRule type="expression" dxfId="745" priority="729">
      <formula>G422&lt;&gt;""</formula>
    </cfRule>
  </conditionalFormatting>
  <conditionalFormatting sqref="J422:J423">
    <cfRule type="expression" dxfId="744" priority="726">
      <formula>J422&lt;&gt;""</formula>
    </cfRule>
    <cfRule type="expression" dxfId="743" priority="727">
      <formula>I422&lt;&gt;""</formula>
    </cfRule>
  </conditionalFormatting>
  <conditionalFormatting sqref="L422:L423">
    <cfRule type="expression" dxfId="742" priority="724">
      <formula>L422&lt;&gt;""</formula>
    </cfRule>
    <cfRule type="expression" dxfId="741" priority="725">
      <formula>K422&lt;&gt;""</formula>
    </cfRule>
  </conditionalFormatting>
  <conditionalFormatting sqref="G423">
    <cfRule type="expression" dxfId="740" priority="722">
      <formula>SUM(G423,I423,K423) &lt;&gt; 0</formula>
    </cfRule>
    <cfRule type="expression" dxfId="739" priority="732">
      <formula>D423&lt;&gt;""</formula>
    </cfRule>
  </conditionalFormatting>
  <conditionalFormatting sqref="I423">
    <cfRule type="expression" dxfId="738" priority="718">
      <formula>SUM(G423,I423,K423)&lt;&gt;0</formula>
    </cfRule>
    <cfRule type="expression" dxfId="737" priority="731">
      <formula>D423&lt;&gt;""</formula>
    </cfRule>
  </conditionalFormatting>
  <conditionalFormatting sqref="K423">
    <cfRule type="expression" dxfId="736" priority="716">
      <formula>SUM(G423,I423,K423)&lt;&gt;0</formula>
    </cfRule>
    <cfRule type="expression" dxfId="735" priority="730">
      <formula>D423&lt;&gt;""</formula>
    </cfRule>
  </conditionalFormatting>
  <conditionalFormatting sqref="G425:G426">
    <cfRule type="expression" dxfId="734" priority="701">
      <formula>G425 &lt;&gt; ""</formula>
    </cfRule>
    <cfRule type="expression" dxfId="733" priority="705">
      <formula>H425&lt;&gt;""</formula>
    </cfRule>
  </conditionalFormatting>
  <conditionalFormatting sqref="I425:I426">
    <cfRule type="expression" dxfId="732" priority="699">
      <formula>I425 &lt;&gt; ""</formula>
    </cfRule>
    <cfRule type="expression" dxfId="731" priority="703">
      <formula>J425&lt;&gt;""</formula>
    </cfRule>
  </conditionalFormatting>
  <conditionalFormatting sqref="K425:K426">
    <cfRule type="expression" dxfId="730" priority="697">
      <formula>K425&lt;&gt;""</formula>
    </cfRule>
    <cfRule type="expression" dxfId="729" priority="702">
      <formula>L425&lt;&gt;""</formula>
    </cfRule>
  </conditionalFormatting>
  <conditionalFormatting sqref="H425:H426">
    <cfRule type="expression" dxfId="728" priority="710">
      <formula>H425&lt;&gt;""</formula>
    </cfRule>
    <cfRule type="expression" dxfId="727" priority="711">
      <formula>G425&lt;&gt;""</formula>
    </cfRule>
  </conditionalFormatting>
  <conditionalFormatting sqref="J425:J426">
    <cfRule type="expression" dxfId="726" priority="708">
      <formula>J425&lt;&gt;""</formula>
    </cfRule>
    <cfRule type="expression" dxfId="725" priority="709">
      <formula>I425&lt;&gt;""</formula>
    </cfRule>
  </conditionalFormatting>
  <conditionalFormatting sqref="L425:L426">
    <cfRule type="expression" dxfId="724" priority="706">
      <formula>L425&lt;&gt;""</formula>
    </cfRule>
    <cfRule type="expression" dxfId="723" priority="707">
      <formula>K425&lt;&gt;""</formula>
    </cfRule>
  </conditionalFormatting>
  <conditionalFormatting sqref="G426">
    <cfRule type="expression" dxfId="722" priority="704">
      <formula>SUM(G426,I426,K426) &lt;&gt; 0</formula>
    </cfRule>
    <cfRule type="expression" dxfId="721" priority="714">
      <formula>D426&lt;&gt;""</formula>
    </cfRule>
  </conditionalFormatting>
  <conditionalFormatting sqref="I426">
    <cfRule type="expression" dxfId="720" priority="700">
      <formula>SUM(G426,I426,K426)&lt;&gt;0</formula>
    </cfRule>
    <cfRule type="expression" dxfId="719" priority="713">
      <formula>D426&lt;&gt;""</formula>
    </cfRule>
  </conditionalFormatting>
  <conditionalFormatting sqref="K426">
    <cfRule type="expression" dxfId="718" priority="698">
      <formula>SUM(G426,I426,K426)&lt;&gt;0</formula>
    </cfRule>
    <cfRule type="expression" dxfId="717" priority="712">
      <formula>D426&lt;&gt;""</formula>
    </cfRule>
  </conditionalFormatting>
  <conditionalFormatting sqref="F434:F437">
    <cfRule type="expression" dxfId="716" priority="695">
      <formula>F434 &lt;&gt; ""</formula>
    </cfRule>
    <cfRule type="expression" dxfId="715" priority="696">
      <formula>D434 &lt;&gt; ""</formula>
    </cfRule>
  </conditionalFormatting>
  <conditionalFormatting sqref="D434:D437">
    <cfRule type="expression" dxfId="714" priority="693">
      <formula>D434 &lt;&gt; ""</formula>
    </cfRule>
    <cfRule type="expression" dxfId="713" priority="694">
      <formula>F434&lt;&gt; ""</formula>
    </cfRule>
  </conditionalFormatting>
  <conditionalFormatting sqref="D445:D446">
    <cfRule type="expression" dxfId="712" priority="689">
      <formula>D445&lt;&gt;""</formula>
    </cfRule>
    <cfRule type="expression" dxfId="711" priority="690">
      <formula>E445&lt;&gt;""</formula>
    </cfRule>
  </conditionalFormatting>
  <conditionalFormatting sqref="E445:E446">
    <cfRule type="expression" dxfId="710" priority="691">
      <formula>E445&lt;&gt;""</formula>
    </cfRule>
    <cfRule type="expression" dxfId="709" priority="692">
      <formula>D445&lt;&gt;""</formula>
    </cfRule>
  </conditionalFormatting>
  <conditionalFormatting sqref="F463">
    <cfRule type="expression" dxfId="708" priority="687">
      <formula>F463 &lt;&gt; ""</formula>
    </cfRule>
    <cfRule type="expression" dxfId="707" priority="688">
      <formula>D463 &lt;&gt; ""</formula>
    </cfRule>
  </conditionalFormatting>
  <conditionalFormatting sqref="D463">
    <cfRule type="expression" dxfId="706" priority="685">
      <formula>D463 &lt;&gt; ""</formula>
    </cfRule>
    <cfRule type="expression" dxfId="705" priority="686">
      <formula>F463&lt;&gt; ""</formula>
    </cfRule>
  </conditionalFormatting>
  <conditionalFormatting sqref="F466">
    <cfRule type="expression" dxfId="704" priority="683">
      <formula>F466 &lt;&gt; ""</formula>
    </cfRule>
    <cfRule type="expression" dxfId="703" priority="684">
      <formula>D466 &lt;&gt; ""</formula>
    </cfRule>
  </conditionalFormatting>
  <conditionalFormatting sqref="D466">
    <cfRule type="expression" dxfId="702" priority="681">
      <formula>D466 &lt;&gt; ""</formula>
    </cfRule>
    <cfRule type="expression" dxfId="701" priority="682">
      <formula>F466&lt;&gt; ""</formula>
    </cfRule>
  </conditionalFormatting>
  <conditionalFormatting sqref="F469">
    <cfRule type="expression" dxfId="700" priority="679">
      <formula>F469 &lt;&gt; ""</formula>
    </cfRule>
    <cfRule type="expression" dxfId="699" priority="680">
      <formula>D469 &lt;&gt; ""</formula>
    </cfRule>
  </conditionalFormatting>
  <conditionalFormatting sqref="D469">
    <cfRule type="expression" dxfId="698" priority="677">
      <formula>D469 &lt;&gt; ""</formula>
    </cfRule>
    <cfRule type="expression" dxfId="697" priority="678">
      <formula>F469&lt;&gt; ""</formula>
    </cfRule>
  </conditionalFormatting>
  <conditionalFormatting sqref="D465">
    <cfRule type="expression" dxfId="696" priority="674">
      <formula>D465 &lt;&gt; ""</formula>
    </cfRule>
    <cfRule type="expression" dxfId="695" priority="675">
      <formula>SUM(G465:L465)&lt;&gt;0</formula>
    </cfRule>
    <cfRule type="expression" dxfId="694" priority="676">
      <formula>SUM(G465,I465,K465) &lt;&gt;0</formula>
    </cfRule>
  </conditionalFormatting>
  <conditionalFormatting sqref="D468">
    <cfRule type="expression" dxfId="693" priority="671">
      <formula>D468 &lt;&gt; ""</formula>
    </cfRule>
    <cfRule type="expression" dxfId="692" priority="672">
      <formula>SUM(G468:L468)&lt;&gt;0</formula>
    </cfRule>
    <cfRule type="expression" dxfId="691" priority="673">
      <formula>SUM(G468,I468,K468) &lt;&gt;0</formula>
    </cfRule>
  </conditionalFormatting>
  <conditionalFormatting sqref="D471">
    <cfRule type="expression" dxfId="690" priority="668">
      <formula>D471 &lt;&gt; ""</formula>
    </cfRule>
    <cfRule type="expression" dxfId="689" priority="669">
      <formula>SUM(G471:L471)&lt;&gt;0</formula>
    </cfRule>
    <cfRule type="expression" dxfId="688" priority="670">
      <formula>SUM(G471,I471,K471) &lt;&gt;0</formula>
    </cfRule>
  </conditionalFormatting>
  <conditionalFormatting sqref="G464:G465">
    <cfRule type="expression" dxfId="687" priority="654">
      <formula>G464 &lt;&gt; ""</formula>
    </cfRule>
    <cfRule type="expression" dxfId="686" priority="658">
      <formula>H464&lt;&gt;""</formula>
    </cfRule>
  </conditionalFormatting>
  <conditionalFormatting sqref="I464:I465">
    <cfRule type="expression" dxfId="685" priority="652">
      <formula>I464 &lt;&gt; ""</formula>
    </cfRule>
    <cfRule type="expression" dxfId="684" priority="656">
      <formula>J464&lt;&gt;""</formula>
    </cfRule>
  </conditionalFormatting>
  <conditionalFormatting sqref="K464:K465">
    <cfRule type="expression" dxfId="683" priority="650">
      <formula>K464&lt;&gt;""</formula>
    </cfRule>
    <cfRule type="expression" dxfId="682" priority="655">
      <formula>L464&lt;&gt;""</formula>
    </cfRule>
  </conditionalFormatting>
  <conditionalFormatting sqref="H464:H465">
    <cfRule type="expression" dxfId="681" priority="663">
      <formula>H464&lt;&gt;""</formula>
    </cfRule>
    <cfRule type="expression" dxfId="680" priority="664">
      <formula>G464&lt;&gt;""</formula>
    </cfRule>
  </conditionalFormatting>
  <conditionalFormatting sqref="J464:J465">
    <cfRule type="expression" dxfId="679" priority="661">
      <formula>J464&lt;&gt;""</formula>
    </cfRule>
    <cfRule type="expression" dxfId="678" priority="662">
      <formula>I464&lt;&gt;""</formula>
    </cfRule>
  </conditionalFormatting>
  <conditionalFormatting sqref="L464:L465">
    <cfRule type="expression" dxfId="677" priority="659">
      <formula>L464&lt;&gt;""</formula>
    </cfRule>
    <cfRule type="expression" dxfId="676" priority="660">
      <formula>K464&lt;&gt;""</formula>
    </cfRule>
  </conditionalFormatting>
  <conditionalFormatting sqref="G465">
    <cfRule type="expression" dxfId="675" priority="657">
      <formula>SUM(G465,I465,K465) &lt;&gt; 0</formula>
    </cfRule>
    <cfRule type="expression" dxfId="674" priority="667">
      <formula>D465&lt;&gt;""</formula>
    </cfRule>
  </conditionalFormatting>
  <conditionalFormatting sqref="I465">
    <cfRule type="expression" dxfId="673" priority="653">
      <formula>SUM(G465,I465,K465)&lt;&gt;0</formula>
    </cfRule>
    <cfRule type="expression" dxfId="672" priority="666">
      <formula>D465&lt;&gt;""</formula>
    </cfRule>
  </conditionalFormatting>
  <conditionalFormatting sqref="K465">
    <cfRule type="expression" dxfId="671" priority="651">
      <formula>SUM(G465,I465,K465)&lt;&gt;0</formula>
    </cfRule>
    <cfRule type="expression" dxfId="670" priority="665">
      <formula>D465&lt;&gt;""</formula>
    </cfRule>
  </conditionalFormatting>
  <conditionalFormatting sqref="G467:G468">
    <cfRule type="expression" dxfId="669" priority="636">
      <formula>G467 &lt;&gt; ""</formula>
    </cfRule>
    <cfRule type="expression" dxfId="668" priority="640">
      <formula>H467&lt;&gt;""</formula>
    </cfRule>
  </conditionalFormatting>
  <conditionalFormatting sqref="I467:I468">
    <cfRule type="expression" dxfId="667" priority="634">
      <formula>I467 &lt;&gt; ""</formula>
    </cfRule>
    <cfRule type="expression" dxfId="666" priority="638">
      <formula>J467&lt;&gt;""</formula>
    </cfRule>
  </conditionalFormatting>
  <conditionalFormatting sqref="K467:K468">
    <cfRule type="expression" dxfId="665" priority="632">
      <formula>K467&lt;&gt;""</formula>
    </cfRule>
    <cfRule type="expression" dxfId="664" priority="637">
      <formula>L467&lt;&gt;""</formula>
    </cfRule>
  </conditionalFormatting>
  <conditionalFormatting sqref="H467:H468">
    <cfRule type="expression" dxfId="663" priority="645">
      <formula>H467&lt;&gt;""</formula>
    </cfRule>
    <cfRule type="expression" dxfId="662" priority="646">
      <formula>G467&lt;&gt;""</formula>
    </cfRule>
  </conditionalFormatting>
  <conditionalFormatting sqref="J467:J468">
    <cfRule type="expression" dxfId="661" priority="643">
      <formula>J467&lt;&gt;""</formula>
    </cfRule>
    <cfRule type="expression" dxfId="660" priority="644">
      <formula>I467&lt;&gt;""</formula>
    </cfRule>
  </conditionalFormatting>
  <conditionalFormatting sqref="L467:L468">
    <cfRule type="expression" dxfId="659" priority="641">
      <formula>L467&lt;&gt;""</formula>
    </cfRule>
    <cfRule type="expression" dxfId="658" priority="642">
      <formula>K467&lt;&gt;""</formula>
    </cfRule>
  </conditionalFormatting>
  <conditionalFormatting sqref="G468">
    <cfRule type="expression" dxfId="657" priority="639">
      <formula>SUM(G468,I468,K468) &lt;&gt; 0</formula>
    </cfRule>
    <cfRule type="expression" dxfId="656" priority="649">
      <formula>D468&lt;&gt;""</formula>
    </cfRule>
  </conditionalFormatting>
  <conditionalFormatting sqref="I468">
    <cfRule type="expression" dxfId="655" priority="635">
      <formula>SUM(G468,I468,K468)&lt;&gt;0</formula>
    </cfRule>
    <cfRule type="expression" dxfId="654" priority="648">
      <formula>D468&lt;&gt;""</formula>
    </cfRule>
  </conditionalFormatting>
  <conditionalFormatting sqref="K468">
    <cfRule type="expression" dxfId="653" priority="633">
      <formula>SUM(G468,I468,K468)&lt;&gt;0</formula>
    </cfRule>
    <cfRule type="expression" dxfId="652" priority="647">
      <formula>D468&lt;&gt;""</formula>
    </cfRule>
  </conditionalFormatting>
  <conditionalFormatting sqref="G470:G471">
    <cfRule type="expression" dxfId="651" priority="618">
      <formula>G470 &lt;&gt; ""</formula>
    </cfRule>
    <cfRule type="expression" dxfId="650" priority="622">
      <formula>H470&lt;&gt;""</formula>
    </cfRule>
  </conditionalFormatting>
  <conditionalFormatting sqref="I470:I471">
    <cfRule type="expression" dxfId="649" priority="616">
      <formula>I470 &lt;&gt; ""</formula>
    </cfRule>
    <cfRule type="expression" dxfId="648" priority="620">
      <formula>J470&lt;&gt;""</formula>
    </cfRule>
  </conditionalFormatting>
  <conditionalFormatting sqref="K470:K471">
    <cfRule type="expression" dxfId="647" priority="614">
      <formula>K470&lt;&gt;""</formula>
    </cfRule>
    <cfRule type="expression" dxfId="646" priority="619">
      <formula>L470&lt;&gt;""</formula>
    </cfRule>
  </conditionalFormatting>
  <conditionalFormatting sqref="H470:H471">
    <cfRule type="expression" dxfId="645" priority="627">
      <formula>H470&lt;&gt;""</formula>
    </cfRule>
    <cfRule type="expression" dxfId="644" priority="628">
      <formula>G470&lt;&gt;""</formula>
    </cfRule>
  </conditionalFormatting>
  <conditionalFormatting sqref="J470:J471">
    <cfRule type="expression" dxfId="643" priority="625">
      <formula>J470&lt;&gt;""</formula>
    </cfRule>
    <cfRule type="expression" dxfId="642" priority="626">
      <formula>I470&lt;&gt;""</formula>
    </cfRule>
  </conditionalFormatting>
  <conditionalFormatting sqref="L470:L471">
    <cfRule type="expression" dxfId="641" priority="623">
      <formula>L470&lt;&gt;""</formula>
    </cfRule>
    <cfRule type="expression" dxfId="640" priority="624">
      <formula>K470&lt;&gt;""</formula>
    </cfRule>
  </conditionalFormatting>
  <conditionalFormatting sqref="G471">
    <cfRule type="expression" dxfId="639" priority="621">
      <formula>SUM(G471,I471,K471) &lt;&gt; 0</formula>
    </cfRule>
    <cfRule type="expression" dxfId="638" priority="631">
      <formula>D471&lt;&gt;""</formula>
    </cfRule>
  </conditionalFormatting>
  <conditionalFormatting sqref="I471">
    <cfRule type="expression" dxfId="637" priority="617">
      <formula>SUM(G471,I471,K471)&lt;&gt;0</formula>
    </cfRule>
    <cfRule type="expression" dxfId="636" priority="630">
      <formula>D471&lt;&gt;""</formula>
    </cfRule>
  </conditionalFormatting>
  <conditionalFormatting sqref="K471">
    <cfRule type="expression" dxfId="635" priority="615">
      <formula>SUM(G471,I471,K471)&lt;&gt;0</formula>
    </cfRule>
    <cfRule type="expression" dxfId="634" priority="629">
      <formula>D471&lt;&gt;""</formula>
    </cfRule>
  </conditionalFormatting>
  <conditionalFormatting sqref="F479:F482">
    <cfRule type="expression" dxfId="633" priority="612">
      <formula>F479 &lt;&gt; ""</formula>
    </cfRule>
    <cfRule type="expression" dxfId="632" priority="613">
      <formula>D479 &lt;&gt; ""</formula>
    </cfRule>
  </conditionalFormatting>
  <conditionalFormatting sqref="D479:D482">
    <cfRule type="expression" dxfId="631" priority="610">
      <formula>D479 &lt;&gt; ""</formula>
    </cfRule>
    <cfRule type="expression" dxfId="630" priority="611">
      <formula>F479&lt;&gt; ""</formula>
    </cfRule>
  </conditionalFormatting>
  <conditionalFormatting sqref="D490:D491">
    <cfRule type="expression" dxfId="629" priority="606">
      <formula>D490&lt;&gt;""</formula>
    </cfRule>
    <cfRule type="expression" dxfId="628" priority="607">
      <formula>E490&lt;&gt;""</formula>
    </cfRule>
  </conditionalFormatting>
  <conditionalFormatting sqref="E490:E491">
    <cfRule type="expression" dxfId="627" priority="608">
      <formula>E490&lt;&gt;""</formula>
    </cfRule>
    <cfRule type="expression" dxfId="626" priority="609">
      <formula>D490&lt;&gt;""</formula>
    </cfRule>
  </conditionalFormatting>
  <conditionalFormatting sqref="F508">
    <cfRule type="expression" dxfId="625" priority="604">
      <formula>F508 &lt;&gt; ""</formula>
    </cfRule>
    <cfRule type="expression" dxfId="624" priority="605">
      <formula>D508 &lt;&gt; ""</formula>
    </cfRule>
  </conditionalFormatting>
  <conditionalFormatting sqref="D508">
    <cfRule type="expression" dxfId="623" priority="602">
      <formula>D508 &lt;&gt; ""</formula>
    </cfRule>
    <cfRule type="expression" dxfId="622" priority="603">
      <formula>F508&lt;&gt; ""</formula>
    </cfRule>
  </conditionalFormatting>
  <conditionalFormatting sqref="F511">
    <cfRule type="expression" dxfId="621" priority="600">
      <formula>F511 &lt;&gt; ""</formula>
    </cfRule>
    <cfRule type="expression" dxfId="620" priority="601">
      <formula>D511 &lt;&gt; ""</formula>
    </cfRule>
  </conditionalFormatting>
  <conditionalFormatting sqref="D511">
    <cfRule type="expression" dxfId="619" priority="598">
      <formula>D511 &lt;&gt; ""</formula>
    </cfRule>
    <cfRule type="expression" dxfId="618" priority="599">
      <formula>F511&lt;&gt; ""</formula>
    </cfRule>
  </conditionalFormatting>
  <conditionalFormatting sqref="F514">
    <cfRule type="expression" dxfId="617" priority="596">
      <formula>F514 &lt;&gt; ""</formula>
    </cfRule>
    <cfRule type="expression" dxfId="616" priority="597">
      <formula>D514 &lt;&gt; ""</formula>
    </cfRule>
  </conditionalFormatting>
  <conditionalFormatting sqref="D514">
    <cfRule type="expression" dxfId="615" priority="594">
      <formula>D514 &lt;&gt; ""</formula>
    </cfRule>
    <cfRule type="expression" dxfId="614" priority="595">
      <formula>F514&lt;&gt; ""</formula>
    </cfRule>
  </conditionalFormatting>
  <conditionalFormatting sqref="D510">
    <cfRule type="expression" dxfId="613" priority="591">
      <formula>D510 &lt;&gt; ""</formula>
    </cfRule>
    <cfRule type="expression" dxfId="612" priority="592">
      <formula>SUM(G510:L510)&lt;&gt;0</formula>
    </cfRule>
    <cfRule type="expression" dxfId="611" priority="593">
      <formula>SUM(G510,I510,K510) &lt;&gt;0</formula>
    </cfRule>
  </conditionalFormatting>
  <conditionalFormatting sqref="D513">
    <cfRule type="expression" dxfId="610" priority="588">
      <formula>D513 &lt;&gt; ""</formula>
    </cfRule>
    <cfRule type="expression" dxfId="609" priority="589">
      <formula>SUM(G513:L513)&lt;&gt;0</formula>
    </cfRule>
    <cfRule type="expression" dxfId="608" priority="590">
      <formula>SUM(G513,I513,K513) &lt;&gt;0</formula>
    </cfRule>
  </conditionalFormatting>
  <conditionalFormatting sqref="D516">
    <cfRule type="expression" dxfId="607" priority="585">
      <formula>D516 &lt;&gt; ""</formula>
    </cfRule>
    <cfRule type="expression" dxfId="606" priority="586">
      <formula>SUM(G516:L516)&lt;&gt;0</formula>
    </cfRule>
    <cfRule type="expression" dxfId="605" priority="587">
      <formula>SUM(G516,I516,K516) &lt;&gt;0</formula>
    </cfRule>
  </conditionalFormatting>
  <conditionalFormatting sqref="G509:G510">
    <cfRule type="expression" dxfId="604" priority="571">
      <formula>G509 &lt;&gt; ""</formula>
    </cfRule>
    <cfRule type="expression" dxfId="603" priority="575">
      <formula>H509&lt;&gt;""</formula>
    </cfRule>
  </conditionalFormatting>
  <conditionalFormatting sqref="I509:I510">
    <cfRule type="expression" dxfId="602" priority="569">
      <formula>I509 &lt;&gt; ""</formula>
    </cfRule>
    <cfRule type="expression" dxfId="601" priority="573">
      <formula>J509&lt;&gt;""</formula>
    </cfRule>
  </conditionalFormatting>
  <conditionalFormatting sqref="K509:K510">
    <cfRule type="expression" dxfId="600" priority="567">
      <formula>K509&lt;&gt;""</formula>
    </cfRule>
    <cfRule type="expression" dxfId="599" priority="572">
      <formula>L509&lt;&gt;""</formula>
    </cfRule>
  </conditionalFormatting>
  <conditionalFormatting sqref="H509:H510">
    <cfRule type="expression" dxfId="598" priority="580">
      <formula>H509&lt;&gt;""</formula>
    </cfRule>
    <cfRule type="expression" dxfId="597" priority="581">
      <formula>G509&lt;&gt;""</formula>
    </cfRule>
  </conditionalFormatting>
  <conditionalFormatting sqref="J509:J510">
    <cfRule type="expression" dxfId="596" priority="578">
      <formula>J509&lt;&gt;""</formula>
    </cfRule>
    <cfRule type="expression" dxfId="595" priority="579">
      <formula>I509&lt;&gt;""</formula>
    </cfRule>
  </conditionalFormatting>
  <conditionalFormatting sqref="L509:L510">
    <cfRule type="expression" dxfId="594" priority="576">
      <formula>L509&lt;&gt;""</formula>
    </cfRule>
    <cfRule type="expression" dxfId="593" priority="577">
      <formula>K509&lt;&gt;""</formula>
    </cfRule>
  </conditionalFormatting>
  <conditionalFormatting sqref="G510">
    <cfRule type="expression" dxfId="592" priority="574">
      <formula>SUM(G510,I510,K510) &lt;&gt; 0</formula>
    </cfRule>
    <cfRule type="expression" dxfId="591" priority="584">
      <formula>D510&lt;&gt;""</formula>
    </cfRule>
  </conditionalFormatting>
  <conditionalFormatting sqref="I510">
    <cfRule type="expression" dxfId="590" priority="570">
      <formula>SUM(G510,I510,K510)&lt;&gt;0</formula>
    </cfRule>
    <cfRule type="expression" dxfId="589" priority="583">
      <formula>D510&lt;&gt;""</formula>
    </cfRule>
  </conditionalFormatting>
  <conditionalFormatting sqref="K510">
    <cfRule type="expression" dxfId="588" priority="568">
      <formula>SUM(G510,I510,K510)&lt;&gt;0</formula>
    </cfRule>
    <cfRule type="expression" dxfId="587" priority="582">
      <formula>D510&lt;&gt;""</formula>
    </cfRule>
  </conditionalFormatting>
  <conditionalFormatting sqref="G512:G513">
    <cfRule type="expression" dxfId="586" priority="553">
      <formula>G512 &lt;&gt; ""</formula>
    </cfRule>
    <cfRule type="expression" dxfId="585" priority="557">
      <formula>H512&lt;&gt;""</formula>
    </cfRule>
  </conditionalFormatting>
  <conditionalFormatting sqref="I512:I513">
    <cfRule type="expression" dxfId="584" priority="551">
      <formula>I512 &lt;&gt; ""</formula>
    </cfRule>
    <cfRule type="expression" dxfId="583" priority="555">
      <formula>J512&lt;&gt;""</formula>
    </cfRule>
  </conditionalFormatting>
  <conditionalFormatting sqref="K512:K513">
    <cfRule type="expression" dxfId="582" priority="549">
      <formula>K512&lt;&gt;""</formula>
    </cfRule>
    <cfRule type="expression" dxfId="581" priority="554">
      <formula>L512&lt;&gt;""</formula>
    </cfRule>
  </conditionalFormatting>
  <conditionalFormatting sqref="H512:H513">
    <cfRule type="expression" dxfId="580" priority="562">
      <formula>H512&lt;&gt;""</formula>
    </cfRule>
    <cfRule type="expression" dxfId="579" priority="563">
      <formula>G512&lt;&gt;""</formula>
    </cfRule>
  </conditionalFormatting>
  <conditionalFormatting sqref="J512:J513">
    <cfRule type="expression" dxfId="578" priority="560">
      <formula>J512&lt;&gt;""</formula>
    </cfRule>
    <cfRule type="expression" dxfId="577" priority="561">
      <formula>I512&lt;&gt;""</formula>
    </cfRule>
  </conditionalFormatting>
  <conditionalFormatting sqref="L512:L513">
    <cfRule type="expression" dxfId="576" priority="558">
      <formula>L512&lt;&gt;""</formula>
    </cfRule>
    <cfRule type="expression" dxfId="575" priority="559">
      <formula>K512&lt;&gt;""</formula>
    </cfRule>
  </conditionalFormatting>
  <conditionalFormatting sqref="G513">
    <cfRule type="expression" dxfId="574" priority="556">
      <formula>SUM(G513,I513,K513) &lt;&gt; 0</formula>
    </cfRule>
    <cfRule type="expression" dxfId="573" priority="566">
      <formula>D513&lt;&gt;""</formula>
    </cfRule>
  </conditionalFormatting>
  <conditionalFormatting sqref="I513">
    <cfRule type="expression" dxfId="572" priority="552">
      <formula>SUM(G513,I513,K513)&lt;&gt;0</formula>
    </cfRule>
    <cfRule type="expression" dxfId="571" priority="565">
      <formula>D513&lt;&gt;""</formula>
    </cfRule>
  </conditionalFormatting>
  <conditionalFormatting sqref="K513">
    <cfRule type="expression" dxfId="570" priority="550">
      <formula>SUM(G513,I513,K513)&lt;&gt;0</formula>
    </cfRule>
    <cfRule type="expression" dxfId="569" priority="564">
      <formula>D513&lt;&gt;""</formula>
    </cfRule>
  </conditionalFormatting>
  <conditionalFormatting sqref="G515:G516">
    <cfRule type="expression" dxfId="568" priority="535">
      <formula>G515 &lt;&gt; ""</formula>
    </cfRule>
    <cfRule type="expression" dxfId="567" priority="539">
      <formula>H515&lt;&gt;""</formula>
    </cfRule>
  </conditionalFormatting>
  <conditionalFormatting sqref="I515:I516">
    <cfRule type="expression" dxfId="566" priority="533">
      <formula>I515 &lt;&gt; ""</formula>
    </cfRule>
    <cfRule type="expression" dxfId="565" priority="537">
      <formula>J515&lt;&gt;""</formula>
    </cfRule>
  </conditionalFormatting>
  <conditionalFormatting sqref="K515:K516">
    <cfRule type="expression" dxfId="564" priority="531">
      <formula>K515&lt;&gt;""</formula>
    </cfRule>
    <cfRule type="expression" dxfId="563" priority="536">
      <formula>L515&lt;&gt;""</formula>
    </cfRule>
  </conditionalFormatting>
  <conditionalFormatting sqref="H515:H516">
    <cfRule type="expression" dxfId="562" priority="544">
      <formula>H515&lt;&gt;""</formula>
    </cfRule>
    <cfRule type="expression" dxfId="561" priority="545">
      <formula>G515&lt;&gt;""</formula>
    </cfRule>
  </conditionalFormatting>
  <conditionalFormatting sqref="J515:J516">
    <cfRule type="expression" dxfId="560" priority="542">
      <formula>J515&lt;&gt;""</formula>
    </cfRule>
    <cfRule type="expression" dxfId="559" priority="543">
      <formula>I515&lt;&gt;""</formula>
    </cfRule>
  </conditionalFormatting>
  <conditionalFormatting sqref="L515:L516">
    <cfRule type="expression" dxfId="558" priority="540">
      <formula>L515&lt;&gt;""</formula>
    </cfRule>
    <cfRule type="expression" dxfId="557" priority="541">
      <formula>K515&lt;&gt;""</formula>
    </cfRule>
  </conditionalFormatting>
  <conditionalFormatting sqref="G516">
    <cfRule type="expression" dxfId="556" priority="538">
      <formula>SUM(G516,I516,K516) &lt;&gt; 0</formula>
    </cfRule>
    <cfRule type="expression" dxfId="555" priority="548">
      <formula>D516&lt;&gt;""</formula>
    </cfRule>
  </conditionalFormatting>
  <conditionalFormatting sqref="I516">
    <cfRule type="expression" dxfId="554" priority="534">
      <formula>SUM(G516,I516,K516)&lt;&gt;0</formula>
    </cfRule>
    <cfRule type="expression" dxfId="553" priority="547">
      <formula>D516&lt;&gt;""</formula>
    </cfRule>
  </conditionalFormatting>
  <conditionalFormatting sqref="K516">
    <cfRule type="expression" dxfId="552" priority="532">
      <formula>SUM(G516,I516,K516)&lt;&gt;0</formula>
    </cfRule>
    <cfRule type="expression" dxfId="551" priority="546">
      <formula>D516&lt;&gt;""</formula>
    </cfRule>
  </conditionalFormatting>
  <conditionalFormatting sqref="F524:F527">
    <cfRule type="expression" dxfId="550" priority="529">
      <formula>F524 &lt;&gt; ""</formula>
    </cfRule>
    <cfRule type="expression" dxfId="549" priority="530">
      <formula>D524 &lt;&gt; ""</formula>
    </cfRule>
  </conditionalFormatting>
  <conditionalFormatting sqref="D524:D527">
    <cfRule type="expression" dxfId="548" priority="527">
      <formula>D524 &lt;&gt; ""</formula>
    </cfRule>
    <cfRule type="expression" dxfId="547" priority="528">
      <formula>F524&lt;&gt; ""</formula>
    </cfRule>
  </conditionalFormatting>
  <conditionalFormatting sqref="D535:D536">
    <cfRule type="expression" dxfId="546" priority="523">
      <formula>D535&lt;&gt;""</formula>
    </cfRule>
    <cfRule type="expression" dxfId="545" priority="524">
      <formula>E535&lt;&gt;""</formula>
    </cfRule>
  </conditionalFormatting>
  <conditionalFormatting sqref="E535:E536">
    <cfRule type="expression" dxfId="544" priority="525">
      <formula>E535&lt;&gt;""</formula>
    </cfRule>
    <cfRule type="expression" dxfId="543" priority="526">
      <formula>D535&lt;&gt;""</formula>
    </cfRule>
  </conditionalFormatting>
  <conditionalFormatting sqref="F553">
    <cfRule type="expression" dxfId="542" priority="521">
      <formula>F553 &lt;&gt; ""</formula>
    </cfRule>
    <cfRule type="expression" dxfId="541" priority="522">
      <formula>D553 &lt;&gt; ""</formula>
    </cfRule>
  </conditionalFormatting>
  <conditionalFormatting sqref="D553">
    <cfRule type="expression" dxfId="540" priority="519">
      <formula>D553 &lt;&gt; ""</formula>
    </cfRule>
    <cfRule type="expression" dxfId="539" priority="520">
      <formula>F553&lt;&gt; ""</formula>
    </cfRule>
  </conditionalFormatting>
  <conditionalFormatting sqref="F556">
    <cfRule type="expression" dxfId="538" priority="517">
      <formula>F556 &lt;&gt; ""</formula>
    </cfRule>
    <cfRule type="expression" dxfId="537" priority="518">
      <formula>D556 &lt;&gt; ""</formula>
    </cfRule>
  </conditionalFormatting>
  <conditionalFormatting sqref="D556">
    <cfRule type="expression" dxfId="536" priority="515">
      <formula>D556 &lt;&gt; ""</formula>
    </cfRule>
    <cfRule type="expression" dxfId="535" priority="516">
      <formula>F556&lt;&gt; ""</formula>
    </cfRule>
  </conditionalFormatting>
  <conditionalFormatting sqref="F559">
    <cfRule type="expression" dxfId="534" priority="513">
      <formula>F559 &lt;&gt; ""</formula>
    </cfRule>
    <cfRule type="expression" dxfId="533" priority="514">
      <formula>D559 &lt;&gt; ""</formula>
    </cfRule>
  </conditionalFormatting>
  <conditionalFormatting sqref="D559">
    <cfRule type="expression" dxfId="532" priority="511">
      <formula>D559 &lt;&gt; ""</formula>
    </cfRule>
    <cfRule type="expression" dxfId="531" priority="512">
      <formula>F559&lt;&gt; ""</formula>
    </cfRule>
  </conditionalFormatting>
  <conditionalFormatting sqref="D555">
    <cfRule type="expression" dxfId="530" priority="508">
      <formula>D555 &lt;&gt; ""</formula>
    </cfRule>
    <cfRule type="expression" dxfId="529" priority="509">
      <formula>SUM(G555:L555)&lt;&gt;0</formula>
    </cfRule>
    <cfRule type="expression" dxfId="528" priority="510">
      <formula>SUM(G555,I555,K555) &lt;&gt;0</formula>
    </cfRule>
  </conditionalFormatting>
  <conditionalFormatting sqref="D558">
    <cfRule type="expression" dxfId="527" priority="505">
      <formula>D558 &lt;&gt; ""</formula>
    </cfRule>
    <cfRule type="expression" dxfId="526" priority="506">
      <formula>SUM(G558:L558)&lt;&gt;0</formula>
    </cfRule>
    <cfRule type="expression" dxfId="525" priority="507">
      <formula>SUM(G558,I558,K558) &lt;&gt;0</formula>
    </cfRule>
  </conditionalFormatting>
  <conditionalFormatting sqref="D561">
    <cfRule type="expression" dxfId="524" priority="502">
      <formula>D561 &lt;&gt; ""</formula>
    </cfRule>
    <cfRule type="expression" dxfId="523" priority="503">
      <formula>SUM(G561:L561)&lt;&gt;0</formula>
    </cfRule>
    <cfRule type="expression" dxfId="522" priority="504">
      <formula>SUM(G561,I561,K561) &lt;&gt;0</formula>
    </cfRule>
  </conditionalFormatting>
  <conditionalFormatting sqref="G554:G555">
    <cfRule type="expression" dxfId="521" priority="488">
      <formula>G554 &lt;&gt; ""</formula>
    </cfRule>
    <cfRule type="expression" dxfId="520" priority="492">
      <formula>H554&lt;&gt;""</formula>
    </cfRule>
  </conditionalFormatting>
  <conditionalFormatting sqref="I554:I555">
    <cfRule type="expression" dxfId="519" priority="486">
      <formula>I554 &lt;&gt; ""</formula>
    </cfRule>
    <cfRule type="expression" dxfId="518" priority="490">
      <formula>J554&lt;&gt;""</formula>
    </cfRule>
  </conditionalFormatting>
  <conditionalFormatting sqref="K554:K555">
    <cfRule type="expression" dxfId="517" priority="484">
      <formula>K554&lt;&gt;""</formula>
    </cfRule>
    <cfRule type="expression" dxfId="516" priority="489">
      <formula>L554&lt;&gt;""</formula>
    </cfRule>
  </conditionalFormatting>
  <conditionalFormatting sqref="H554:H555">
    <cfRule type="expression" dxfId="515" priority="497">
      <formula>H554&lt;&gt;""</formula>
    </cfRule>
    <cfRule type="expression" dxfId="514" priority="498">
      <formula>G554&lt;&gt;""</formula>
    </cfRule>
  </conditionalFormatting>
  <conditionalFormatting sqref="J554:J555">
    <cfRule type="expression" dxfId="513" priority="495">
      <formula>J554&lt;&gt;""</formula>
    </cfRule>
    <cfRule type="expression" dxfId="512" priority="496">
      <formula>I554&lt;&gt;""</formula>
    </cfRule>
  </conditionalFormatting>
  <conditionalFormatting sqref="L554:L555">
    <cfRule type="expression" dxfId="511" priority="493">
      <formula>L554&lt;&gt;""</formula>
    </cfRule>
    <cfRule type="expression" dxfId="510" priority="494">
      <formula>K554&lt;&gt;""</formula>
    </cfRule>
  </conditionalFormatting>
  <conditionalFormatting sqref="G555">
    <cfRule type="expression" dxfId="509" priority="491">
      <formula>SUM(G555,I555,K555) &lt;&gt; 0</formula>
    </cfRule>
    <cfRule type="expression" dxfId="508" priority="501">
      <formula>D555&lt;&gt;""</formula>
    </cfRule>
  </conditionalFormatting>
  <conditionalFormatting sqref="I555">
    <cfRule type="expression" dxfId="507" priority="487">
      <formula>SUM(G555,I555,K555)&lt;&gt;0</formula>
    </cfRule>
    <cfRule type="expression" dxfId="506" priority="500">
      <formula>D555&lt;&gt;""</formula>
    </cfRule>
  </conditionalFormatting>
  <conditionalFormatting sqref="K555">
    <cfRule type="expression" dxfId="505" priority="485">
      <formula>SUM(G555,I555,K555)&lt;&gt;0</formula>
    </cfRule>
    <cfRule type="expression" dxfId="504" priority="499">
      <formula>D555&lt;&gt;""</formula>
    </cfRule>
  </conditionalFormatting>
  <conditionalFormatting sqref="G557:G558">
    <cfRule type="expression" dxfId="503" priority="470">
      <formula>G557 &lt;&gt; ""</formula>
    </cfRule>
    <cfRule type="expression" dxfId="502" priority="474">
      <formula>H557&lt;&gt;""</formula>
    </cfRule>
  </conditionalFormatting>
  <conditionalFormatting sqref="I557:I558">
    <cfRule type="expression" dxfId="501" priority="468">
      <formula>I557 &lt;&gt; ""</formula>
    </cfRule>
    <cfRule type="expression" dxfId="500" priority="472">
      <formula>J557&lt;&gt;""</formula>
    </cfRule>
  </conditionalFormatting>
  <conditionalFormatting sqref="K557:K558">
    <cfRule type="expression" dxfId="499" priority="466">
      <formula>K557&lt;&gt;""</formula>
    </cfRule>
    <cfRule type="expression" dxfId="498" priority="471">
      <formula>L557&lt;&gt;""</formula>
    </cfRule>
  </conditionalFormatting>
  <conditionalFormatting sqref="H557:H558">
    <cfRule type="expression" dxfId="497" priority="479">
      <formula>H557&lt;&gt;""</formula>
    </cfRule>
    <cfRule type="expression" dxfId="496" priority="480">
      <formula>G557&lt;&gt;""</formula>
    </cfRule>
  </conditionalFormatting>
  <conditionalFormatting sqref="J557:J558">
    <cfRule type="expression" dxfId="495" priority="477">
      <formula>J557&lt;&gt;""</formula>
    </cfRule>
    <cfRule type="expression" dxfId="494" priority="478">
      <formula>I557&lt;&gt;""</formula>
    </cfRule>
  </conditionalFormatting>
  <conditionalFormatting sqref="L557:L558">
    <cfRule type="expression" dxfId="493" priority="475">
      <formula>L557&lt;&gt;""</formula>
    </cfRule>
    <cfRule type="expression" dxfId="492" priority="476">
      <formula>K557&lt;&gt;""</formula>
    </cfRule>
  </conditionalFormatting>
  <conditionalFormatting sqref="G558">
    <cfRule type="expression" dxfId="491" priority="473">
      <formula>SUM(G558,I558,K558) &lt;&gt; 0</formula>
    </cfRule>
    <cfRule type="expression" dxfId="490" priority="483">
      <formula>D558&lt;&gt;""</formula>
    </cfRule>
  </conditionalFormatting>
  <conditionalFormatting sqref="I558">
    <cfRule type="expression" dxfId="489" priority="469">
      <formula>SUM(G558,I558,K558)&lt;&gt;0</formula>
    </cfRule>
    <cfRule type="expression" dxfId="488" priority="482">
      <formula>D558&lt;&gt;""</formula>
    </cfRule>
  </conditionalFormatting>
  <conditionalFormatting sqref="K558">
    <cfRule type="expression" dxfId="487" priority="467">
      <formula>SUM(G558,I558,K558)&lt;&gt;0</formula>
    </cfRule>
    <cfRule type="expression" dxfId="486" priority="481">
      <formula>D558&lt;&gt;""</formula>
    </cfRule>
  </conditionalFormatting>
  <conditionalFormatting sqref="G560:G561">
    <cfRule type="expression" dxfId="485" priority="452">
      <formula>G560 &lt;&gt; ""</formula>
    </cfRule>
    <cfRule type="expression" dxfId="484" priority="456">
      <formula>H560&lt;&gt;""</formula>
    </cfRule>
  </conditionalFormatting>
  <conditionalFormatting sqref="I560:I561">
    <cfRule type="expression" dxfId="483" priority="450">
      <formula>I560 &lt;&gt; ""</formula>
    </cfRule>
    <cfRule type="expression" dxfId="482" priority="454">
      <formula>J560&lt;&gt;""</formula>
    </cfRule>
  </conditionalFormatting>
  <conditionalFormatting sqref="K560:K561">
    <cfRule type="expression" dxfId="481" priority="448">
      <formula>K560&lt;&gt;""</formula>
    </cfRule>
    <cfRule type="expression" dxfId="480" priority="453">
      <formula>L560&lt;&gt;""</formula>
    </cfRule>
  </conditionalFormatting>
  <conditionalFormatting sqref="H560:H561">
    <cfRule type="expression" dxfId="479" priority="461">
      <formula>H560&lt;&gt;""</formula>
    </cfRule>
    <cfRule type="expression" dxfId="478" priority="462">
      <formula>G560&lt;&gt;""</formula>
    </cfRule>
  </conditionalFormatting>
  <conditionalFormatting sqref="J560:J561">
    <cfRule type="expression" dxfId="477" priority="459">
      <formula>J560&lt;&gt;""</formula>
    </cfRule>
    <cfRule type="expression" dxfId="476" priority="460">
      <formula>I560&lt;&gt;""</formula>
    </cfRule>
  </conditionalFormatting>
  <conditionalFormatting sqref="L560:L561">
    <cfRule type="expression" dxfId="475" priority="457">
      <formula>L560&lt;&gt;""</formula>
    </cfRule>
    <cfRule type="expression" dxfId="474" priority="458">
      <formula>K560&lt;&gt;""</formula>
    </cfRule>
  </conditionalFormatting>
  <conditionalFormatting sqref="G561">
    <cfRule type="expression" dxfId="473" priority="455">
      <formula>SUM(G561,I561,K561) &lt;&gt; 0</formula>
    </cfRule>
    <cfRule type="expression" dxfId="472" priority="465">
      <formula>D561&lt;&gt;""</formula>
    </cfRule>
  </conditionalFormatting>
  <conditionalFormatting sqref="I561">
    <cfRule type="expression" dxfId="471" priority="451">
      <formula>SUM(G561,I561,K561)&lt;&gt;0</formula>
    </cfRule>
    <cfRule type="expression" dxfId="470" priority="464">
      <formula>D561&lt;&gt;""</formula>
    </cfRule>
  </conditionalFormatting>
  <conditionalFormatting sqref="K561">
    <cfRule type="expression" dxfId="469" priority="449">
      <formula>SUM(G561,I561,K561)&lt;&gt;0</formula>
    </cfRule>
    <cfRule type="expression" dxfId="468" priority="463">
      <formula>D561&lt;&gt;""</formula>
    </cfRule>
  </conditionalFormatting>
  <conditionalFormatting sqref="F569:F572">
    <cfRule type="expression" dxfId="467" priority="446">
      <formula>F569 &lt;&gt; ""</formula>
    </cfRule>
    <cfRule type="expression" dxfId="466" priority="447">
      <formula>D569 &lt;&gt; ""</formula>
    </cfRule>
  </conditionalFormatting>
  <conditionalFormatting sqref="D569:D572">
    <cfRule type="expression" dxfId="465" priority="444">
      <formula>D569 &lt;&gt; ""</formula>
    </cfRule>
    <cfRule type="expression" dxfId="464" priority="445">
      <formula>F569&lt;&gt; ""</formula>
    </cfRule>
  </conditionalFormatting>
  <conditionalFormatting sqref="D580:D581">
    <cfRule type="expression" dxfId="463" priority="440">
      <formula>D580&lt;&gt;""</formula>
    </cfRule>
    <cfRule type="expression" dxfId="462" priority="441">
      <formula>E580&lt;&gt;""</formula>
    </cfRule>
  </conditionalFormatting>
  <conditionalFormatting sqref="E580:E581">
    <cfRule type="expression" dxfId="461" priority="442">
      <formula>E580&lt;&gt;""</formula>
    </cfRule>
    <cfRule type="expression" dxfId="460" priority="443">
      <formula>D580&lt;&gt;""</formula>
    </cfRule>
  </conditionalFormatting>
  <conditionalFormatting sqref="F598">
    <cfRule type="expression" dxfId="459" priority="438">
      <formula>F598 &lt;&gt; ""</formula>
    </cfRule>
    <cfRule type="expression" dxfId="458" priority="439">
      <formula>D598 &lt;&gt; ""</formula>
    </cfRule>
  </conditionalFormatting>
  <conditionalFormatting sqref="D598">
    <cfRule type="expression" dxfId="457" priority="436">
      <formula>D598 &lt;&gt; ""</formula>
    </cfRule>
    <cfRule type="expression" dxfId="456" priority="437">
      <formula>F598&lt;&gt; ""</formula>
    </cfRule>
  </conditionalFormatting>
  <conditionalFormatting sqref="F601">
    <cfRule type="expression" dxfId="455" priority="434">
      <formula>F601 &lt;&gt; ""</formula>
    </cfRule>
    <cfRule type="expression" dxfId="454" priority="435">
      <formula>D601 &lt;&gt; ""</formula>
    </cfRule>
  </conditionalFormatting>
  <conditionalFormatting sqref="D601">
    <cfRule type="expression" dxfId="453" priority="432">
      <formula>D601 &lt;&gt; ""</formula>
    </cfRule>
    <cfRule type="expression" dxfId="452" priority="433">
      <formula>F601&lt;&gt; ""</formula>
    </cfRule>
  </conditionalFormatting>
  <conditionalFormatting sqref="F604">
    <cfRule type="expression" dxfId="451" priority="430">
      <formula>F604 &lt;&gt; ""</formula>
    </cfRule>
    <cfRule type="expression" dxfId="450" priority="431">
      <formula>D604 &lt;&gt; ""</formula>
    </cfRule>
  </conditionalFormatting>
  <conditionalFormatting sqref="D604">
    <cfRule type="expression" dxfId="449" priority="428">
      <formula>D604 &lt;&gt; ""</formula>
    </cfRule>
    <cfRule type="expression" dxfId="448" priority="429">
      <formula>F604&lt;&gt; ""</formula>
    </cfRule>
  </conditionalFormatting>
  <conditionalFormatting sqref="D600">
    <cfRule type="expression" dxfId="447" priority="425">
      <formula>D600 &lt;&gt; ""</formula>
    </cfRule>
    <cfRule type="expression" dxfId="446" priority="426">
      <formula>SUM(G600:L600)&lt;&gt;0</formula>
    </cfRule>
    <cfRule type="expression" dxfId="445" priority="427">
      <formula>SUM(G600,I600,K600) &lt;&gt;0</formula>
    </cfRule>
  </conditionalFormatting>
  <conditionalFormatting sqref="D603">
    <cfRule type="expression" dxfId="444" priority="422">
      <formula>D603 &lt;&gt; ""</formula>
    </cfRule>
    <cfRule type="expression" dxfId="443" priority="423">
      <formula>SUM(G603:L603)&lt;&gt;0</formula>
    </cfRule>
    <cfRule type="expression" dxfId="442" priority="424">
      <formula>SUM(G603,I603,K603) &lt;&gt;0</formula>
    </cfRule>
  </conditionalFormatting>
  <conditionalFormatting sqref="D606">
    <cfRule type="expression" dxfId="441" priority="419">
      <formula>D606 &lt;&gt; ""</formula>
    </cfRule>
    <cfRule type="expression" dxfId="440" priority="420">
      <formula>SUM(G606:L606)&lt;&gt;0</formula>
    </cfRule>
    <cfRule type="expression" dxfId="439" priority="421">
      <formula>SUM(G606,I606,K606) &lt;&gt;0</formula>
    </cfRule>
  </conditionalFormatting>
  <conditionalFormatting sqref="G599:G600">
    <cfRule type="expression" dxfId="438" priority="405">
      <formula>G599 &lt;&gt; ""</formula>
    </cfRule>
    <cfRule type="expression" dxfId="437" priority="409">
      <formula>H599&lt;&gt;""</formula>
    </cfRule>
  </conditionalFormatting>
  <conditionalFormatting sqref="I599:I600">
    <cfRule type="expression" dxfId="436" priority="403">
      <formula>I599 &lt;&gt; ""</formula>
    </cfRule>
    <cfRule type="expression" dxfId="435" priority="407">
      <formula>J599&lt;&gt;""</formula>
    </cfRule>
  </conditionalFormatting>
  <conditionalFormatting sqref="K599:K600">
    <cfRule type="expression" dxfId="434" priority="401">
      <formula>K599&lt;&gt;""</formula>
    </cfRule>
    <cfRule type="expression" dxfId="433" priority="406">
      <formula>L599&lt;&gt;""</formula>
    </cfRule>
  </conditionalFormatting>
  <conditionalFormatting sqref="H599:H600">
    <cfRule type="expression" dxfId="432" priority="414">
      <formula>H599&lt;&gt;""</formula>
    </cfRule>
    <cfRule type="expression" dxfId="431" priority="415">
      <formula>G599&lt;&gt;""</formula>
    </cfRule>
  </conditionalFormatting>
  <conditionalFormatting sqref="J599:J600">
    <cfRule type="expression" dxfId="430" priority="412">
      <formula>J599&lt;&gt;""</formula>
    </cfRule>
    <cfRule type="expression" dxfId="429" priority="413">
      <formula>I599&lt;&gt;""</formula>
    </cfRule>
  </conditionalFormatting>
  <conditionalFormatting sqref="L599:L600">
    <cfRule type="expression" dxfId="428" priority="410">
      <formula>L599&lt;&gt;""</formula>
    </cfRule>
    <cfRule type="expression" dxfId="427" priority="411">
      <formula>K599&lt;&gt;""</formula>
    </cfRule>
  </conditionalFormatting>
  <conditionalFormatting sqref="G600">
    <cfRule type="expression" dxfId="426" priority="408">
      <formula>SUM(G600,I600,K600) &lt;&gt; 0</formula>
    </cfRule>
    <cfRule type="expression" dxfId="425" priority="418">
      <formula>D600&lt;&gt;""</formula>
    </cfRule>
  </conditionalFormatting>
  <conditionalFormatting sqref="I600">
    <cfRule type="expression" dxfId="424" priority="404">
      <formula>SUM(G600,I600,K600)&lt;&gt;0</formula>
    </cfRule>
    <cfRule type="expression" dxfId="423" priority="417">
      <formula>D600&lt;&gt;""</formula>
    </cfRule>
  </conditionalFormatting>
  <conditionalFormatting sqref="K600">
    <cfRule type="expression" dxfId="422" priority="402">
      <formula>SUM(G600,I600,K600)&lt;&gt;0</formula>
    </cfRule>
    <cfRule type="expression" dxfId="421" priority="416">
      <formula>D600&lt;&gt;""</formula>
    </cfRule>
  </conditionalFormatting>
  <conditionalFormatting sqref="G602:G603">
    <cfRule type="expression" dxfId="420" priority="387">
      <formula>G602 &lt;&gt; ""</formula>
    </cfRule>
    <cfRule type="expression" dxfId="419" priority="391">
      <formula>H602&lt;&gt;""</formula>
    </cfRule>
  </conditionalFormatting>
  <conditionalFormatting sqref="I602:I603">
    <cfRule type="expression" dxfId="418" priority="385">
      <formula>I602 &lt;&gt; ""</formula>
    </cfRule>
    <cfRule type="expression" dxfId="417" priority="389">
      <formula>J602&lt;&gt;""</formula>
    </cfRule>
  </conditionalFormatting>
  <conditionalFormatting sqref="K602:K603">
    <cfRule type="expression" dxfId="416" priority="383">
      <formula>K602&lt;&gt;""</formula>
    </cfRule>
    <cfRule type="expression" dxfId="415" priority="388">
      <formula>L602&lt;&gt;""</formula>
    </cfRule>
  </conditionalFormatting>
  <conditionalFormatting sqref="H602:H603">
    <cfRule type="expression" dxfId="414" priority="396">
      <formula>H602&lt;&gt;""</formula>
    </cfRule>
    <cfRule type="expression" dxfId="413" priority="397">
      <formula>G602&lt;&gt;""</formula>
    </cfRule>
  </conditionalFormatting>
  <conditionalFormatting sqref="J602:J603">
    <cfRule type="expression" dxfId="412" priority="394">
      <formula>J602&lt;&gt;""</formula>
    </cfRule>
    <cfRule type="expression" dxfId="411" priority="395">
      <formula>I602&lt;&gt;""</formula>
    </cfRule>
  </conditionalFormatting>
  <conditionalFormatting sqref="L602:L603">
    <cfRule type="expression" dxfId="410" priority="392">
      <formula>L602&lt;&gt;""</formula>
    </cfRule>
    <cfRule type="expression" dxfId="409" priority="393">
      <formula>K602&lt;&gt;""</formula>
    </cfRule>
  </conditionalFormatting>
  <conditionalFormatting sqref="G603">
    <cfRule type="expression" dxfId="408" priority="390">
      <formula>SUM(G603,I603,K603) &lt;&gt; 0</formula>
    </cfRule>
    <cfRule type="expression" dxfId="407" priority="400">
      <formula>D603&lt;&gt;""</formula>
    </cfRule>
  </conditionalFormatting>
  <conditionalFormatting sqref="I603">
    <cfRule type="expression" dxfId="406" priority="386">
      <formula>SUM(G603,I603,K603)&lt;&gt;0</formula>
    </cfRule>
    <cfRule type="expression" dxfId="405" priority="399">
      <formula>D603&lt;&gt;""</formula>
    </cfRule>
  </conditionalFormatting>
  <conditionalFormatting sqref="K603">
    <cfRule type="expression" dxfId="404" priority="384">
      <formula>SUM(G603,I603,K603)&lt;&gt;0</formula>
    </cfRule>
    <cfRule type="expression" dxfId="403" priority="398">
      <formula>D603&lt;&gt;""</formula>
    </cfRule>
  </conditionalFormatting>
  <conditionalFormatting sqref="G605:G606">
    <cfRule type="expression" dxfId="402" priority="369">
      <formula>G605 &lt;&gt; ""</formula>
    </cfRule>
    <cfRule type="expression" dxfId="401" priority="373">
      <formula>H605&lt;&gt;""</formula>
    </cfRule>
  </conditionalFormatting>
  <conditionalFormatting sqref="I605:I606">
    <cfRule type="expression" dxfId="400" priority="367">
      <formula>I605 &lt;&gt; ""</formula>
    </cfRule>
    <cfRule type="expression" dxfId="399" priority="371">
      <formula>J605&lt;&gt;""</formula>
    </cfRule>
  </conditionalFormatting>
  <conditionalFormatting sqref="K605:K606">
    <cfRule type="expression" dxfId="398" priority="365">
      <formula>K605&lt;&gt;""</formula>
    </cfRule>
    <cfRule type="expression" dxfId="397" priority="370">
      <formula>L605&lt;&gt;""</formula>
    </cfRule>
  </conditionalFormatting>
  <conditionalFormatting sqref="H605:H606">
    <cfRule type="expression" dxfId="396" priority="378">
      <formula>H605&lt;&gt;""</formula>
    </cfRule>
    <cfRule type="expression" dxfId="395" priority="379">
      <formula>G605&lt;&gt;""</formula>
    </cfRule>
  </conditionalFormatting>
  <conditionalFormatting sqref="J605:J606">
    <cfRule type="expression" dxfId="394" priority="376">
      <formula>J605&lt;&gt;""</formula>
    </cfRule>
    <cfRule type="expression" dxfId="393" priority="377">
      <formula>I605&lt;&gt;""</formula>
    </cfRule>
  </conditionalFormatting>
  <conditionalFormatting sqref="L605:L606">
    <cfRule type="expression" dxfId="392" priority="374">
      <formula>L605&lt;&gt;""</formula>
    </cfRule>
    <cfRule type="expression" dxfId="391" priority="375">
      <formula>K605&lt;&gt;""</formula>
    </cfRule>
  </conditionalFormatting>
  <conditionalFormatting sqref="G606">
    <cfRule type="expression" dxfId="390" priority="372">
      <formula>SUM(G606,I606,K606) &lt;&gt; 0</formula>
    </cfRule>
    <cfRule type="expression" dxfId="389" priority="382">
      <formula>D606&lt;&gt;""</formula>
    </cfRule>
  </conditionalFormatting>
  <conditionalFormatting sqref="I606">
    <cfRule type="expression" dxfId="388" priority="368">
      <formula>SUM(G606,I606,K606)&lt;&gt;0</formula>
    </cfRule>
    <cfRule type="expression" dxfId="387" priority="381">
      <formula>D606&lt;&gt;""</formula>
    </cfRule>
  </conditionalFormatting>
  <conditionalFormatting sqref="K606">
    <cfRule type="expression" dxfId="386" priority="366">
      <formula>SUM(G606,I606,K606)&lt;&gt;0</formula>
    </cfRule>
    <cfRule type="expression" dxfId="385" priority="380">
      <formula>D606&lt;&gt;""</formula>
    </cfRule>
  </conditionalFormatting>
  <conditionalFormatting sqref="F614:F617">
    <cfRule type="expression" dxfId="384" priority="363">
      <formula>F614 &lt;&gt; ""</formula>
    </cfRule>
    <cfRule type="expression" dxfId="383" priority="364">
      <formula>D614 &lt;&gt; ""</formula>
    </cfRule>
  </conditionalFormatting>
  <conditionalFormatting sqref="D614:D617">
    <cfRule type="expression" dxfId="382" priority="361">
      <formula>D614 &lt;&gt; ""</formula>
    </cfRule>
    <cfRule type="expression" dxfId="381" priority="362">
      <formula>F614&lt;&gt; ""</formula>
    </cfRule>
  </conditionalFormatting>
  <conditionalFormatting sqref="D625:D626">
    <cfRule type="expression" dxfId="380" priority="357">
      <formula>D625&lt;&gt;""</formula>
    </cfRule>
    <cfRule type="expression" dxfId="379" priority="358">
      <formula>E625&lt;&gt;""</formula>
    </cfRule>
  </conditionalFormatting>
  <conditionalFormatting sqref="E625:E626">
    <cfRule type="expression" dxfId="378" priority="359">
      <formula>E625&lt;&gt;""</formula>
    </cfRule>
    <cfRule type="expression" dxfId="377" priority="360">
      <formula>D625&lt;&gt;""</formula>
    </cfRule>
  </conditionalFormatting>
  <conditionalFormatting sqref="F644">
    <cfRule type="expression" dxfId="376" priority="355">
      <formula>F644 &lt;&gt; ""</formula>
    </cfRule>
    <cfRule type="expression" dxfId="375" priority="356">
      <formula>D644 &lt;&gt; ""</formula>
    </cfRule>
  </conditionalFormatting>
  <conditionalFormatting sqref="D644">
    <cfRule type="expression" dxfId="374" priority="353">
      <formula>D644 &lt;&gt; ""</formula>
    </cfRule>
    <cfRule type="expression" dxfId="373" priority="354">
      <formula>F644&lt;&gt; ""</formula>
    </cfRule>
  </conditionalFormatting>
  <conditionalFormatting sqref="F647">
    <cfRule type="expression" dxfId="372" priority="351">
      <formula>F647 &lt;&gt; ""</formula>
    </cfRule>
    <cfRule type="expression" dxfId="371" priority="352">
      <formula>D647 &lt;&gt; ""</formula>
    </cfRule>
  </conditionalFormatting>
  <conditionalFormatting sqref="D647">
    <cfRule type="expression" dxfId="370" priority="349">
      <formula>D647 &lt;&gt; ""</formula>
    </cfRule>
    <cfRule type="expression" dxfId="369" priority="350">
      <formula>F647&lt;&gt; ""</formula>
    </cfRule>
  </conditionalFormatting>
  <conditionalFormatting sqref="F650">
    <cfRule type="expression" dxfId="368" priority="347">
      <formula>F650 &lt;&gt; ""</formula>
    </cfRule>
    <cfRule type="expression" dxfId="367" priority="348">
      <formula>D650 &lt;&gt; ""</formula>
    </cfRule>
  </conditionalFormatting>
  <conditionalFormatting sqref="D650">
    <cfRule type="expression" dxfId="366" priority="345">
      <formula>D650 &lt;&gt; ""</formula>
    </cfRule>
    <cfRule type="expression" dxfId="365" priority="346">
      <formula>F650&lt;&gt; ""</formula>
    </cfRule>
  </conditionalFormatting>
  <conditionalFormatting sqref="D646">
    <cfRule type="expression" dxfId="364" priority="342">
      <formula>D646 &lt;&gt; ""</formula>
    </cfRule>
    <cfRule type="expression" dxfId="363" priority="343">
      <formula>SUM(G646:L646)&lt;&gt;0</formula>
    </cfRule>
    <cfRule type="expression" dxfId="362" priority="344">
      <formula>SUM(G646,I646,K646) &lt;&gt;0</formula>
    </cfRule>
  </conditionalFormatting>
  <conditionalFormatting sqref="D649">
    <cfRule type="expression" dxfId="361" priority="339">
      <formula>D649 &lt;&gt; ""</formula>
    </cfRule>
    <cfRule type="expression" dxfId="360" priority="340">
      <formula>SUM(G649:L649)&lt;&gt;0</formula>
    </cfRule>
    <cfRule type="expression" dxfId="359" priority="341">
      <formula>SUM(G649,I649,K649) &lt;&gt;0</formula>
    </cfRule>
  </conditionalFormatting>
  <conditionalFormatting sqref="D652">
    <cfRule type="expression" dxfId="358" priority="336">
      <formula>D652 &lt;&gt; ""</formula>
    </cfRule>
    <cfRule type="expression" dxfId="357" priority="337">
      <formula>SUM(G652:L652)&lt;&gt;0</formula>
    </cfRule>
    <cfRule type="expression" dxfId="356" priority="338">
      <formula>SUM(G652,I652,K652) &lt;&gt;0</formula>
    </cfRule>
  </conditionalFormatting>
  <conditionalFormatting sqref="G645:G646">
    <cfRule type="expression" dxfId="355" priority="322">
      <formula>G645 &lt;&gt; ""</formula>
    </cfRule>
    <cfRule type="expression" dxfId="354" priority="326">
      <formula>H645&lt;&gt;""</formula>
    </cfRule>
  </conditionalFormatting>
  <conditionalFormatting sqref="I645:I646">
    <cfRule type="expression" dxfId="353" priority="320">
      <formula>I645 &lt;&gt; ""</formula>
    </cfRule>
    <cfRule type="expression" dxfId="352" priority="324">
      <formula>J645&lt;&gt;""</formula>
    </cfRule>
  </conditionalFormatting>
  <conditionalFormatting sqref="K645:K646">
    <cfRule type="expression" dxfId="351" priority="318">
      <formula>K645&lt;&gt;""</formula>
    </cfRule>
    <cfRule type="expression" dxfId="350" priority="323">
      <formula>L645&lt;&gt;""</formula>
    </cfRule>
  </conditionalFormatting>
  <conditionalFormatting sqref="H645:H646">
    <cfRule type="expression" dxfId="349" priority="331">
      <formula>H645&lt;&gt;""</formula>
    </cfRule>
    <cfRule type="expression" dxfId="348" priority="332">
      <formula>G645&lt;&gt;""</formula>
    </cfRule>
  </conditionalFormatting>
  <conditionalFormatting sqref="J645:J646">
    <cfRule type="expression" dxfId="347" priority="329">
      <formula>J645&lt;&gt;""</formula>
    </cfRule>
    <cfRule type="expression" dxfId="346" priority="330">
      <formula>I645&lt;&gt;""</formula>
    </cfRule>
  </conditionalFormatting>
  <conditionalFormatting sqref="L645:L646">
    <cfRule type="expression" dxfId="345" priority="327">
      <formula>L645&lt;&gt;""</formula>
    </cfRule>
    <cfRule type="expression" dxfId="344" priority="328">
      <formula>K645&lt;&gt;""</formula>
    </cfRule>
  </conditionalFormatting>
  <conditionalFormatting sqref="G646">
    <cfRule type="expression" dxfId="343" priority="325">
      <formula>SUM(G646,I646,K646) &lt;&gt; 0</formula>
    </cfRule>
    <cfRule type="expression" dxfId="342" priority="335">
      <formula>D646&lt;&gt;""</formula>
    </cfRule>
  </conditionalFormatting>
  <conditionalFormatting sqref="I646">
    <cfRule type="expression" dxfId="341" priority="321">
      <formula>SUM(G646,I646,K646)&lt;&gt;0</formula>
    </cfRule>
    <cfRule type="expression" dxfId="340" priority="334">
      <formula>D646&lt;&gt;""</formula>
    </cfRule>
  </conditionalFormatting>
  <conditionalFormatting sqref="K646">
    <cfRule type="expression" dxfId="339" priority="319">
      <formula>SUM(G646,I646,K646)&lt;&gt;0</formula>
    </cfRule>
    <cfRule type="expression" dxfId="338" priority="333">
      <formula>D646&lt;&gt;""</formula>
    </cfRule>
  </conditionalFormatting>
  <conditionalFormatting sqref="G648:G649">
    <cfRule type="expression" dxfId="337" priority="304">
      <formula>G648 &lt;&gt; ""</formula>
    </cfRule>
    <cfRule type="expression" dxfId="336" priority="308">
      <formula>H648&lt;&gt;""</formula>
    </cfRule>
  </conditionalFormatting>
  <conditionalFormatting sqref="I648:I649">
    <cfRule type="expression" dxfId="335" priority="302">
      <formula>I648 &lt;&gt; ""</formula>
    </cfRule>
    <cfRule type="expression" dxfId="334" priority="306">
      <formula>J648&lt;&gt;""</formula>
    </cfRule>
  </conditionalFormatting>
  <conditionalFormatting sqref="K648:K649">
    <cfRule type="expression" dxfId="333" priority="300">
      <formula>K648&lt;&gt;""</formula>
    </cfRule>
    <cfRule type="expression" dxfId="332" priority="305">
      <formula>L648&lt;&gt;""</formula>
    </cfRule>
  </conditionalFormatting>
  <conditionalFormatting sqref="H648:H649">
    <cfRule type="expression" dxfId="331" priority="313">
      <formula>H648&lt;&gt;""</formula>
    </cfRule>
    <cfRule type="expression" dxfId="330" priority="314">
      <formula>G648&lt;&gt;""</formula>
    </cfRule>
  </conditionalFormatting>
  <conditionalFormatting sqref="J648:J649">
    <cfRule type="expression" dxfId="329" priority="311">
      <formula>J648&lt;&gt;""</formula>
    </cfRule>
    <cfRule type="expression" dxfId="328" priority="312">
      <formula>I648&lt;&gt;""</formula>
    </cfRule>
  </conditionalFormatting>
  <conditionalFormatting sqref="L648:L649">
    <cfRule type="expression" dxfId="327" priority="309">
      <formula>L648&lt;&gt;""</formula>
    </cfRule>
    <cfRule type="expression" dxfId="326" priority="310">
      <formula>K648&lt;&gt;""</formula>
    </cfRule>
  </conditionalFormatting>
  <conditionalFormatting sqref="G649">
    <cfRule type="expression" dxfId="325" priority="307">
      <formula>SUM(G649,I649,K649) &lt;&gt; 0</formula>
    </cfRule>
    <cfRule type="expression" dxfId="324" priority="317">
      <formula>D649&lt;&gt;""</formula>
    </cfRule>
  </conditionalFormatting>
  <conditionalFormatting sqref="I649">
    <cfRule type="expression" dxfId="323" priority="303">
      <formula>SUM(G649,I649,K649)&lt;&gt;0</formula>
    </cfRule>
    <cfRule type="expression" dxfId="322" priority="316">
      <formula>D649&lt;&gt;""</formula>
    </cfRule>
  </conditionalFormatting>
  <conditionalFormatting sqref="K649">
    <cfRule type="expression" dxfId="321" priority="301">
      <formula>SUM(G649,I649,K649)&lt;&gt;0</formula>
    </cfRule>
    <cfRule type="expression" dxfId="320" priority="315">
      <formula>D649&lt;&gt;""</formula>
    </cfRule>
  </conditionalFormatting>
  <conditionalFormatting sqref="G651:G652">
    <cfRule type="expression" dxfId="319" priority="286">
      <formula>G651 &lt;&gt; ""</formula>
    </cfRule>
    <cfRule type="expression" dxfId="318" priority="290">
      <formula>H651&lt;&gt;""</formula>
    </cfRule>
  </conditionalFormatting>
  <conditionalFormatting sqref="I651:I652">
    <cfRule type="expression" dxfId="317" priority="284">
      <formula>I651 &lt;&gt; ""</formula>
    </cfRule>
    <cfRule type="expression" dxfId="316" priority="288">
      <formula>J651&lt;&gt;""</formula>
    </cfRule>
  </conditionalFormatting>
  <conditionalFormatting sqref="K651:K652">
    <cfRule type="expression" dxfId="315" priority="282">
      <formula>K651&lt;&gt;""</formula>
    </cfRule>
    <cfRule type="expression" dxfId="314" priority="287">
      <formula>L651&lt;&gt;""</formula>
    </cfRule>
  </conditionalFormatting>
  <conditionalFormatting sqref="H651:H652">
    <cfRule type="expression" dxfId="313" priority="295">
      <formula>H651&lt;&gt;""</formula>
    </cfRule>
    <cfRule type="expression" dxfId="312" priority="296">
      <formula>G651&lt;&gt;""</formula>
    </cfRule>
  </conditionalFormatting>
  <conditionalFormatting sqref="J651:J652">
    <cfRule type="expression" dxfId="311" priority="293">
      <formula>J651&lt;&gt;""</formula>
    </cfRule>
    <cfRule type="expression" dxfId="310" priority="294">
      <formula>I651&lt;&gt;""</formula>
    </cfRule>
  </conditionalFormatting>
  <conditionalFormatting sqref="L651:L652">
    <cfRule type="expression" dxfId="309" priority="291">
      <formula>L651&lt;&gt;""</formula>
    </cfRule>
    <cfRule type="expression" dxfId="308" priority="292">
      <formula>K651&lt;&gt;""</formula>
    </cfRule>
  </conditionalFormatting>
  <conditionalFormatting sqref="G652">
    <cfRule type="expression" dxfId="307" priority="289">
      <formula>SUM(G652,I652,K652) &lt;&gt; 0</formula>
    </cfRule>
    <cfRule type="expression" dxfId="306" priority="299">
      <formula>D652&lt;&gt;""</formula>
    </cfRule>
  </conditionalFormatting>
  <conditionalFormatting sqref="I652">
    <cfRule type="expression" dxfId="305" priority="285">
      <formula>SUM(G652,I652,K652)&lt;&gt;0</formula>
    </cfRule>
    <cfRule type="expression" dxfId="304" priority="298">
      <formula>D652&lt;&gt;""</formula>
    </cfRule>
  </conditionalFormatting>
  <conditionalFormatting sqref="K652">
    <cfRule type="expression" dxfId="303" priority="283">
      <formula>SUM(G652,I652,K652)&lt;&gt;0</formula>
    </cfRule>
    <cfRule type="expression" dxfId="302" priority="297">
      <formula>D652&lt;&gt;""</formula>
    </cfRule>
  </conditionalFormatting>
  <conditionalFormatting sqref="F660:F663">
    <cfRule type="expression" dxfId="301" priority="280">
      <formula>F660 &lt;&gt; ""</formula>
    </cfRule>
    <cfRule type="expression" dxfId="300" priority="281">
      <formula>D660 &lt;&gt; ""</formula>
    </cfRule>
  </conditionalFormatting>
  <conditionalFormatting sqref="D660:D663">
    <cfRule type="expression" dxfId="299" priority="278">
      <formula>D660 &lt;&gt; ""</formula>
    </cfRule>
    <cfRule type="expression" dxfId="298" priority="279">
      <formula>F660&lt;&gt; ""</formula>
    </cfRule>
  </conditionalFormatting>
  <conditionalFormatting sqref="D671:D672">
    <cfRule type="expression" dxfId="297" priority="274">
      <formula>D671&lt;&gt;""</formula>
    </cfRule>
    <cfRule type="expression" dxfId="296" priority="275">
      <formula>E671&lt;&gt;""</formula>
    </cfRule>
  </conditionalFormatting>
  <conditionalFormatting sqref="E671:E672">
    <cfRule type="expression" dxfId="295" priority="276">
      <formula>E671&lt;&gt;""</formula>
    </cfRule>
    <cfRule type="expression" dxfId="294" priority="277">
      <formula>D671&lt;&gt;""</formula>
    </cfRule>
  </conditionalFormatting>
  <conditionalFormatting sqref="F703">
    <cfRule type="expression" dxfId="293" priority="272">
      <formula>F703 &lt;&gt; ""</formula>
    </cfRule>
    <cfRule type="expression" dxfId="292" priority="273">
      <formula>D703 &lt;&gt; ""</formula>
    </cfRule>
  </conditionalFormatting>
  <conditionalFormatting sqref="D703">
    <cfRule type="expression" dxfId="291" priority="270">
      <formula>D703 &lt;&gt; ""</formula>
    </cfRule>
    <cfRule type="expression" dxfId="290" priority="271">
      <formula>F703&lt;&gt; ""</formula>
    </cfRule>
  </conditionalFormatting>
  <conditionalFormatting sqref="F706">
    <cfRule type="expression" dxfId="289" priority="268">
      <formula>F706 &lt;&gt; ""</formula>
    </cfRule>
    <cfRule type="expression" dxfId="288" priority="269">
      <formula>D706 &lt;&gt; ""</formula>
    </cfRule>
  </conditionalFormatting>
  <conditionalFormatting sqref="D706">
    <cfRule type="expression" dxfId="287" priority="266">
      <formula>D706 &lt;&gt; ""</formula>
    </cfRule>
    <cfRule type="expression" dxfId="286" priority="267">
      <formula>F706&lt;&gt; ""</formula>
    </cfRule>
  </conditionalFormatting>
  <conditionalFormatting sqref="F709">
    <cfRule type="expression" dxfId="285" priority="264">
      <formula>F709 &lt;&gt; ""</formula>
    </cfRule>
    <cfRule type="expression" dxfId="284" priority="265">
      <formula>D709 &lt;&gt; ""</formula>
    </cfRule>
  </conditionalFormatting>
  <conditionalFormatting sqref="D709">
    <cfRule type="expression" dxfId="283" priority="262">
      <formula>D709 &lt;&gt; ""</formula>
    </cfRule>
    <cfRule type="expression" dxfId="282" priority="263">
      <formula>F709&lt;&gt; ""</formula>
    </cfRule>
  </conditionalFormatting>
  <conditionalFormatting sqref="D705">
    <cfRule type="expression" dxfId="281" priority="259">
      <formula>D705 &lt;&gt; ""</formula>
    </cfRule>
    <cfRule type="expression" dxfId="280" priority="260">
      <formula>SUM(G705:L705)&lt;&gt;0</formula>
    </cfRule>
    <cfRule type="expression" dxfId="279" priority="261">
      <formula>SUM(G705,I705,K705) &lt;&gt;0</formula>
    </cfRule>
  </conditionalFormatting>
  <conditionalFormatting sqref="D708">
    <cfRule type="expression" dxfId="278" priority="256">
      <formula>D708 &lt;&gt; ""</formula>
    </cfRule>
    <cfRule type="expression" dxfId="277" priority="257">
      <formula>SUM(G708:L708)&lt;&gt;0</formula>
    </cfRule>
    <cfRule type="expression" dxfId="276" priority="258">
      <formula>SUM(G708,I708,K708) &lt;&gt;0</formula>
    </cfRule>
  </conditionalFormatting>
  <conditionalFormatting sqref="D711">
    <cfRule type="expression" dxfId="275" priority="253">
      <formula>D711 &lt;&gt; ""</formula>
    </cfRule>
    <cfRule type="expression" dxfId="274" priority="254">
      <formula>SUM(G711:L711)&lt;&gt;0</formula>
    </cfRule>
    <cfRule type="expression" dxfId="273" priority="255">
      <formula>SUM(G711,I711,K711) &lt;&gt;0</formula>
    </cfRule>
  </conditionalFormatting>
  <conditionalFormatting sqref="G704:G705">
    <cfRule type="expression" dxfId="272" priority="239">
      <formula>G704 &lt;&gt; ""</formula>
    </cfRule>
    <cfRule type="expression" dxfId="271" priority="243">
      <formula>H704&lt;&gt;""</formula>
    </cfRule>
  </conditionalFormatting>
  <conditionalFormatting sqref="I704:I705">
    <cfRule type="expression" dxfId="270" priority="237">
      <formula>I704 &lt;&gt; ""</formula>
    </cfRule>
    <cfRule type="expression" dxfId="269" priority="241">
      <formula>J704&lt;&gt;""</formula>
    </cfRule>
  </conditionalFormatting>
  <conditionalFormatting sqref="K704:K705">
    <cfRule type="expression" dxfId="268" priority="235">
      <formula>K704&lt;&gt;""</formula>
    </cfRule>
    <cfRule type="expression" dxfId="267" priority="240">
      <formula>L704&lt;&gt;""</formula>
    </cfRule>
  </conditionalFormatting>
  <conditionalFormatting sqref="H704:H705">
    <cfRule type="expression" dxfId="266" priority="248">
      <formula>H704&lt;&gt;""</formula>
    </cfRule>
    <cfRule type="expression" dxfId="265" priority="249">
      <formula>G704&lt;&gt;""</formula>
    </cfRule>
  </conditionalFormatting>
  <conditionalFormatting sqref="J704:J705">
    <cfRule type="expression" dxfId="264" priority="246">
      <formula>J704&lt;&gt;""</formula>
    </cfRule>
    <cfRule type="expression" dxfId="263" priority="247">
      <formula>I704&lt;&gt;""</formula>
    </cfRule>
  </conditionalFormatting>
  <conditionalFormatting sqref="L704:L705">
    <cfRule type="expression" dxfId="262" priority="244">
      <formula>L704&lt;&gt;""</formula>
    </cfRule>
    <cfRule type="expression" dxfId="261" priority="245">
      <formula>K704&lt;&gt;""</formula>
    </cfRule>
  </conditionalFormatting>
  <conditionalFormatting sqref="G705">
    <cfRule type="expression" dxfId="260" priority="242">
      <formula>SUM(G705,I705,K705) &lt;&gt; 0</formula>
    </cfRule>
    <cfRule type="expression" dxfId="259" priority="252">
      <formula>D705&lt;&gt;""</formula>
    </cfRule>
  </conditionalFormatting>
  <conditionalFormatting sqref="I705">
    <cfRule type="expression" dxfId="258" priority="238">
      <formula>SUM(G705,I705,K705)&lt;&gt;0</formula>
    </cfRule>
    <cfRule type="expression" dxfId="257" priority="251">
      <formula>D705&lt;&gt;""</formula>
    </cfRule>
  </conditionalFormatting>
  <conditionalFormatting sqref="K705">
    <cfRule type="expression" dxfId="256" priority="236">
      <formula>SUM(G705,I705,K705)&lt;&gt;0</formula>
    </cfRule>
    <cfRule type="expression" dxfId="255" priority="250">
      <formula>D705&lt;&gt;""</formula>
    </cfRule>
  </conditionalFormatting>
  <conditionalFormatting sqref="G707:G708">
    <cfRule type="expression" dxfId="254" priority="221">
      <formula>G707 &lt;&gt; ""</formula>
    </cfRule>
    <cfRule type="expression" dxfId="253" priority="225">
      <formula>H707&lt;&gt;""</formula>
    </cfRule>
  </conditionalFormatting>
  <conditionalFormatting sqref="I707:I708">
    <cfRule type="expression" dxfId="252" priority="219">
      <formula>I707 &lt;&gt; ""</formula>
    </cfRule>
    <cfRule type="expression" dxfId="251" priority="223">
      <formula>J707&lt;&gt;""</formula>
    </cfRule>
  </conditionalFormatting>
  <conditionalFormatting sqref="K707:K708">
    <cfRule type="expression" dxfId="250" priority="217">
      <formula>K707&lt;&gt;""</formula>
    </cfRule>
    <cfRule type="expression" dxfId="249" priority="222">
      <formula>L707&lt;&gt;""</formula>
    </cfRule>
  </conditionalFormatting>
  <conditionalFormatting sqref="H707:H708">
    <cfRule type="expression" dxfId="248" priority="230">
      <formula>H707&lt;&gt;""</formula>
    </cfRule>
    <cfRule type="expression" dxfId="247" priority="231">
      <formula>G707&lt;&gt;""</formula>
    </cfRule>
  </conditionalFormatting>
  <conditionalFormatting sqref="J707:J708">
    <cfRule type="expression" dxfId="246" priority="228">
      <formula>J707&lt;&gt;""</formula>
    </cfRule>
    <cfRule type="expression" dxfId="245" priority="229">
      <formula>I707&lt;&gt;""</formula>
    </cfRule>
  </conditionalFormatting>
  <conditionalFormatting sqref="L707:L708">
    <cfRule type="expression" dxfId="244" priority="226">
      <formula>L707&lt;&gt;""</formula>
    </cfRule>
    <cfRule type="expression" dxfId="243" priority="227">
      <formula>K707&lt;&gt;""</formula>
    </cfRule>
  </conditionalFormatting>
  <conditionalFormatting sqref="G708">
    <cfRule type="expression" dxfId="242" priority="224">
      <formula>SUM(G708,I708,K708) &lt;&gt; 0</formula>
    </cfRule>
    <cfRule type="expression" dxfId="241" priority="234">
      <formula>D708&lt;&gt;""</formula>
    </cfRule>
  </conditionalFormatting>
  <conditionalFormatting sqref="I708">
    <cfRule type="expression" dxfId="240" priority="220">
      <formula>SUM(G708,I708,K708)&lt;&gt;0</formula>
    </cfRule>
    <cfRule type="expression" dxfId="239" priority="233">
      <formula>D708&lt;&gt;""</formula>
    </cfRule>
  </conditionalFormatting>
  <conditionalFormatting sqref="K708">
    <cfRule type="expression" dxfId="238" priority="218">
      <formula>SUM(G708,I708,K708)&lt;&gt;0</formula>
    </cfRule>
    <cfRule type="expression" dxfId="237" priority="232">
      <formula>D708&lt;&gt;""</formula>
    </cfRule>
  </conditionalFormatting>
  <conditionalFormatting sqref="G710:G711">
    <cfRule type="expression" dxfId="236" priority="203">
      <formula>G710 &lt;&gt; ""</formula>
    </cfRule>
    <cfRule type="expression" dxfId="235" priority="207">
      <formula>H710&lt;&gt;""</formula>
    </cfRule>
  </conditionalFormatting>
  <conditionalFormatting sqref="I710:I711">
    <cfRule type="expression" dxfId="234" priority="201">
      <formula>I710 &lt;&gt; ""</formula>
    </cfRule>
    <cfRule type="expression" dxfId="233" priority="205">
      <formula>J710&lt;&gt;""</formula>
    </cfRule>
  </conditionalFormatting>
  <conditionalFormatting sqref="K710:K711">
    <cfRule type="expression" dxfId="232" priority="199">
      <formula>K710&lt;&gt;""</formula>
    </cfRule>
    <cfRule type="expression" dxfId="231" priority="204">
      <formula>L710&lt;&gt;""</formula>
    </cfRule>
  </conditionalFormatting>
  <conditionalFormatting sqref="H710:H711">
    <cfRule type="expression" dxfId="230" priority="212">
      <formula>H710&lt;&gt;""</formula>
    </cfRule>
    <cfRule type="expression" dxfId="229" priority="213">
      <formula>G710&lt;&gt;""</formula>
    </cfRule>
  </conditionalFormatting>
  <conditionalFormatting sqref="J710:J711">
    <cfRule type="expression" dxfId="228" priority="210">
      <formula>J710&lt;&gt;""</formula>
    </cfRule>
    <cfRule type="expression" dxfId="227" priority="211">
      <formula>I710&lt;&gt;""</formula>
    </cfRule>
  </conditionalFormatting>
  <conditionalFormatting sqref="L710:L711">
    <cfRule type="expression" dxfId="226" priority="208">
      <formula>L710&lt;&gt;""</formula>
    </cfRule>
    <cfRule type="expression" dxfId="225" priority="209">
      <formula>K710&lt;&gt;""</formula>
    </cfRule>
  </conditionalFormatting>
  <conditionalFormatting sqref="G711">
    <cfRule type="expression" dxfId="224" priority="206">
      <formula>SUM(G711,I711,K711) &lt;&gt; 0</formula>
    </cfRule>
    <cfRule type="expression" dxfId="223" priority="216">
      <formula>D711&lt;&gt;""</formula>
    </cfRule>
  </conditionalFormatting>
  <conditionalFormatting sqref="I711">
    <cfRule type="expression" dxfId="222" priority="202">
      <formula>SUM(G711,I711,K711)&lt;&gt;0</formula>
    </cfRule>
    <cfRule type="expression" dxfId="221" priority="215">
      <formula>D711&lt;&gt;""</formula>
    </cfRule>
  </conditionalFormatting>
  <conditionalFormatting sqref="K711">
    <cfRule type="expression" dxfId="220" priority="200">
      <formula>SUM(G711,I711,K711)&lt;&gt;0</formula>
    </cfRule>
    <cfRule type="expression" dxfId="219" priority="214">
      <formula>D711&lt;&gt;""</formula>
    </cfRule>
  </conditionalFormatting>
  <conditionalFormatting sqref="F719:F722">
    <cfRule type="expression" dxfId="218" priority="197">
      <formula>F719 &lt;&gt; ""</formula>
    </cfRule>
    <cfRule type="expression" dxfId="217" priority="198">
      <formula>D719 &lt;&gt; ""</formula>
    </cfRule>
  </conditionalFormatting>
  <conditionalFormatting sqref="D719:D722">
    <cfRule type="expression" dxfId="216" priority="195">
      <formula>D719 &lt;&gt; ""</formula>
    </cfRule>
    <cfRule type="expression" dxfId="215" priority="196">
      <formula>F719&lt;&gt; ""</formula>
    </cfRule>
  </conditionalFormatting>
  <conditionalFormatting sqref="D730:D731">
    <cfRule type="expression" dxfId="214" priority="191">
      <formula>D730&lt;&gt;""</formula>
    </cfRule>
    <cfRule type="expression" dxfId="213" priority="192">
      <formula>E730&lt;&gt;""</formula>
    </cfRule>
  </conditionalFormatting>
  <conditionalFormatting sqref="E730:E731">
    <cfRule type="expression" dxfId="212" priority="193">
      <formula>E730&lt;&gt;""</formula>
    </cfRule>
    <cfRule type="expression" dxfId="211" priority="194">
      <formula>D730&lt;&gt;""</formula>
    </cfRule>
  </conditionalFormatting>
  <conditionalFormatting sqref="F750">
    <cfRule type="expression" dxfId="210" priority="189">
      <formula>F750 &lt;&gt; ""</formula>
    </cfRule>
    <cfRule type="expression" dxfId="209" priority="190">
      <formula>D750 &lt;&gt; ""</formula>
    </cfRule>
  </conditionalFormatting>
  <conditionalFormatting sqref="D750">
    <cfRule type="expression" dxfId="208" priority="187">
      <formula>D750 &lt;&gt; ""</formula>
    </cfRule>
    <cfRule type="expression" dxfId="207" priority="188">
      <formula>F750&lt;&gt; ""</formula>
    </cfRule>
  </conditionalFormatting>
  <conditionalFormatting sqref="F753">
    <cfRule type="expression" dxfId="206" priority="185">
      <formula>F753 &lt;&gt; ""</formula>
    </cfRule>
    <cfRule type="expression" dxfId="205" priority="186">
      <formula>D753 &lt;&gt; ""</formula>
    </cfRule>
  </conditionalFormatting>
  <conditionalFormatting sqref="D753">
    <cfRule type="expression" dxfId="204" priority="183">
      <formula>D753 &lt;&gt; ""</formula>
    </cfRule>
    <cfRule type="expression" dxfId="203" priority="184">
      <formula>F753&lt;&gt; ""</formula>
    </cfRule>
  </conditionalFormatting>
  <conditionalFormatting sqref="F756">
    <cfRule type="expression" dxfId="202" priority="181">
      <formula>F756 &lt;&gt; ""</formula>
    </cfRule>
    <cfRule type="expression" dxfId="201" priority="182">
      <formula>D756 &lt;&gt; ""</formula>
    </cfRule>
  </conditionalFormatting>
  <conditionalFormatting sqref="D756">
    <cfRule type="expression" dxfId="200" priority="179">
      <formula>D756 &lt;&gt; ""</formula>
    </cfRule>
    <cfRule type="expression" dxfId="199" priority="180">
      <formula>F756&lt;&gt; ""</formula>
    </cfRule>
  </conditionalFormatting>
  <conditionalFormatting sqref="D752">
    <cfRule type="expression" dxfId="198" priority="176">
      <formula>D752 &lt;&gt; ""</formula>
    </cfRule>
    <cfRule type="expression" dxfId="197" priority="177">
      <formula>SUM(G752:L752)&lt;&gt;0</formula>
    </cfRule>
    <cfRule type="expression" dxfId="196" priority="178">
      <formula>SUM(G752,I752,K752) &lt;&gt;0</formula>
    </cfRule>
  </conditionalFormatting>
  <conditionalFormatting sqref="D755">
    <cfRule type="expression" dxfId="195" priority="173">
      <formula>D755 &lt;&gt; ""</formula>
    </cfRule>
    <cfRule type="expression" dxfId="194" priority="174">
      <formula>SUM(G755:L755)&lt;&gt;0</formula>
    </cfRule>
    <cfRule type="expression" dxfId="193" priority="175">
      <formula>SUM(G755,I755,K755) &lt;&gt;0</formula>
    </cfRule>
  </conditionalFormatting>
  <conditionalFormatting sqref="D758">
    <cfRule type="expression" dxfId="192" priority="170">
      <formula>D758 &lt;&gt; ""</formula>
    </cfRule>
    <cfRule type="expression" dxfId="191" priority="171">
      <formula>SUM(G758:L758)&lt;&gt;0</formula>
    </cfRule>
    <cfRule type="expression" dxfId="190" priority="172">
      <formula>SUM(G758,I758,K758) &lt;&gt;0</formula>
    </cfRule>
  </conditionalFormatting>
  <conditionalFormatting sqref="G751:G752">
    <cfRule type="expression" dxfId="189" priority="156">
      <formula>G751 &lt;&gt; ""</formula>
    </cfRule>
    <cfRule type="expression" dxfId="188" priority="160">
      <formula>H751&lt;&gt;""</formula>
    </cfRule>
  </conditionalFormatting>
  <conditionalFormatting sqref="I751:I752">
    <cfRule type="expression" dxfId="187" priority="154">
      <formula>I751 &lt;&gt; ""</formula>
    </cfRule>
    <cfRule type="expression" dxfId="186" priority="158">
      <formula>J751&lt;&gt;""</formula>
    </cfRule>
  </conditionalFormatting>
  <conditionalFormatting sqref="K751:K752">
    <cfRule type="expression" dxfId="185" priority="152">
      <formula>K751&lt;&gt;""</formula>
    </cfRule>
    <cfRule type="expression" dxfId="184" priority="157">
      <formula>L751&lt;&gt;""</formula>
    </cfRule>
  </conditionalFormatting>
  <conditionalFormatting sqref="H751:H752">
    <cfRule type="expression" dxfId="183" priority="165">
      <formula>H751&lt;&gt;""</formula>
    </cfRule>
    <cfRule type="expression" dxfId="182" priority="166">
      <formula>G751&lt;&gt;""</formula>
    </cfRule>
  </conditionalFormatting>
  <conditionalFormatting sqref="J751:J752">
    <cfRule type="expression" dxfId="181" priority="163">
      <formula>J751&lt;&gt;""</formula>
    </cfRule>
    <cfRule type="expression" dxfId="180" priority="164">
      <formula>I751&lt;&gt;""</formula>
    </cfRule>
  </conditionalFormatting>
  <conditionalFormatting sqref="L751:L752">
    <cfRule type="expression" dxfId="179" priority="161">
      <formula>L751&lt;&gt;""</formula>
    </cfRule>
    <cfRule type="expression" dxfId="178" priority="162">
      <formula>K751&lt;&gt;""</formula>
    </cfRule>
  </conditionalFormatting>
  <conditionalFormatting sqref="G752">
    <cfRule type="expression" dxfId="177" priority="159">
      <formula>SUM(G752,I752,K752) &lt;&gt; 0</formula>
    </cfRule>
    <cfRule type="expression" dxfId="176" priority="169">
      <formula>D752&lt;&gt;""</formula>
    </cfRule>
  </conditionalFormatting>
  <conditionalFormatting sqref="I752">
    <cfRule type="expression" dxfId="175" priority="155">
      <formula>SUM(G752,I752,K752)&lt;&gt;0</formula>
    </cfRule>
    <cfRule type="expression" dxfId="174" priority="168">
      <formula>D752&lt;&gt;""</formula>
    </cfRule>
  </conditionalFormatting>
  <conditionalFormatting sqref="K752">
    <cfRule type="expression" dxfId="173" priority="153">
      <formula>SUM(G752,I752,K752)&lt;&gt;0</formula>
    </cfRule>
    <cfRule type="expression" dxfId="172" priority="167">
      <formula>D752&lt;&gt;""</formula>
    </cfRule>
  </conditionalFormatting>
  <conditionalFormatting sqref="G754:G755">
    <cfRule type="expression" dxfId="171" priority="138">
      <formula>G754 &lt;&gt; ""</formula>
    </cfRule>
    <cfRule type="expression" dxfId="170" priority="142">
      <formula>H754&lt;&gt;""</formula>
    </cfRule>
  </conditionalFormatting>
  <conditionalFormatting sqref="I754:I755">
    <cfRule type="expression" dxfId="169" priority="136">
      <formula>I754 &lt;&gt; ""</formula>
    </cfRule>
    <cfRule type="expression" dxfId="168" priority="140">
      <formula>J754&lt;&gt;""</formula>
    </cfRule>
  </conditionalFormatting>
  <conditionalFormatting sqref="K754:K755">
    <cfRule type="expression" dxfId="167" priority="134">
      <formula>K754&lt;&gt;""</formula>
    </cfRule>
    <cfRule type="expression" dxfId="166" priority="139">
      <formula>L754&lt;&gt;""</formula>
    </cfRule>
  </conditionalFormatting>
  <conditionalFormatting sqref="H754:H755">
    <cfRule type="expression" dxfId="165" priority="147">
      <formula>H754&lt;&gt;""</formula>
    </cfRule>
    <cfRule type="expression" dxfId="164" priority="148">
      <formula>G754&lt;&gt;""</formula>
    </cfRule>
  </conditionalFormatting>
  <conditionalFormatting sqref="J754:J755">
    <cfRule type="expression" dxfId="163" priority="145">
      <formula>J754&lt;&gt;""</formula>
    </cfRule>
    <cfRule type="expression" dxfId="162" priority="146">
      <formula>I754&lt;&gt;""</formula>
    </cfRule>
  </conditionalFormatting>
  <conditionalFormatting sqref="L754:L755">
    <cfRule type="expression" dxfId="161" priority="143">
      <formula>L754&lt;&gt;""</formula>
    </cfRule>
    <cfRule type="expression" dxfId="160" priority="144">
      <formula>K754&lt;&gt;""</formula>
    </cfRule>
  </conditionalFormatting>
  <conditionalFormatting sqref="G755">
    <cfRule type="expression" dxfId="159" priority="141">
      <formula>SUM(G755,I755,K755) &lt;&gt; 0</formula>
    </cfRule>
    <cfRule type="expression" dxfId="158" priority="151">
      <formula>D755&lt;&gt;""</formula>
    </cfRule>
  </conditionalFormatting>
  <conditionalFormatting sqref="I755">
    <cfRule type="expression" dxfId="157" priority="137">
      <formula>SUM(G755,I755,K755)&lt;&gt;0</formula>
    </cfRule>
    <cfRule type="expression" dxfId="156" priority="150">
      <formula>D755&lt;&gt;""</formula>
    </cfRule>
  </conditionalFormatting>
  <conditionalFormatting sqref="K755">
    <cfRule type="expression" dxfId="155" priority="135">
      <formula>SUM(G755,I755,K755)&lt;&gt;0</formula>
    </cfRule>
    <cfRule type="expression" dxfId="154" priority="149">
      <formula>D755&lt;&gt;""</formula>
    </cfRule>
  </conditionalFormatting>
  <conditionalFormatting sqref="G757:G758">
    <cfRule type="expression" dxfId="153" priority="120">
      <formula>G757 &lt;&gt; ""</formula>
    </cfRule>
    <cfRule type="expression" dxfId="152" priority="124">
      <formula>H757&lt;&gt;""</formula>
    </cfRule>
  </conditionalFormatting>
  <conditionalFormatting sqref="I757:I758">
    <cfRule type="expression" dxfId="151" priority="118">
      <formula>I757 &lt;&gt; ""</formula>
    </cfRule>
    <cfRule type="expression" dxfId="150" priority="122">
      <formula>J757&lt;&gt;""</formula>
    </cfRule>
  </conditionalFormatting>
  <conditionalFormatting sqref="K757:K758">
    <cfRule type="expression" dxfId="149" priority="116">
      <formula>K757&lt;&gt;""</formula>
    </cfRule>
    <cfRule type="expression" dxfId="148" priority="121">
      <formula>L757&lt;&gt;""</formula>
    </cfRule>
  </conditionalFormatting>
  <conditionalFormatting sqref="H757:H758">
    <cfRule type="expression" dxfId="147" priority="129">
      <formula>H757&lt;&gt;""</formula>
    </cfRule>
    <cfRule type="expression" dxfId="146" priority="130">
      <formula>G757&lt;&gt;""</formula>
    </cfRule>
  </conditionalFormatting>
  <conditionalFormatting sqref="J757:J758">
    <cfRule type="expression" dxfId="145" priority="127">
      <formula>J757&lt;&gt;""</formula>
    </cfRule>
    <cfRule type="expression" dxfId="144" priority="128">
      <formula>I757&lt;&gt;""</formula>
    </cfRule>
  </conditionalFormatting>
  <conditionalFormatting sqref="L757:L758">
    <cfRule type="expression" dxfId="143" priority="125">
      <formula>L757&lt;&gt;""</formula>
    </cfRule>
    <cfRule type="expression" dxfId="142" priority="126">
      <formula>K757&lt;&gt;""</formula>
    </cfRule>
  </conditionalFormatting>
  <conditionalFormatting sqref="G758">
    <cfRule type="expression" dxfId="141" priority="123">
      <formula>SUM(G758,I758,K758) &lt;&gt; 0</formula>
    </cfRule>
    <cfRule type="expression" dxfId="140" priority="133">
      <formula>D758&lt;&gt;""</formula>
    </cfRule>
  </conditionalFormatting>
  <conditionalFormatting sqref="I758">
    <cfRule type="expression" dxfId="139" priority="119">
      <formula>SUM(G758,I758,K758)&lt;&gt;0</formula>
    </cfRule>
    <cfRule type="expression" dxfId="138" priority="132">
      <formula>D758&lt;&gt;""</formula>
    </cfRule>
  </conditionalFormatting>
  <conditionalFormatting sqref="K758">
    <cfRule type="expression" dxfId="137" priority="117">
      <formula>SUM(G758,I758,K758)&lt;&gt;0</formula>
    </cfRule>
    <cfRule type="expression" dxfId="136" priority="131">
      <formula>D758&lt;&gt;""</formula>
    </cfRule>
  </conditionalFormatting>
  <conditionalFormatting sqref="F766:F769">
    <cfRule type="expression" dxfId="135" priority="114">
      <formula>F766 &lt;&gt; ""</formula>
    </cfRule>
    <cfRule type="expression" dxfId="134" priority="115">
      <formula>D766 &lt;&gt; ""</formula>
    </cfRule>
  </conditionalFormatting>
  <conditionalFormatting sqref="D766:D769">
    <cfRule type="expression" dxfId="133" priority="112">
      <formula>D766 &lt;&gt; ""</formula>
    </cfRule>
    <cfRule type="expression" dxfId="132" priority="113">
      <formula>F766&lt;&gt; ""</formula>
    </cfRule>
  </conditionalFormatting>
  <conditionalFormatting sqref="D777:D778">
    <cfRule type="expression" dxfId="131" priority="108">
      <formula>D777&lt;&gt;""</formula>
    </cfRule>
    <cfRule type="expression" dxfId="130" priority="109">
      <formula>E777&lt;&gt;""</formula>
    </cfRule>
  </conditionalFormatting>
  <conditionalFormatting sqref="E777:E778">
    <cfRule type="expression" dxfId="129" priority="110">
      <formula>E777&lt;&gt;""</formula>
    </cfRule>
    <cfRule type="expression" dxfId="128" priority="111">
      <formula>D777&lt;&gt;""</formula>
    </cfRule>
  </conditionalFormatting>
  <conditionalFormatting sqref="D812:D814">
    <cfRule type="expression" dxfId="127" priority="106">
      <formula>D812 &lt;&gt; ""</formula>
    </cfRule>
    <cfRule type="expression" dxfId="126" priority="107">
      <formula>F812&lt;&gt; ""</formula>
    </cfRule>
  </conditionalFormatting>
  <conditionalFormatting sqref="F812:F814">
    <cfRule type="expression" dxfId="125" priority="104">
      <formula>F812 &lt;&gt; ""</formula>
    </cfRule>
    <cfRule type="expression" dxfId="124" priority="105">
      <formula>D812 &lt;&gt; ""</formula>
    </cfRule>
  </conditionalFormatting>
  <conditionalFormatting sqref="D822:D824">
    <cfRule type="expression" dxfId="123" priority="102">
      <formula>D822 &lt;&gt; ""</formula>
    </cfRule>
    <cfRule type="expression" dxfId="122" priority="103">
      <formula>F822&lt;&gt; ""</formula>
    </cfRule>
  </conditionalFormatting>
  <conditionalFormatting sqref="F822:F824">
    <cfRule type="expression" dxfId="121" priority="100">
      <formula>F822 &lt;&gt; ""</formula>
    </cfRule>
    <cfRule type="expression" dxfId="120" priority="101">
      <formula>D822 &lt;&gt; ""</formula>
    </cfRule>
  </conditionalFormatting>
  <conditionalFormatting sqref="C991:O991">
    <cfRule type="expression" dxfId="119" priority="97">
      <formula>C989="Above limit"</formula>
    </cfRule>
    <cfRule type="expression" dxfId="118" priority="98">
      <formula>C989 = "Above limit"</formula>
    </cfRule>
  </conditionalFormatting>
  <conditionalFormatting sqref="C1009:O1009">
    <cfRule type="expression" dxfId="117" priority="95">
      <formula>C1007="Above limit"</formula>
    </cfRule>
    <cfRule type="expression" dxfId="116" priority="96">
      <formula>C1007 = "Above limit"</formula>
    </cfRule>
  </conditionalFormatting>
  <conditionalFormatting sqref="C1023:O1023">
    <cfRule type="expression" dxfId="115" priority="93">
      <formula>C1021="Above limit"</formula>
    </cfRule>
    <cfRule type="expression" dxfId="114" priority="94">
      <formula>C1021 = "Above limit"</formula>
    </cfRule>
  </conditionalFormatting>
  <conditionalFormatting sqref="C1037:O1037">
    <cfRule type="expression" dxfId="113" priority="91">
      <formula>C1035="Above limit"</formula>
    </cfRule>
    <cfRule type="expression" dxfId="112" priority="92">
      <formula>C1035 = "Above limit"</formula>
    </cfRule>
  </conditionalFormatting>
  <conditionalFormatting sqref="C1051:O1051">
    <cfRule type="expression" dxfId="111" priority="89">
      <formula>C1049="Above limit"</formula>
    </cfRule>
    <cfRule type="expression" dxfId="110" priority="90">
      <formula>C1049 = "Above limit"</formula>
    </cfRule>
  </conditionalFormatting>
  <conditionalFormatting sqref="C1065:O1065">
    <cfRule type="expression" dxfId="109" priority="87">
      <formula>C1063="Above limit"</formula>
    </cfRule>
    <cfRule type="expression" dxfId="108" priority="88">
      <formula>C1063 = "Above limit"</formula>
    </cfRule>
  </conditionalFormatting>
  <conditionalFormatting sqref="C1079:O1079">
    <cfRule type="expression" dxfId="107" priority="85">
      <formula>C1077="Above limit"</formula>
    </cfRule>
    <cfRule type="expression" dxfId="106" priority="86">
      <formula>C1077 = "Above limit"</formula>
    </cfRule>
  </conditionalFormatting>
  <conditionalFormatting sqref="C1093:O1093">
    <cfRule type="expression" dxfId="105" priority="83">
      <formula>C1091="Above limit"</formula>
    </cfRule>
    <cfRule type="expression" dxfId="104" priority="84">
      <formula>C1091 = "Above limit"</formula>
    </cfRule>
  </conditionalFormatting>
  <conditionalFormatting sqref="C1107:O1107">
    <cfRule type="expression" dxfId="103" priority="81">
      <formula>C1105="Above limit"</formula>
    </cfRule>
    <cfRule type="expression" dxfId="102" priority="82">
      <formula>C1105 = "Above limit"</formula>
    </cfRule>
  </conditionalFormatting>
  <conditionalFormatting sqref="C1121:O1121">
    <cfRule type="expression" dxfId="101" priority="79">
      <formula>C1119="Above limit"</formula>
    </cfRule>
    <cfRule type="expression" dxfId="100" priority="80">
      <formula>C1119 = "Above limit"</formula>
    </cfRule>
  </conditionalFormatting>
  <conditionalFormatting sqref="C1135:O1135">
    <cfRule type="expression" dxfId="99" priority="77">
      <formula>C1133="Above limit"</formula>
    </cfRule>
    <cfRule type="expression" dxfId="98" priority="78">
      <formula>C1133 = "Above limit"</formula>
    </cfRule>
  </conditionalFormatting>
  <conditionalFormatting sqref="C1149:O1149">
    <cfRule type="expression" dxfId="97" priority="75">
      <formula>C1147="Above limit"</formula>
    </cfRule>
    <cfRule type="expression" dxfId="96" priority="76">
      <formula>C1147 = "Above limit"</formula>
    </cfRule>
  </conditionalFormatting>
  <conditionalFormatting sqref="C1163:O1163">
    <cfRule type="expression" dxfId="95" priority="73">
      <formula>C1161="Above limit"</formula>
    </cfRule>
    <cfRule type="expression" dxfId="94" priority="74">
      <formula>C1161 = "Above limit"</formula>
    </cfRule>
  </conditionalFormatting>
  <conditionalFormatting sqref="C1177:O1177">
    <cfRule type="expression" dxfId="93" priority="71">
      <formula>C1175="Above limit"</formula>
    </cfRule>
    <cfRule type="expression" dxfId="92" priority="72">
      <formula>C1175 = "Above limit"</formula>
    </cfRule>
  </conditionalFormatting>
  <conditionalFormatting sqref="C1191 O1191">
    <cfRule type="expression" dxfId="91" priority="69">
      <formula>C1189="Above limit"</formula>
    </cfRule>
    <cfRule type="expression" dxfId="90" priority="70">
      <formula>C1189 = "Above limit"</formula>
    </cfRule>
  </conditionalFormatting>
  <conditionalFormatting sqref="N195">
    <cfRule type="expression" dxfId="89" priority="67">
      <formula>N195 &lt;&gt;""</formula>
    </cfRule>
    <cfRule type="expression" dxfId="88" priority="68">
      <formula>D195&lt;&gt;""</formula>
    </cfRule>
  </conditionalFormatting>
  <conditionalFormatting sqref="N198">
    <cfRule type="expression" dxfId="87" priority="65">
      <formula>N198 &lt;&gt;""</formula>
    </cfRule>
    <cfRule type="expression" dxfId="86" priority="66">
      <formula>D198&lt;&gt;""</formula>
    </cfRule>
  </conditionalFormatting>
  <conditionalFormatting sqref="N201">
    <cfRule type="expression" dxfId="85" priority="63">
      <formula>N201 &lt;&gt;""</formula>
    </cfRule>
    <cfRule type="expression" dxfId="84" priority="64">
      <formula>D201&lt;&gt;""</formula>
    </cfRule>
  </conditionalFormatting>
  <conditionalFormatting sqref="N240">
    <cfRule type="expression" dxfId="83" priority="61">
      <formula>N240 &lt;&gt;""</formula>
    </cfRule>
    <cfRule type="expression" dxfId="82" priority="62">
      <formula>D240&lt;&gt;""</formula>
    </cfRule>
  </conditionalFormatting>
  <conditionalFormatting sqref="N243">
    <cfRule type="expression" dxfId="81" priority="59">
      <formula>N243 &lt;&gt;""</formula>
    </cfRule>
    <cfRule type="expression" dxfId="80" priority="60">
      <formula>D243&lt;&gt;""</formula>
    </cfRule>
  </conditionalFormatting>
  <conditionalFormatting sqref="N246">
    <cfRule type="expression" dxfId="79" priority="57">
      <formula>N246 &lt;&gt;""</formula>
    </cfRule>
    <cfRule type="expression" dxfId="78" priority="58">
      <formula>D246&lt;&gt;""</formula>
    </cfRule>
  </conditionalFormatting>
  <conditionalFormatting sqref="N285">
    <cfRule type="expression" dxfId="77" priority="55">
      <formula>N285 &lt;&gt;""</formula>
    </cfRule>
    <cfRule type="expression" dxfId="76" priority="56">
      <formula>D285&lt;&gt;""</formula>
    </cfRule>
  </conditionalFormatting>
  <conditionalFormatting sqref="N288">
    <cfRule type="expression" dxfId="75" priority="53">
      <formula>N288 &lt;&gt;""</formula>
    </cfRule>
    <cfRule type="expression" dxfId="74" priority="54">
      <formula>D288&lt;&gt;""</formula>
    </cfRule>
  </conditionalFormatting>
  <conditionalFormatting sqref="N291">
    <cfRule type="expression" dxfId="73" priority="51">
      <formula>N291 &lt;&gt;""</formula>
    </cfRule>
    <cfRule type="expression" dxfId="72" priority="52">
      <formula>D291&lt;&gt;""</formula>
    </cfRule>
  </conditionalFormatting>
  <conditionalFormatting sqref="N330">
    <cfRule type="expression" dxfId="71" priority="49">
      <formula>N330 &lt;&gt;""</formula>
    </cfRule>
    <cfRule type="expression" dxfId="70" priority="50">
      <formula>D330&lt;&gt;""</formula>
    </cfRule>
  </conditionalFormatting>
  <conditionalFormatting sqref="N333">
    <cfRule type="expression" dxfId="69" priority="47">
      <formula>N333 &lt;&gt;""</formula>
    </cfRule>
    <cfRule type="expression" dxfId="68" priority="48">
      <formula>D333&lt;&gt;""</formula>
    </cfRule>
  </conditionalFormatting>
  <conditionalFormatting sqref="N336">
    <cfRule type="expression" dxfId="67" priority="45">
      <formula>N336 &lt;&gt;""</formula>
    </cfRule>
    <cfRule type="expression" dxfId="66" priority="46">
      <formula>D336&lt;&gt;""</formula>
    </cfRule>
  </conditionalFormatting>
  <conditionalFormatting sqref="N375">
    <cfRule type="expression" dxfId="65" priority="43">
      <formula>N375 &lt;&gt;""</formula>
    </cfRule>
    <cfRule type="expression" dxfId="64" priority="44">
      <formula>D375&lt;&gt;""</formula>
    </cfRule>
  </conditionalFormatting>
  <conditionalFormatting sqref="N378">
    <cfRule type="expression" dxfId="63" priority="41">
      <formula>N378 &lt;&gt;""</formula>
    </cfRule>
    <cfRule type="expression" dxfId="62" priority="42">
      <formula>D378&lt;&gt;""</formula>
    </cfRule>
  </conditionalFormatting>
  <conditionalFormatting sqref="N381">
    <cfRule type="expression" dxfId="61" priority="39">
      <formula>N381 &lt;&gt;""</formula>
    </cfRule>
    <cfRule type="expression" dxfId="60" priority="40">
      <formula>D381&lt;&gt;""</formula>
    </cfRule>
  </conditionalFormatting>
  <conditionalFormatting sqref="N420">
    <cfRule type="expression" dxfId="59" priority="37">
      <formula>N420 &lt;&gt;""</formula>
    </cfRule>
    <cfRule type="expression" dxfId="58" priority="38">
      <formula>D420&lt;&gt;""</formula>
    </cfRule>
  </conditionalFormatting>
  <conditionalFormatting sqref="N423">
    <cfRule type="expression" dxfId="57" priority="35">
      <formula>N423 &lt;&gt;""</formula>
    </cfRule>
    <cfRule type="expression" dxfId="56" priority="36">
      <formula>D423&lt;&gt;""</formula>
    </cfRule>
  </conditionalFormatting>
  <conditionalFormatting sqref="N426">
    <cfRule type="expression" dxfId="55" priority="33">
      <formula>N426 &lt;&gt;""</formula>
    </cfRule>
    <cfRule type="expression" dxfId="54" priority="34">
      <formula>D426&lt;&gt;""</formula>
    </cfRule>
  </conditionalFormatting>
  <conditionalFormatting sqref="N465">
    <cfRule type="expression" dxfId="53" priority="31">
      <formula>N465 &lt;&gt;""</formula>
    </cfRule>
    <cfRule type="expression" dxfId="52" priority="32">
      <formula>D465&lt;&gt;""</formula>
    </cfRule>
  </conditionalFormatting>
  <conditionalFormatting sqref="N468">
    <cfRule type="expression" dxfId="51" priority="29">
      <formula>N468 &lt;&gt;""</formula>
    </cfRule>
    <cfRule type="expression" dxfId="50" priority="30">
      <formula>D468&lt;&gt;""</formula>
    </cfRule>
  </conditionalFormatting>
  <conditionalFormatting sqref="N471">
    <cfRule type="expression" dxfId="49" priority="27">
      <formula>N471 &lt;&gt;""</formula>
    </cfRule>
    <cfRule type="expression" dxfId="48" priority="28">
      <formula>D471&lt;&gt;""</formula>
    </cfRule>
  </conditionalFormatting>
  <conditionalFormatting sqref="N510">
    <cfRule type="expression" dxfId="47" priority="25">
      <formula>N510 &lt;&gt;""</formula>
    </cfRule>
    <cfRule type="expression" dxfId="46" priority="26">
      <formula>D510&lt;&gt;""</formula>
    </cfRule>
  </conditionalFormatting>
  <conditionalFormatting sqref="N513">
    <cfRule type="expression" dxfId="45" priority="23">
      <formula>N513 &lt;&gt;""</formula>
    </cfRule>
    <cfRule type="expression" dxfId="44" priority="24">
      <formula>D513&lt;&gt;""</formula>
    </cfRule>
  </conditionalFormatting>
  <conditionalFormatting sqref="N516">
    <cfRule type="expression" dxfId="43" priority="21">
      <formula>N516 &lt;&gt;""</formula>
    </cfRule>
    <cfRule type="expression" dxfId="42" priority="22">
      <formula>D516&lt;&gt;""</formula>
    </cfRule>
  </conditionalFormatting>
  <conditionalFormatting sqref="N555">
    <cfRule type="expression" dxfId="41" priority="19">
      <formula>N555 &lt;&gt;""</formula>
    </cfRule>
    <cfRule type="expression" dxfId="40" priority="20">
      <formula>D555&lt;&gt;""</formula>
    </cfRule>
  </conditionalFormatting>
  <conditionalFormatting sqref="N558">
    <cfRule type="expression" dxfId="39" priority="17">
      <formula>N558 &lt;&gt;""</formula>
    </cfRule>
    <cfRule type="expression" dxfId="38" priority="18">
      <formula>D558&lt;&gt;""</formula>
    </cfRule>
  </conditionalFormatting>
  <conditionalFormatting sqref="N561">
    <cfRule type="expression" dxfId="37" priority="15">
      <formula>N561 &lt;&gt;""</formula>
    </cfRule>
    <cfRule type="expression" dxfId="36" priority="16">
      <formula>D561&lt;&gt;""</formula>
    </cfRule>
  </conditionalFormatting>
  <conditionalFormatting sqref="N600">
    <cfRule type="expression" dxfId="35" priority="13">
      <formula>N600 &lt;&gt;""</formula>
    </cfRule>
    <cfRule type="expression" dxfId="34" priority="14">
      <formula>D600&lt;&gt;""</formula>
    </cfRule>
  </conditionalFormatting>
  <conditionalFormatting sqref="N603">
    <cfRule type="expression" dxfId="33" priority="11">
      <formula>N603 &lt;&gt;""</formula>
    </cfRule>
    <cfRule type="expression" dxfId="32" priority="12">
      <formula>D603&lt;&gt;""</formula>
    </cfRule>
  </conditionalFormatting>
  <conditionalFormatting sqref="N606">
    <cfRule type="expression" dxfId="31" priority="9">
      <formula>N606 &lt;&gt;""</formula>
    </cfRule>
    <cfRule type="expression" dxfId="30" priority="10">
      <formula>D606&lt;&gt;""</formula>
    </cfRule>
  </conditionalFormatting>
  <conditionalFormatting sqref="N646">
    <cfRule type="expression" dxfId="29" priority="7">
      <formula>N646 &lt;&gt;""</formula>
    </cfRule>
    <cfRule type="expression" dxfId="28" priority="8">
      <formula>D646&lt;&gt;""</formula>
    </cfRule>
  </conditionalFormatting>
  <conditionalFormatting sqref="N649">
    <cfRule type="expression" dxfId="27" priority="5">
      <formula>N649 &lt;&gt;""</formula>
    </cfRule>
    <cfRule type="expression" dxfId="26" priority="6">
      <formula>D649&lt;&gt;""</formula>
    </cfRule>
  </conditionalFormatting>
  <conditionalFormatting sqref="N652">
    <cfRule type="expression" dxfId="25" priority="3">
      <formula>N652 &lt;&gt;""</formula>
    </cfRule>
    <cfRule type="expression" dxfId="24" priority="4">
      <formula>D652&lt;&gt;""</formula>
    </cfRule>
  </conditionalFormatting>
  <conditionalFormatting sqref="C1189 C1175">
    <cfRule type="cellIs" dxfId="23" priority="2" operator="equal">
      <formula>"Above limit"</formula>
    </cfRule>
  </conditionalFormatting>
  <conditionalFormatting sqref="C1161 C1147 C1133 C1119 C1105 C1091 C1077 C1063 C1049 C1035 C1021 C1007 C989">
    <cfRule type="cellIs" dxfId="22" priority="1" operator="equal">
      <formula>"Above limit"</formula>
    </cfRule>
  </conditionalFormatting>
  <dataValidations disablePrompts="1" count="9">
    <dataValidation type="decimal" operator="lessThan" allowBlank="1" showInputMessage="1" showErrorMessage="1" error="This must be a negative number." sqref="G899:G912 O32:O37 O45:O51 G925:G938 H64:H69 G77:G82 O148:O156 H164:H167 G175:G176 O193:O201 H209:H212 G220:G221 O238:O246 H254:H257 G265:G266 O283:O291 H299:H302 G310:G311 O328:O336 H344:H347 G355:G356 O373:O381 H389:H392 G400:G401 O418:O426 H434:H437 G445:G446 O508:O516 H524:H527 G535:G536 O463:O471 H479:H482 G490:G491 O598:O606 H614:H617 G625:G626 O553:O561 H569:H572 G580:G581 O644:O652 H660:H663 G671:G672 O750:O758 H766:H769 G777:G778 H812:H814 H822:H824 G730:G731 G847:G860 G873:G886 O703:O711 H719:H722 O20:O24" xr:uid="{FFD9C07B-E559-48F0-AF6A-D09DD2C070EF}">
      <formula1>0</formula1>
    </dataValidation>
    <dataValidation type="decimal" operator="greaterThan" allowBlank="1" showInputMessage="1" showErrorMessage="1" error="This must be a positive number." sqref="F822:F824 D822:D824 D847:D860 H847:H860 D873:D886 H873:H886 D925:D938 H925:H938 D22 G36:G37 I36:I37 K36:K37 D19:F21 G50:G51 I50:I51 K50:K51 D64:F69 D77:D82 D125:F136 D148:F148 D150 D151:F151 D153 D154:F154 D156 G149:G150 G152:G153 G155:G156 I149:I150 I152:I153 I155:I156 K149:K150 K152:K153 K155:K156 D164:F167 D175:D176 D193:F193 D195 D196:F196 D198 D199:F199 D201 G194:G195 G197:G198 G200:G201 I194:I195 I197:I198 I200:I201 K194:K195 K197:K198 K200:K201 D209:F212 D220:D221 D463:F463 D465 D466:F466 D468 D469:F469 D471 G464:G465 G467:G468 G470:G471 I464:I465 I467:I468 I470:I471 K464:K465 K467:K468 K470:K471 D479:F482 D490:D491 D508:F508 D510 D511:F511 D513 D514:F514 D516 G509:G510 G512:G513 G515:G516 I509:I510 I512:I513 I515:I516 K509:K510 K512:K513 K515:K516 D524:F527 D535:D536 D553:F553 D555 D556:F556 D558 D559:F559 D561 G554:G555 G557:G558 G560:G561 I554:I555 I557:I558 I560:I561 K554:K555 K557:K558 K560:K561 D569:F572 D580:D581 D598:F598 D600 D601:F601 D603 D604:F604 D606 G599:G600 G602:G603 G605:G606 I599:I600 I602:I603 I605:I606 K599:K600 K602:K603 K605:K606 D614:F617 D625:D626 D644:F644 D646 D647:F647 D649 D650:F650 D652 G645:G646 G648:G649 G651:G652 I645:I646 I648:I649 I651:I652 K645:K646 K648:K649 K651:K652 D660:F663 D671:D672 D703:F703 D705 D706:F706 D708 D709:F709 D711 G704:G705 G707:G708 G710:G711 I704:I705 I707:I708 I710:I711 K704:K705 K707:K708 K710:K711 D719:F722 D730:D731 D750:F750 D752 D753:F753 D755 D756:F756 D758 G751:G752 G754:G755 G757:G758 I751:I752 I754:I755 I757:I758 K751:K752 K754:K755 K757:K758 D766:F769 D777:D778 D812:D814 F812:F814 D899:D912 H899:H912 D24 D32:F35 D37 D45:F49 D51" xr:uid="{42981E8C-378E-470F-A06F-7A75197C2615}">
      <formula1>0</formula1>
    </dataValidation>
    <dataValidation allowBlank="1" showInputMessage="1" showErrorMessage="1" prompt="This is a friendly reminder that if a special levy name is added, both special fixed levy/fee amount and number of properties affected require values. " sqref="C175 C220 C265 C77" xr:uid="{C893BED0-5FB7-4D75-A1E2-69C4EF96C59E}"/>
    <dataValidation allowBlank="1" showInputMessage="1" showErrorMessage="1" error="This needs to be a positive number if it is not blank." sqref="N157 N202 N247 N292 N337 N382 N427 N472 N517 N562 N607 N653 N712 N759" xr:uid="{BC5FE66F-8498-412E-9914-18952020E47F}"/>
    <dataValidation allowBlank="1" showInputMessage="1" showErrorMessage="1" error="This must be a positive whole number." sqref="L711" xr:uid="{96FF97D7-ED3A-41BB-A3E4-9E65CF2A99E7}"/>
    <dataValidation type="decimal" operator="greaterThan" allowBlank="1" showInputMessage="1" showErrorMessage="1" sqref="M22 D434:F437 D445:D446 G23:G24 I23:I24 K23:K24 K425:K426 D238:F238 D240 D241:F241 D243 D244:F244 D246 G239:G240 G242:G243 G245:G246 I239:I240 I242:I243 I245:I246 K239:K240 K242:K243 K245:K246 D254:F257 D265:D266 D283:F283 D285 D286:F286 D288 D289:F289 D291 G284:G285 G287:G288 G290:G291 I284:I285 I287:I288 I290:I291 K284:K285 K287:K288 K290:K291 D299:F302 D310:D311 D328:F328 D330 D331:F331 D333 D334:F334 D336 G329:G330 G332:G333 G335:G336 I329:I330 I332:I333 I335:I336 K329:K330 K332:K333 K335:K336 D344:F347 D355:D356 D373:F373 D375 D376:F376 D378 D379:F379 D381 G374:G375 G377:G378 G380:G381 I374:I375 I377:I378 I380:I381 K374:K375 K377:K378 K380:K381 D389:F392 D400:D401 D418:F418 D420 D421:F421 D423 D424:F424 D426 G419:G420 G422:G423 G425:G426 I419:I420 I422:I423 I425:I426 K419:K420 K422:K423" xr:uid="{28D15D89-6C25-4557-B780-A840AEE0B71C}">
      <formula1>0</formula1>
    </dataValidation>
    <dataValidation type="whole" operator="greaterThan" allowBlank="1" showInputMessage="1" showErrorMessage="1" error="This must be a positive whole number." sqref="H23:H24 J23:J24 L23:L24 N19:N22 N24 H36:H37 J36:J37 L36:L37 E777:E778 H50:H51 J50:J51 L50:L51 N37 E77:E82 H194:H195 H197:H198 H200:H201 J194:J195 J197:J198 J200:J201 L194:L195 L197:L198 L200:L201 N51 E220:E221 H239:H240 H242:H243 H245:H246 J239:J240 J242:J243 J245:J246 L239:L240 L242:L243 L245:L246 N45:N49 E265:E266 H329:H330 H332:H333 H335:H336 J329:J330 J332:J333 J335:J336 L329:L330 L332:L333 L335:L336 N32:N35 E355:E356 H374:H375 H377:H378 H380:H381 J374:J375 J377:J378 J380:J381 L374:L375 L377:L378 L380:L381 J757:J758 E400:E401 H419:H420 H422:H423 H425:H426 J419:J420 J422:J423 J425:J426 L419:L420 L422:L423 L425:L426 L757:L758 E445:E446 H464:H465 H467:H468 H470:H471 J464:J465 J467:J468 J470:J471 L464:L465 L467:L468 L470:L471 E490:E491 H509:H510 H512:H513 H515:H516 J509:J510 J512:J513 J515:J516 L509:L510 L512:L513 L515:L516 E535:E536 H554:H555 H557:H558 H560:H561 J554:J555 J557:J558 J560:J561 L554:L555 L557:L558 L560:L561 E580:E581 H599:H600 H602:H603 H605:H606 J599:J600 J602:J603 J605:J606 L599:L600 L602:L603 L605:L606 L754:L755 E625:E626 H645:H646 H648:H649 H651:H652 J645:J646 J648:J649 J651:J652 L645:L646 L648:L649 L651:L652 L751:L752 E671:E672 H704:H705 H707:H708 H710:H711 J704:J705 J707:J708 J710:J711 L704:L705 L707:L708 L710 N758 E730:E731 H751:H752 H754:H755 H757:H758 J751:J752 J754:J755 N750 N752:N753 N755:N756 N703 N705:N706 N708:N709 N711" xr:uid="{DCD16406-62B9-450E-9CF4-3792CA46A85E}">
      <formula1>0</formula1>
    </dataValidation>
    <dataValidation type="whole" operator="greaterThan" allowBlank="1" showInputMessage="1" showErrorMessage="1" sqref="H149:H150 H152:H153 H155:H156 J149:J150 J152:J153 J155:J156 L149:L150 L152:L153 L155:L156 E310:E311 E175:E176 H284:H285 H287:H288 H290:H291 J284:J285 J287:J288 J290:J291 L284:L285 L287:L288 L290:L291 N246 N148 N150:N151 N153:N154 N156 N193 N195:N196 N198:N199 N201 N238 N240:N241 N243:N244 N283 N285:N286 N288:N289 N291 N328 N330:N331 N333:N334 N336 N373 N375:N376 N378:N379 N381 N418 N420:N421 N423:N424 N426 N463 N465:N466 N468:N469 N471 N508 N510:N511 N513:N514 N516 N553 N555:N556 N558:N559 N561 N598 N600:N601 N603:N604 N606 N644 N646:N647 N649:N650 N652" xr:uid="{3AFE079F-4A58-4867-8089-D34F1C79F9F6}">
      <formula1>0</formula1>
    </dataValidation>
    <dataValidation type="decimal" operator="lessThan" showInputMessage="1" showErrorMessage="1" error="This must be a negative number." sqref="O19" xr:uid="{9FA61BC0-ACB0-4991-AD2B-A4FB1D386AB5}">
      <formula1>0</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627B3-E37B-4642-A392-14BE97D9F6F1}">
  <sheetPr codeName="Sheet6"/>
  <dimension ref="C1:H60"/>
  <sheetViews>
    <sheetView showGridLines="0" workbookViewId="0"/>
  </sheetViews>
  <sheetFormatPr defaultColWidth="9.140625" defaultRowHeight="15" x14ac:dyDescent="0.25"/>
  <cols>
    <col min="1" max="1" width="4.7109375" style="411" customWidth="1"/>
    <col min="2" max="3" width="5.140625" style="411" customWidth="1"/>
    <col min="4" max="4" width="2.5703125" style="411" customWidth="1"/>
    <col min="5" max="5" width="14.42578125" style="411" customWidth="1"/>
    <col min="6" max="6" width="17.85546875" style="411" customWidth="1"/>
    <col min="7" max="7" width="125.85546875" style="411" customWidth="1"/>
    <col min="8" max="8" width="11.5703125" style="411" customWidth="1"/>
    <col min="9" max="9" width="5.140625" style="411" customWidth="1"/>
    <col min="10" max="16384" width="9.140625" style="411"/>
  </cols>
  <sheetData>
    <row r="1" spans="3:8" x14ac:dyDescent="0.25">
      <c r="C1" s="1"/>
      <c r="D1" s="1"/>
      <c r="E1" s="1"/>
      <c r="F1" s="1"/>
      <c r="G1" s="1"/>
      <c r="H1" s="1"/>
    </row>
    <row r="2" spans="3:8" x14ac:dyDescent="0.25">
      <c r="C2" s="1"/>
      <c r="D2" s="1"/>
      <c r="E2" s="1"/>
      <c r="F2" s="1"/>
      <c r="G2" s="1"/>
      <c r="H2" s="1"/>
    </row>
    <row r="3" spans="3:8" x14ac:dyDescent="0.25">
      <c r="C3" s="1"/>
      <c r="D3" s="1"/>
      <c r="E3" s="1"/>
      <c r="F3" s="1"/>
      <c r="G3" s="1"/>
      <c r="H3" s="1"/>
    </row>
    <row r="4" spans="3:8" x14ac:dyDescent="0.25">
      <c r="C4" s="1"/>
      <c r="D4" s="1"/>
      <c r="E4" s="1"/>
      <c r="F4" s="1"/>
      <c r="G4" s="1"/>
      <c r="H4" s="1"/>
    </row>
    <row r="5" spans="3:8" x14ac:dyDescent="0.25">
      <c r="C5" s="1"/>
      <c r="D5" s="1"/>
      <c r="E5" s="1"/>
      <c r="F5" s="1"/>
      <c r="G5" s="1"/>
      <c r="H5" s="1"/>
    </row>
    <row r="6" spans="3:8" ht="15.75" thickBot="1" x14ac:dyDescent="0.3">
      <c r="C6" s="1"/>
      <c r="D6" s="1"/>
      <c r="E6" s="1"/>
      <c r="F6" s="1"/>
      <c r="G6" s="1"/>
      <c r="H6" s="1"/>
    </row>
    <row r="7" spans="3:8" x14ac:dyDescent="0.25">
      <c r="C7" s="463" t="s">
        <v>1223</v>
      </c>
      <c r="D7" s="464"/>
      <c r="E7" s="464"/>
      <c r="F7" s="464"/>
      <c r="G7" s="464"/>
      <c r="H7" s="465"/>
    </row>
    <row r="8" spans="3:8" ht="19.5" customHeight="1" thickBot="1" x14ac:dyDescent="0.3">
      <c r="C8" s="466"/>
      <c r="D8" s="467"/>
      <c r="E8" s="467"/>
      <c r="F8" s="467"/>
      <c r="G8" s="467"/>
      <c r="H8" s="468"/>
    </row>
    <row r="9" spans="3:8" ht="21" customHeight="1" x14ac:dyDescent="0.35">
      <c r="C9" s="469" t="s">
        <v>1224</v>
      </c>
      <c r="D9" s="470"/>
      <c r="E9" s="470"/>
      <c r="F9" s="470"/>
      <c r="G9" s="470"/>
      <c r="H9" s="471"/>
    </row>
    <row r="10" spans="3:8" x14ac:dyDescent="0.25">
      <c r="C10" s="5"/>
      <c r="D10" s="146"/>
      <c r="E10" s="146"/>
      <c r="F10" s="146"/>
      <c r="G10" s="146"/>
      <c r="H10" s="6"/>
    </row>
    <row r="11" spans="3:8" ht="13.5" customHeight="1" x14ac:dyDescent="0.25">
      <c r="C11" s="5"/>
      <c r="D11" s="148"/>
      <c r="E11" s="148"/>
      <c r="F11" s="427"/>
      <c r="G11" s="428"/>
      <c r="H11" s="6"/>
    </row>
    <row r="12" spans="3:8" ht="12.75" customHeight="1" x14ac:dyDescent="0.25">
      <c r="C12" s="5"/>
      <c r="D12" s="547" t="s">
        <v>868</v>
      </c>
      <c r="E12" s="547"/>
      <c r="F12" s="547"/>
      <c r="G12" s="146"/>
      <c r="H12" s="6"/>
    </row>
    <row r="13" spans="3:8" ht="15.75" customHeight="1" x14ac:dyDescent="0.25">
      <c r="C13" s="5"/>
      <c r="D13" s="146"/>
      <c r="E13" s="146" t="s">
        <v>1225</v>
      </c>
      <c r="F13" s="146"/>
      <c r="G13" s="429">
        <f>'2026return'!H92+'2026return'!I689+'2026return'!I797</f>
        <v>0</v>
      </c>
      <c r="H13" s="6"/>
    </row>
    <row r="14" spans="3:8" ht="15.75" customHeight="1" x14ac:dyDescent="0.25">
      <c r="C14" s="5"/>
      <c r="D14" s="146"/>
      <c r="E14" s="146" t="s">
        <v>1226</v>
      </c>
      <c r="F14" s="146"/>
      <c r="G14" s="429">
        <f>'2026return'!I949</f>
        <v>0</v>
      </c>
      <c r="H14" s="6"/>
    </row>
    <row r="15" spans="3:8" ht="15.75" customHeight="1" x14ac:dyDescent="0.25">
      <c r="C15" s="5"/>
      <c r="D15" s="146"/>
      <c r="E15" s="146" t="s">
        <v>1227</v>
      </c>
      <c r="F15" s="146"/>
      <c r="G15" s="430" t="str">
        <f>IF(G13=G14,"OK","Your Total Municipal Taxable Assessments has a variance of $"&amp;ABS(G13-G14)&amp;" with Total Education Taxable Assessment")</f>
        <v>OK</v>
      </c>
      <c r="H15" s="6"/>
    </row>
    <row r="16" spans="3:8" ht="15" customHeight="1" x14ac:dyDescent="0.25">
      <c r="C16" s="5"/>
      <c r="D16" s="146"/>
      <c r="E16" s="146" t="s">
        <v>1237</v>
      </c>
      <c r="F16" s="146"/>
      <c r="G16" s="424"/>
      <c r="H16" s="6"/>
    </row>
    <row r="17" spans="3:8" x14ac:dyDescent="0.25">
      <c r="C17" s="5"/>
      <c r="D17" s="146"/>
      <c r="E17" s="146"/>
      <c r="F17" s="146"/>
      <c r="G17" s="431" t="str">
        <f>IF(G15 = "OK", "", "An explanation is required in the white box above")</f>
        <v/>
      </c>
      <c r="H17" s="6"/>
    </row>
    <row r="18" spans="3:8" x14ac:dyDescent="0.25">
      <c r="C18" s="5"/>
      <c r="D18" s="146"/>
      <c r="E18" s="146"/>
      <c r="F18" s="146"/>
      <c r="G18" s="146"/>
      <c r="H18" s="6"/>
    </row>
    <row r="19" spans="3:8" ht="18.75" customHeight="1" x14ac:dyDescent="0.25">
      <c r="C19" s="5"/>
      <c r="D19" s="148" t="s">
        <v>1485</v>
      </c>
      <c r="E19" s="146"/>
      <c r="F19" s="146"/>
      <c r="G19" s="146"/>
      <c r="H19" s="6"/>
    </row>
    <row r="20" spans="3:8" x14ac:dyDescent="0.25">
      <c r="C20" s="5"/>
      <c r="D20" s="146"/>
      <c r="E20" s="146" t="s">
        <v>1225</v>
      </c>
      <c r="F20" s="146"/>
      <c r="G20" s="429">
        <f>'2026return'!D25+'2026return'!D125+'2026return'!D126+'2026return'!D127+'2026return'!D148+'2026return'!D150+'2026return'!D193+'2026return'!D195+'2026return'!D238+'2026return'!D240+'2026return'!D283+'2026return'!D285+'2026return'!D328+'2026return'!D330+'2026return'!D373+'2026return'!D375+'2026return'!D418+'2026return'!D420+'2026return'!D463+'2026return'!D465+'2026return'!D508+'2026return'!D510+'2026return'!D553+'2026return'!D555+'2026return'!D598+'2026return'!D600+'2026return'!D644+'2026return'!D646+'2026return'!D703+'2026return'!D705+'2026return'!D750+'2026return'!D752</f>
        <v>0</v>
      </c>
      <c r="H20" s="6"/>
    </row>
    <row r="21" spans="3:8" ht="17.25" customHeight="1" x14ac:dyDescent="0.25">
      <c r="C21" s="5"/>
      <c r="D21" s="146"/>
      <c r="E21" s="146" t="s">
        <v>1226</v>
      </c>
      <c r="F21" s="146"/>
      <c r="G21" s="429">
        <f>'2026return'!D861+'2026return'!D887+'2026return'!D913+'2026return'!D939</f>
        <v>0</v>
      </c>
      <c r="H21" s="6"/>
    </row>
    <row r="22" spans="3:8" ht="15.75" customHeight="1" x14ac:dyDescent="0.25">
      <c r="C22" s="5"/>
      <c r="D22" s="146"/>
      <c r="E22" s="146" t="s">
        <v>1227</v>
      </c>
      <c r="F22" s="146"/>
      <c r="G22" s="430" t="str">
        <f>IF(G20=G21,"OK","Your Total Municipal Taxable Assessments has a variance of $"&amp;ABS(G20-G21)&amp;" with Total Education Taxable Assessment")</f>
        <v>OK</v>
      </c>
      <c r="H22" s="6"/>
    </row>
    <row r="23" spans="3:8" ht="15.75" customHeight="1" x14ac:dyDescent="0.25">
      <c r="C23" s="5"/>
      <c r="D23" s="146"/>
      <c r="E23" s="146" t="s">
        <v>1237</v>
      </c>
      <c r="F23" s="146"/>
      <c r="G23" s="425"/>
      <c r="H23" s="6"/>
    </row>
    <row r="24" spans="3:8" ht="15" customHeight="1" x14ac:dyDescent="0.25">
      <c r="C24" s="5"/>
      <c r="D24" s="146"/>
      <c r="E24" s="146"/>
      <c r="F24" s="146"/>
      <c r="G24" s="431" t="str">
        <f>IF(G22 = "OK", "", "An explanation is required in the white box above")</f>
        <v/>
      </c>
      <c r="H24" s="6"/>
    </row>
    <row r="25" spans="3:8" ht="15" customHeight="1" x14ac:dyDescent="0.25">
      <c r="C25" s="5"/>
      <c r="D25" s="146"/>
      <c r="E25" s="146"/>
      <c r="F25" s="146"/>
      <c r="G25" s="146"/>
      <c r="H25" s="6"/>
    </row>
    <row r="26" spans="3:8" x14ac:dyDescent="0.25">
      <c r="C26" s="5"/>
      <c r="D26" s="148" t="s">
        <v>1233</v>
      </c>
      <c r="E26" s="146"/>
      <c r="F26" s="146"/>
      <c r="G26" s="146"/>
      <c r="H26" s="6"/>
    </row>
    <row r="27" spans="3:8" x14ac:dyDescent="0.25">
      <c r="C27" s="5"/>
      <c r="D27" s="146"/>
      <c r="E27" s="146" t="s">
        <v>1225</v>
      </c>
      <c r="F27" s="146"/>
      <c r="G27" s="429">
        <f>'2026return'!D38+'2026return'!D128+'2026return'!D129+'2026return'!D130+'2026return'!D131+'2026return'!D151+'2026return'!D153+'2026return'!D196+'2026return'!D198+'2026return'!D241+'2026return'!D243+'2026return'!D286+'2026return'!D288+'2026return'!D331+'2026return'!D333+'2026return'!D376+'2026return'!D378+'2026return'!D421+'2026return'!D423+'2026return'!D466+'2026return'!D468+'2026return'!D511+'2026return'!D513+'2026return'!D556+'2026return'!D558+'2026return'!D601+'2026return'!D603+'2026return'!D647+'2026return'!D649+'2026return'!D706+'2026return'!D708+'2026return'!D753+'2026return'!D755</f>
        <v>0</v>
      </c>
      <c r="H27" s="6"/>
    </row>
    <row r="28" spans="3:8" ht="18.75" customHeight="1" x14ac:dyDescent="0.25">
      <c r="C28" s="5"/>
      <c r="D28" s="146"/>
      <c r="E28" s="146" t="s">
        <v>1226</v>
      </c>
      <c r="F28" s="146"/>
      <c r="G28" s="429">
        <f>'2026return'!D862+'2026return'!D888+'2026return'!D914+'2026return'!D940</f>
        <v>0</v>
      </c>
      <c r="H28" s="6"/>
    </row>
    <row r="29" spans="3:8" x14ac:dyDescent="0.25">
      <c r="C29" s="5"/>
      <c r="D29" s="146"/>
      <c r="E29" s="146" t="s">
        <v>1227</v>
      </c>
      <c r="F29" s="146"/>
      <c r="G29" s="430" t="str">
        <f>IF(G27=G28,"OK","Your Total Municipal Taxable Assessments has a variance of $"&amp;ABS(G27-G28)&amp;" with Total Education Taxable Assessment")</f>
        <v>OK</v>
      </c>
      <c r="H29" s="6"/>
    </row>
    <row r="30" spans="3:8" x14ac:dyDescent="0.25">
      <c r="C30" s="5"/>
      <c r="D30" s="146"/>
      <c r="E30" s="146" t="s">
        <v>1237</v>
      </c>
      <c r="F30" s="146"/>
      <c r="G30" s="425"/>
      <c r="H30" s="6"/>
    </row>
    <row r="31" spans="3:8" ht="15" customHeight="1" x14ac:dyDescent="0.25">
      <c r="C31" s="5"/>
      <c r="D31" s="146"/>
      <c r="E31" s="146"/>
      <c r="F31" s="146"/>
      <c r="G31" s="431" t="str">
        <f>IF(G29 = "OK", "", "An explanation is required in the white box above")</f>
        <v/>
      </c>
      <c r="H31" s="6"/>
    </row>
    <row r="32" spans="3:8" ht="15" customHeight="1" x14ac:dyDescent="0.25">
      <c r="C32" s="5"/>
      <c r="D32" s="146"/>
      <c r="E32" s="146"/>
      <c r="F32" s="146"/>
      <c r="G32" s="146"/>
      <c r="H32" s="6"/>
    </row>
    <row r="33" spans="3:8" ht="14.25" customHeight="1" x14ac:dyDescent="0.25">
      <c r="C33" s="5"/>
      <c r="D33" s="148" t="s">
        <v>1234</v>
      </c>
      <c r="E33" s="146"/>
      <c r="F33" s="146"/>
      <c r="G33" s="146"/>
      <c r="H33" s="6"/>
    </row>
    <row r="34" spans="3:8" ht="14.25" customHeight="1" x14ac:dyDescent="0.25">
      <c r="C34" s="5"/>
      <c r="D34" s="146"/>
      <c r="E34" s="146" t="s">
        <v>1225</v>
      </c>
      <c r="F34" s="146"/>
      <c r="G34" s="429">
        <f>'2026return'!D52+'2026return'!D132+'2026return'!D133+'2026return'!D134+'2026return'!D135+'2026return'!D136+'2026return'!D154+'2026return'!D156+'2026return'!D199+'2026return'!D201+'2026return'!D244+'2026return'!D246+'2026return'!D289+'2026return'!D291+'2026return'!D334+'2026return'!D336+'2026return'!D379+'2026return'!D381+'2026return'!D424+'2026return'!D426+'2026return'!D469+'2026return'!D471+'2026return'!D514+'2026return'!D516+'2026return'!D559+'2026return'!D561+'2026return'!D604+'2026return'!D606+'2026return'!D650+'2026return'!D652+'2026return'!D709+'2026return'!D711+'2026return'!D756+'2026return'!D758</f>
        <v>0</v>
      </c>
      <c r="H34" s="6"/>
    </row>
    <row r="35" spans="3:8" ht="16.5" customHeight="1" x14ac:dyDescent="0.25">
      <c r="C35" s="5"/>
      <c r="D35" s="146"/>
      <c r="E35" s="146" t="s">
        <v>1226</v>
      </c>
      <c r="F35" s="146"/>
      <c r="G35" s="429">
        <f>'2026return'!D863+'2026return'!D864+'2026return'!D889+'2026return'!D890+'2026return'!D915+'2026return'!D916+'2026return'!D941+'2026return'!D942</f>
        <v>0</v>
      </c>
      <c r="H35" s="6"/>
    </row>
    <row r="36" spans="3:8" ht="15" customHeight="1" x14ac:dyDescent="0.25">
      <c r="C36" s="5"/>
      <c r="D36" s="146"/>
      <c r="E36" s="146" t="s">
        <v>1227</v>
      </c>
      <c r="F36" s="146"/>
      <c r="G36" s="430" t="str">
        <f>IF(G34=G35,"OK","Your Total Municipal Taxable Assessments has a variance of $"&amp;ABS(G34-G35)&amp;" with Total Education Taxable Assessment")</f>
        <v>OK</v>
      </c>
      <c r="H36" s="6"/>
    </row>
    <row r="37" spans="3:8" ht="15" customHeight="1" x14ac:dyDescent="0.25">
      <c r="C37" s="5"/>
      <c r="D37" s="146"/>
      <c r="E37" s="146" t="s">
        <v>1237</v>
      </c>
      <c r="F37" s="146"/>
      <c r="G37" s="425"/>
      <c r="H37" s="6"/>
    </row>
    <row r="38" spans="3:8" x14ac:dyDescent="0.25">
      <c r="C38" s="5"/>
      <c r="D38" s="423"/>
      <c r="E38" s="423"/>
      <c r="F38" s="423"/>
      <c r="G38" s="431" t="str">
        <f>IF(G36 = "OK", "", "An explanation is required in the white box above")</f>
        <v/>
      </c>
      <c r="H38" s="6"/>
    </row>
    <row r="39" spans="3:8" x14ac:dyDescent="0.25">
      <c r="C39" s="5"/>
      <c r="D39" s="146"/>
      <c r="E39" s="146"/>
      <c r="F39" s="146"/>
      <c r="G39" s="147"/>
      <c r="H39" s="6"/>
    </row>
    <row r="40" spans="3:8" x14ac:dyDescent="0.25">
      <c r="C40" s="5"/>
      <c r="D40" s="146"/>
      <c r="E40" s="146"/>
      <c r="F40" s="146"/>
      <c r="G40" s="146"/>
      <c r="H40" s="6"/>
    </row>
    <row r="41" spans="3:8" ht="21" x14ac:dyDescent="0.35">
      <c r="C41" s="475" t="s">
        <v>1228</v>
      </c>
      <c r="D41" s="476"/>
      <c r="E41" s="476"/>
      <c r="F41" s="476"/>
      <c r="G41" s="476"/>
      <c r="H41" s="417"/>
    </row>
    <row r="42" spans="3:8" ht="15.75" x14ac:dyDescent="0.25">
      <c r="C42" s="5"/>
      <c r="D42" s="146"/>
      <c r="E42" s="146"/>
      <c r="F42" s="146"/>
      <c r="G42" s="419"/>
      <c r="H42" s="6"/>
    </row>
    <row r="43" spans="3:8" x14ac:dyDescent="0.25">
      <c r="C43" s="5"/>
      <c r="D43" s="547" t="s">
        <v>868</v>
      </c>
      <c r="E43" s="547"/>
      <c r="F43" s="547"/>
      <c r="G43" s="428"/>
      <c r="H43" s="6"/>
    </row>
    <row r="44" spans="3:8" x14ac:dyDescent="0.25">
      <c r="C44" s="5"/>
      <c r="D44" s="146"/>
      <c r="E44" s="146" t="s">
        <v>1225</v>
      </c>
      <c r="F44" s="146"/>
      <c r="G44" s="429">
        <f>G13</f>
        <v>0</v>
      </c>
      <c r="H44" s="6"/>
    </row>
    <row r="45" spans="3:8" x14ac:dyDescent="0.25">
      <c r="C45" s="5"/>
      <c r="D45" s="146"/>
      <c r="E45" s="146" t="s">
        <v>1229</v>
      </c>
      <c r="F45" s="146"/>
      <c r="G45" s="429">
        <f>'2026return'!H94</f>
        <v>0</v>
      </c>
      <c r="H45" s="6"/>
    </row>
    <row r="46" spans="3:8" x14ac:dyDescent="0.25">
      <c r="C46" s="5"/>
      <c r="D46" s="146"/>
      <c r="E46" s="146" t="s">
        <v>1227</v>
      </c>
      <c r="F46" s="146"/>
      <c r="G46" s="418" t="str">
        <f>IF(G44=G45, "OK", "Your Total Municipal Taxable Assessments has a variance of $"&amp;ABS(G44-G45)&amp;" with the SAMA Assessment")</f>
        <v>OK</v>
      </c>
      <c r="H46" s="6"/>
    </row>
    <row r="47" spans="3:8" x14ac:dyDescent="0.25">
      <c r="C47" s="5"/>
      <c r="D47" s="146"/>
      <c r="E47" s="146" t="s">
        <v>1237</v>
      </c>
      <c r="F47" s="146"/>
      <c r="G47" s="426"/>
      <c r="H47" s="6"/>
    </row>
    <row r="48" spans="3:8" x14ac:dyDescent="0.25">
      <c r="C48" s="5"/>
      <c r="D48" s="146"/>
      <c r="E48" s="146"/>
      <c r="F48" s="146"/>
      <c r="G48" s="431" t="str">
        <f>IF(G46 = "OK", "", "An explanation is required in the white box above")</f>
        <v/>
      </c>
      <c r="H48" s="6"/>
    </row>
    <row r="49" spans="3:8" x14ac:dyDescent="0.25">
      <c r="C49" s="5"/>
      <c r="D49" s="146"/>
      <c r="E49" s="146"/>
      <c r="F49" s="146"/>
      <c r="G49" s="146"/>
      <c r="H49" s="6"/>
    </row>
    <row r="50" spans="3:8" x14ac:dyDescent="0.25">
      <c r="C50" s="5"/>
      <c r="D50" s="146"/>
      <c r="E50" s="146"/>
      <c r="F50" s="146"/>
      <c r="G50" s="146"/>
      <c r="H50" s="6"/>
    </row>
    <row r="51" spans="3:8" ht="21" x14ac:dyDescent="0.35">
      <c r="C51" s="475" t="s">
        <v>1230</v>
      </c>
      <c r="D51" s="476"/>
      <c r="E51" s="476"/>
      <c r="F51" s="476"/>
      <c r="G51" s="476"/>
      <c r="H51" s="477"/>
    </row>
    <row r="52" spans="3:8" ht="18.75" x14ac:dyDescent="0.3">
      <c r="C52" s="5"/>
      <c r="D52" s="149"/>
      <c r="E52" s="149"/>
      <c r="F52" s="145"/>
      <c r="G52" s="145"/>
      <c r="H52" s="6"/>
    </row>
    <row r="53" spans="3:8" x14ac:dyDescent="0.25">
      <c r="C53" s="5"/>
      <c r="D53" s="146"/>
      <c r="E53" s="146" t="s">
        <v>802</v>
      </c>
      <c r="F53" s="146"/>
      <c r="G53" s="432">
        <f>IF(SUM('2026return'!F19:F21)&lt;&gt;0, AVERAGE('2026return'!F19:F21), 0)</f>
        <v>0</v>
      </c>
      <c r="H53" s="6"/>
    </row>
    <row r="54" spans="3:8" x14ac:dyDescent="0.25">
      <c r="C54" s="5"/>
      <c r="D54" s="146"/>
      <c r="E54" s="146" t="s">
        <v>806</v>
      </c>
      <c r="F54" s="146"/>
      <c r="G54" s="432">
        <f>IF(SUM('2026return'!F32:F34)&lt;&gt;0, AVERAGE('2026return'!F32:F34), 0)</f>
        <v>0</v>
      </c>
      <c r="H54" s="6"/>
    </row>
    <row r="55" spans="3:8" x14ac:dyDescent="0.25">
      <c r="C55" s="5"/>
      <c r="D55" s="146"/>
      <c r="E55" s="146" t="s">
        <v>1231</v>
      </c>
      <c r="F55" s="146"/>
      <c r="G55" s="432">
        <f>IF(SUM('2026return'!F45:F49)&lt;&gt;0, AVERAGE('2026return'!F45:F49), 0)</f>
        <v>0</v>
      </c>
      <c r="H55" s="6"/>
    </row>
    <row r="56" spans="3:8" ht="15.75" x14ac:dyDescent="0.25">
      <c r="C56" s="5"/>
      <c r="D56" s="146"/>
      <c r="E56" s="146" t="s">
        <v>1227</v>
      </c>
      <c r="F56" s="433"/>
      <c r="G56" s="434" t="str">
        <f>IF(OR(AND(G53=0,G54=0),AND(G54=0,G55=0),AND(G53=0,G55=0)),"OK",IF(AND(G53&lt;&gt;0,G54&lt;&gt;0,G55&lt;&gt;0),IF(AND(G53=G54,G54=G55,G53=G55),"OK","The same uniform mill rate should be used in all property classes and subcategories"),IF(G53=0,IF(G54=G55,"OK","The same uniform mill rate should be used in all property classes and subcategories"),IF(G54=0,IF(G53=G55,"OK","The same uniform mill rate should be used in all property classes and subcategories"),IF(G55=0,IF(G53=G54,"OK","The same uniform mill rate should be used in all property classes and subcategories"))))))</f>
        <v>OK</v>
      </c>
      <c r="H56" s="6"/>
    </row>
    <row r="57" spans="3:8" x14ac:dyDescent="0.25">
      <c r="C57" s="5"/>
      <c r="D57" s="146"/>
      <c r="E57" s="146" t="s">
        <v>1237</v>
      </c>
      <c r="F57" s="146"/>
      <c r="G57" s="400"/>
      <c r="H57" s="6"/>
    </row>
    <row r="58" spans="3:8" x14ac:dyDescent="0.25">
      <c r="C58" s="5"/>
      <c r="D58" s="146"/>
      <c r="E58" s="146"/>
      <c r="F58" s="146"/>
      <c r="G58" s="431" t="str">
        <f>IF(G56 = "OK", "", "An explanation is required in the white box above")</f>
        <v/>
      </c>
      <c r="H58" s="6"/>
    </row>
    <row r="59" spans="3:8" x14ac:dyDescent="0.25">
      <c r="C59" s="5"/>
      <c r="D59" s="146"/>
      <c r="E59" s="146"/>
      <c r="F59" s="146"/>
      <c r="G59" s="431"/>
      <c r="H59" s="6"/>
    </row>
    <row r="60" spans="3:8" ht="15.75" thickBot="1" x14ac:dyDescent="0.3">
      <c r="C60" s="9"/>
      <c r="D60" s="7"/>
      <c r="E60" s="7"/>
      <c r="F60" s="7"/>
      <c r="G60" s="7"/>
      <c r="H60" s="8"/>
    </row>
  </sheetData>
  <sheetProtection algorithmName="SHA-512" hashValue="KxwZ+3+gyS653N/bNfGbq6p1riYX7JapdTVvdNvys+MLl++0Dzf0b09fSg1xrCuEskUazdObAJ9t8tI8C520+A==" saltValue="q3wAH/AHrFTxRW6/ru5GWg==" spinCount="100000" sheet="1" objects="1" scenarios="1"/>
  <mergeCells count="6">
    <mergeCell ref="C51:H51"/>
    <mergeCell ref="C7:H8"/>
    <mergeCell ref="C9:H9"/>
    <mergeCell ref="D43:F43"/>
    <mergeCell ref="C41:G41"/>
    <mergeCell ref="D12:F12"/>
  </mergeCells>
  <conditionalFormatting sqref="G16">
    <cfRule type="expression" dxfId="21" priority="97">
      <formula xml:space="preserve"> G15 &lt;&gt; "OK"</formula>
    </cfRule>
    <cfRule type="expression" dxfId="20" priority="98">
      <formula xml:space="preserve"> G15 = "OK"</formula>
    </cfRule>
  </conditionalFormatting>
  <conditionalFormatting sqref="G23">
    <cfRule type="expression" dxfId="19" priority="79">
      <formula xml:space="preserve"> G22 &lt;&gt; "OK"</formula>
    </cfRule>
    <cfRule type="expression" dxfId="18" priority="80">
      <formula xml:space="preserve"> G22 = "OK"</formula>
    </cfRule>
    <cfRule type="expression" dxfId="17" priority="87">
      <formula xml:space="preserve"> G12 &lt;&gt; "OK"</formula>
    </cfRule>
    <cfRule type="expression" dxfId="16" priority="88">
      <formula>G22 = "OK"</formula>
    </cfRule>
  </conditionalFormatting>
  <conditionalFormatting sqref="G30">
    <cfRule type="expression" dxfId="15" priority="77">
      <formula>G29 &lt;&gt; "OK"</formula>
    </cfRule>
    <cfRule type="expression" dxfId="14" priority="78">
      <formula>G29 = "OK"</formula>
    </cfRule>
    <cfRule type="expression" dxfId="13" priority="85">
      <formula xml:space="preserve"> G19 &lt;&gt; "OK"</formula>
    </cfRule>
    <cfRule type="expression" dxfId="12" priority="86">
      <formula>G29 = "OK"</formula>
    </cfRule>
  </conditionalFormatting>
  <conditionalFormatting sqref="G37">
    <cfRule type="expression" dxfId="11" priority="81">
      <formula xml:space="preserve"> G36 &lt;&gt; "OK"</formula>
    </cfRule>
    <cfRule type="expression" dxfId="10" priority="82">
      <formula xml:space="preserve"> G36 = "OK"</formula>
    </cfRule>
  </conditionalFormatting>
  <conditionalFormatting sqref="G15">
    <cfRule type="expression" dxfId="9" priority="72">
      <formula>G15 = "OK"</formula>
    </cfRule>
  </conditionalFormatting>
  <conditionalFormatting sqref="G22">
    <cfRule type="expression" dxfId="8" priority="70">
      <formula>G22 = "OK"</formula>
    </cfRule>
  </conditionalFormatting>
  <conditionalFormatting sqref="G29">
    <cfRule type="expression" dxfId="7" priority="68">
      <formula>G29 = "OK"</formula>
    </cfRule>
  </conditionalFormatting>
  <conditionalFormatting sqref="G36">
    <cfRule type="expression" dxfId="6" priority="66">
      <formula>G36 = "OK"</formula>
    </cfRule>
  </conditionalFormatting>
  <conditionalFormatting sqref="G46">
    <cfRule type="expression" dxfId="5" priority="64">
      <formula>G46 = "OK"</formula>
    </cfRule>
  </conditionalFormatting>
  <conditionalFormatting sqref="G47">
    <cfRule type="expression" dxfId="4" priority="61">
      <formula>G46 = "OK"</formula>
    </cfRule>
    <cfRule type="expression" dxfId="3" priority="62">
      <formula>G46 &lt;&gt; "OK"</formula>
    </cfRule>
  </conditionalFormatting>
  <conditionalFormatting sqref="G56">
    <cfRule type="expression" dxfId="2" priority="60">
      <formula>G56 = "OK"</formula>
    </cfRule>
  </conditionalFormatting>
  <conditionalFormatting sqref="G57">
    <cfRule type="expression" dxfId="1" priority="57">
      <formula>G56 &lt;&gt;"OK"</formula>
    </cfRule>
    <cfRule type="expression" dxfId="0" priority="58">
      <formula>G56 = "OK"</formula>
    </cfRule>
  </conditionalFormatting>
  <dataValidations count="1">
    <dataValidation type="custom" errorStyle="warning" allowBlank="1" showInputMessage="1" showErrorMessage="1" errorTitle="Warning" error="Explanation is required." sqref="G16" xr:uid="{6AC17889-0934-43B1-BC38-928367CF647D}">
      <formula1>G15 &lt;&gt; "OK"</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DA682-163E-4F62-B77B-C837F61D4A0D}">
  <sheetPr codeName="Sheet2"/>
  <dimension ref="C1:Q37"/>
  <sheetViews>
    <sheetView showGridLines="0" zoomScaleNormal="100" zoomScaleSheetLayoutView="100" workbookViewId="0"/>
  </sheetViews>
  <sheetFormatPr defaultColWidth="9.140625" defaultRowHeight="15" x14ac:dyDescent="0.25"/>
  <cols>
    <col min="1" max="1" width="4.7109375" style="411" customWidth="1"/>
    <col min="2" max="3" width="5.140625" style="411" customWidth="1"/>
    <col min="4" max="4" width="4.42578125" style="411" customWidth="1"/>
    <col min="5" max="5" width="9.140625" style="411"/>
    <col min="6" max="6" width="8.85546875" style="411" customWidth="1"/>
    <col min="7" max="7" width="2.5703125" style="411" customWidth="1"/>
    <col min="8" max="8" width="9.140625" style="411"/>
    <col min="9" max="9" width="12.7109375" style="411" customWidth="1"/>
    <col min="10" max="13" width="9.140625" style="411"/>
    <col min="14" max="14" width="7.5703125" style="411" customWidth="1"/>
    <col min="15" max="15" width="5.85546875" style="411" customWidth="1"/>
    <col min="16" max="16" width="5.140625" style="411" customWidth="1"/>
    <col min="17" max="16384" width="9.140625" style="411"/>
  </cols>
  <sheetData>
    <row r="1" spans="3:17" x14ac:dyDescent="0.25">
      <c r="C1" s="1"/>
      <c r="D1" s="1"/>
      <c r="E1" s="1"/>
      <c r="F1" s="1"/>
      <c r="G1" s="1"/>
      <c r="H1" s="1"/>
      <c r="I1" s="1"/>
      <c r="J1" s="1"/>
      <c r="K1" s="1"/>
      <c r="L1" s="1"/>
      <c r="M1" s="1"/>
      <c r="N1" s="1"/>
      <c r="O1" s="1"/>
    </row>
    <row r="2" spans="3:17" x14ac:dyDescent="0.25">
      <c r="C2" s="1"/>
      <c r="D2" s="1"/>
      <c r="E2" s="1"/>
      <c r="F2" s="1"/>
      <c r="G2" s="1"/>
      <c r="H2" s="1"/>
      <c r="I2" s="1"/>
      <c r="J2" s="1"/>
      <c r="K2" s="1"/>
      <c r="L2" s="1"/>
      <c r="M2" s="1"/>
      <c r="N2" s="1"/>
      <c r="O2" s="1"/>
    </row>
    <row r="3" spans="3:17" x14ac:dyDescent="0.25">
      <c r="C3" s="1"/>
      <c r="D3" s="1"/>
      <c r="E3" s="1"/>
      <c r="F3" s="1"/>
      <c r="G3" s="1"/>
      <c r="H3" s="1"/>
      <c r="I3" s="1"/>
      <c r="J3" s="1"/>
      <c r="K3" s="1"/>
      <c r="L3" s="1"/>
      <c r="M3" s="1"/>
      <c r="N3" s="1"/>
      <c r="O3" s="1"/>
    </row>
    <row r="4" spans="3:17" x14ac:dyDescent="0.25">
      <c r="C4" s="1"/>
      <c r="D4" s="1"/>
      <c r="E4" s="1"/>
      <c r="F4" s="1"/>
      <c r="G4" s="1"/>
      <c r="H4" s="1"/>
      <c r="I4" s="1"/>
      <c r="J4" s="1"/>
      <c r="K4" s="1"/>
      <c r="L4" s="1"/>
      <c r="M4" s="1"/>
      <c r="N4" s="1"/>
      <c r="O4" s="1"/>
    </row>
    <row r="5" spans="3:17" x14ac:dyDescent="0.25">
      <c r="C5" s="1"/>
      <c r="D5" s="1"/>
      <c r="E5" s="1"/>
      <c r="F5" s="1"/>
      <c r="G5" s="1"/>
      <c r="H5" s="1"/>
      <c r="I5" s="1"/>
      <c r="J5" s="1"/>
      <c r="K5" s="1"/>
      <c r="L5" s="1"/>
      <c r="M5" s="1"/>
      <c r="N5" s="1"/>
      <c r="O5" s="1"/>
    </row>
    <row r="6" spans="3:17" ht="15.75" thickBot="1" x14ac:dyDescent="0.3">
      <c r="C6" s="1"/>
      <c r="D6" s="1"/>
      <c r="E6" s="1"/>
      <c r="F6" s="1"/>
      <c r="G6" s="1"/>
      <c r="H6" s="1"/>
      <c r="I6" s="1"/>
      <c r="J6" s="1"/>
      <c r="K6" s="1"/>
      <c r="L6" s="1"/>
      <c r="M6" s="1"/>
      <c r="N6" s="1"/>
      <c r="O6" s="1"/>
    </row>
    <row r="7" spans="3:17" x14ac:dyDescent="0.25">
      <c r="C7" s="463" t="s">
        <v>1220</v>
      </c>
      <c r="D7" s="464"/>
      <c r="E7" s="464"/>
      <c r="F7" s="464"/>
      <c r="G7" s="464"/>
      <c r="H7" s="464"/>
      <c r="I7" s="464"/>
      <c r="J7" s="464"/>
      <c r="K7" s="464"/>
      <c r="L7" s="464"/>
      <c r="M7" s="464"/>
      <c r="N7" s="464"/>
      <c r="O7" s="465"/>
    </row>
    <row r="8" spans="3:17" ht="19.5" customHeight="1" thickBot="1" x14ac:dyDescent="0.3">
      <c r="C8" s="466"/>
      <c r="D8" s="467"/>
      <c r="E8" s="467"/>
      <c r="F8" s="467"/>
      <c r="G8" s="467"/>
      <c r="H8" s="467"/>
      <c r="I8" s="467"/>
      <c r="J8" s="467"/>
      <c r="K8" s="467"/>
      <c r="L8" s="467"/>
      <c r="M8" s="467"/>
      <c r="N8" s="467"/>
      <c r="O8" s="468"/>
    </row>
    <row r="9" spans="3:17" ht="21" customHeight="1" x14ac:dyDescent="0.35">
      <c r="C9" s="469" t="s">
        <v>773</v>
      </c>
      <c r="D9" s="470"/>
      <c r="E9" s="470"/>
      <c r="F9" s="470"/>
      <c r="G9" s="470"/>
      <c r="H9" s="470"/>
      <c r="I9" s="470"/>
      <c r="J9" s="470"/>
      <c r="K9" s="470"/>
      <c r="L9" s="470"/>
      <c r="M9" s="470"/>
      <c r="N9" s="470"/>
      <c r="O9" s="471"/>
    </row>
    <row r="10" spans="3:17" x14ac:dyDescent="0.25">
      <c r="C10" s="5"/>
      <c r="D10" s="146"/>
      <c r="E10" s="146"/>
      <c r="F10" s="146"/>
      <c r="G10" s="146"/>
      <c r="H10" s="146"/>
      <c r="I10" s="146"/>
      <c r="J10" s="146"/>
      <c r="K10" s="146"/>
      <c r="L10" s="146"/>
      <c r="M10" s="146"/>
      <c r="N10" s="146"/>
      <c r="O10" s="6"/>
    </row>
    <row r="11" spans="3:17" ht="13.5" customHeight="1" x14ac:dyDescent="0.25">
      <c r="C11" s="5"/>
      <c r="D11" s="548" t="s">
        <v>1490</v>
      </c>
      <c r="E11" s="548"/>
      <c r="F11" s="548"/>
      <c r="G11" s="548"/>
      <c r="H11" s="548"/>
      <c r="I11" s="548"/>
      <c r="J11" s="548"/>
      <c r="K11" s="548"/>
      <c r="L11" s="548"/>
      <c r="M11" s="548"/>
      <c r="N11" s="548"/>
      <c r="O11" s="6"/>
    </row>
    <row r="12" spans="3:17" ht="12.75" customHeight="1" x14ac:dyDescent="0.25">
      <c r="C12" s="5"/>
      <c r="D12" s="548"/>
      <c r="E12" s="548"/>
      <c r="F12" s="548"/>
      <c r="G12" s="548"/>
      <c r="H12" s="548"/>
      <c r="I12" s="548"/>
      <c r="J12" s="548"/>
      <c r="K12" s="548"/>
      <c r="L12" s="548"/>
      <c r="M12" s="548"/>
      <c r="N12" s="548"/>
      <c r="O12" s="6"/>
      <c r="Q12" s="435"/>
    </row>
    <row r="13" spans="3:17" ht="15.75" customHeight="1" x14ac:dyDescent="0.25">
      <c r="C13" s="5"/>
      <c r="D13" s="548"/>
      <c r="E13" s="548"/>
      <c r="F13" s="548"/>
      <c r="G13" s="548"/>
      <c r="H13" s="548"/>
      <c r="I13" s="548"/>
      <c r="J13" s="548"/>
      <c r="K13" s="548"/>
      <c r="L13" s="548"/>
      <c r="M13" s="548"/>
      <c r="N13" s="548"/>
      <c r="O13" s="6"/>
      <c r="Q13" s="435"/>
    </row>
    <row r="14" spans="3:17" ht="15.75" customHeight="1" x14ac:dyDescent="0.25">
      <c r="C14" s="5"/>
      <c r="D14" s="548"/>
      <c r="E14" s="548"/>
      <c r="F14" s="548"/>
      <c r="G14" s="548"/>
      <c r="H14" s="548"/>
      <c r="I14" s="548"/>
      <c r="J14" s="548"/>
      <c r="K14" s="548"/>
      <c r="L14" s="548"/>
      <c r="M14" s="548"/>
      <c r="N14" s="548"/>
      <c r="O14" s="6"/>
    </row>
    <row r="15" spans="3:17" ht="15.75" customHeight="1" x14ac:dyDescent="0.25">
      <c r="C15" s="5"/>
      <c r="D15" s="436"/>
      <c r="E15" s="436"/>
      <c r="F15" s="436"/>
      <c r="G15" s="436"/>
      <c r="H15" s="436"/>
      <c r="I15" s="436"/>
      <c r="J15" s="436"/>
      <c r="K15" s="436"/>
      <c r="L15" s="436"/>
      <c r="M15" s="436"/>
      <c r="N15" s="436"/>
      <c r="O15" s="6"/>
    </row>
    <row r="16" spans="3:17" ht="15" customHeight="1" x14ac:dyDescent="0.25">
      <c r="C16" s="5"/>
      <c r="D16" s="437"/>
      <c r="E16" s="437" t="s">
        <v>774</v>
      </c>
      <c r="F16" s="437"/>
      <c r="G16" s="439" t="b">
        <v>0</v>
      </c>
      <c r="H16" s="437"/>
      <c r="I16" s="437"/>
      <c r="J16" s="437"/>
      <c r="K16" s="437"/>
      <c r="L16" s="437"/>
      <c r="M16" s="437"/>
      <c r="N16" s="437"/>
      <c r="O16" s="6"/>
    </row>
    <row r="17" spans="3:15" ht="15.75" x14ac:dyDescent="0.25">
      <c r="C17" s="5"/>
      <c r="D17" s="437"/>
      <c r="E17" s="437"/>
      <c r="F17" s="437"/>
      <c r="G17" s="437"/>
      <c r="H17" s="437"/>
      <c r="I17" s="437"/>
      <c r="J17" s="437"/>
      <c r="K17" s="437"/>
      <c r="L17" s="437"/>
      <c r="M17" s="437"/>
      <c r="N17" s="437"/>
      <c r="O17" s="6"/>
    </row>
    <row r="18" spans="3:15" ht="18.75" customHeight="1" x14ac:dyDescent="0.25">
      <c r="C18" s="5"/>
      <c r="D18" s="146"/>
      <c r="E18" s="146"/>
      <c r="F18" s="146"/>
      <c r="G18" s="146"/>
      <c r="H18" s="146"/>
      <c r="I18" s="146"/>
      <c r="J18" s="146"/>
      <c r="K18" s="146"/>
      <c r="L18" s="146"/>
      <c r="M18" s="146"/>
      <c r="N18" s="146"/>
      <c r="O18" s="6"/>
    </row>
    <row r="19" spans="3:15" ht="16.5" thickBot="1" x14ac:dyDescent="0.3">
      <c r="C19" s="5"/>
      <c r="D19" s="146"/>
      <c r="E19" s="437" t="s">
        <v>775</v>
      </c>
      <c r="F19" s="146"/>
      <c r="G19" s="146"/>
      <c r="H19" s="146"/>
      <c r="I19" s="146"/>
      <c r="J19" s="146"/>
      <c r="K19" s="146"/>
      <c r="L19" s="146"/>
      <c r="M19" s="146"/>
      <c r="N19" s="146"/>
      <c r="O19" s="6"/>
    </row>
    <row r="20" spans="3:15" ht="15.75" customHeight="1" thickBot="1" x14ac:dyDescent="0.3">
      <c r="C20" s="5"/>
      <c r="D20" s="146"/>
      <c r="E20" s="146"/>
      <c r="F20" s="550"/>
      <c r="G20" s="551"/>
      <c r="H20" s="551"/>
      <c r="I20" s="551"/>
      <c r="J20" s="551"/>
      <c r="K20" s="551"/>
      <c r="L20" s="552"/>
      <c r="M20" s="146"/>
      <c r="N20" s="146"/>
      <c r="O20" s="6"/>
    </row>
    <row r="21" spans="3:15" ht="17.25" customHeight="1" x14ac:dyDescent="0.3">
      <c r="C21" s="5"/>
      <c r="D21" s="149"/>
      <c r="E21" s="148"/>
      <c r="F21" s="146"/>
      <c r="G21" s="146"/>
      <c r="H21" s="146"/>
      <c r="I21" s="146"/>
      <c r="J21" s="146"/>
      <c r="K21" s="146"/>
      <c r="L21" s="146"/>
      <c r="M21" s="146"/>
      <c r="N21" s="146"/>
      <c r="O21" s="6"/>
    </row>
    <row r="22" spans="3:15" ht="15.75" thickBot="1" x14ac:dyDescent="0.3">
      <c r="C22" s="5"/>
      <c r="D22" s="146"/>
      <c r="E22" s="146" t="s">
        <v>776</v>
      </c>
      <c r="F22" s="146"/>
      <c r="G22" s="146"/>
      <c r="H22" s="146"/>
      <c r="I22" s="146"/>
      <c r="J22" s="146"/>
      <c r="K22" s="146"/>
      <c r="L22" s="146"/>
      <c r="M22" s="146"/>
      <c r="N22" s="146"/>
      <c r="O22" s="6"/>
    </row>
    <row r="23" spans="3:15" ht="16.5" thickBot="1" x14ac:dyDescent="0.3">
      <c r="C23" s="5"/>
      <c r="D23" s="146"/>
      <c r="E23" s="146"/>
      <c r="F23" s="550"/>
      <c r="G23" s="551"/>
      <c r="H23" s="551"/>
      <c r="I23" s="551"/>
      <c r="J23" s="551"/>
      <c r="K23" s="551"/>
      <c r="L23" s="552"/>
      <c r="M23" s="146"/>
      <c r="N23" s="146"/>
      <c r="O23" s="6"/>
    </row>
    <row r="24" spans="3:15" x14ac:dyDescent="0.25">
      <c r="C24" s="5"/>
      <c r="D24" s="146"/>
      <c r="E24" s="146"/>
      <c r="F24" s="146"/>
      <c r="G24" s="146"/>
      <c r="H24" s="146"/>
      <c r="I24" s="146"/>
      <c r="J24" s="146"/>
      <c r="K24" s="146"/>
      <c r="L24" s="146"/>
      <c r="M24" s="146"/>
      <c r="N24" s="146"/>
      <c r="O24" s="6"/>
    </row>
    <row r="25" spans="3:15" ht="19.5" thickBot="1" x14ac:dyDescent="0.35">
      <c r="C25" s="5"/>
      <c r="D25" s="149"/>
      <c r="E25" s="146" t="s">
        <v>777</v>
      </c>
      <c r="F25" s="146"/>
      <c r="G25" s="146"/>
      <c r="H25" s="146"/>
      <c r="I25" s="146"/>
      <c r="J25" s="146"/>
      <c r="K25" s="146"/>
      <c r="L25" s="146"/>
      <c r="M25" s="146"/>
      <c r="N25" s="146"/>
      <c r="O25" s="6"/>
    </row>
    <row r="26" spans="3:15" ht="18.75" customHeight="1" thickBot="1" x14ac:dyDescent="0.35">
      <c r="C26" s="5"/>
      <c r="D26" s="149"/>
      <c r="E26" s="433"/>
      <c r="F26" s="550"/>
      <c r="G26" s="551"/>
      <c r="H26" s="551"/>
      <c r="I26" s="551"/>
      <c r="J26" s="551"/>
      <c r="K26" s="551"/>
      <c r="L26" s="552"/>
      <c r="M26" s="433"/>
      <c r="N26" s="433"/>
      <c r="O26" s="6"/>
    </row>
    <row r="27" spans="3:15" ht="18.75" x14ac:dyDescent="0.3">
      <c r="C27" s="5"/>
      <c r="D27" s="149"/>
      <c r="E27" s="433"/>
      <c r="F27" s="433"/>
      <c r="G27" s="433"/>
      <c r="H27" s="433"/>
      <c r="I27" s="433"/>
      <c r="J27" s="433"/>
      <c r="K27" s="433"/>
      <c r="L27" s="433"/>
      <c r="M27" s="433"/>
      <c r="N27" s="433"/>
      <c r="O27" s="6"/>
    </row>
    <row r="28" spans="3:15" ht="19.5" thickBot="1" x14ac:dyDescent="0.35">
      <c r="C28" s="5"/>
      <c r="D28" s="149"/>
      <c r="E28" s="146" t="s">
        <v>778</v>
      </c>
      <c r="F28" s="146"/>
      <c r="G28" s="146"/>
      <c r="H28" s="146"/>
      <c r="I28" s="146"/>
      <c r="J28" s="146"/>
      <c r="K28" s="146"/>
      <c r="L28" s="433"/>
      <c r="M28" s="433"/>
      <c r="N28" s="433"/>
      <c r="O28" s="6"/>
    </row>
    <row r="29" spans="3:15" ht="15" customHeight="1" thickBot="1" x14ac:dyDescent="0.3">
      <c r="C29" s="5"/>
      <c r="D29" s="146"/>
      <c r="E29" s="433"/>
      <c r="F29" s="550"/>
      <c r="G29" s="551"/>
      <c r="H29" s="551"/>
      <c r="I29" s="551"/>
      <c r="J29" s="551"/>
      <c r="K29" s="551"/>
      <c r="L29" s="552"/>
      <c r="M29" s="433"/>
      <c r="N29" s="433"/>
      <c r="O29" s="6"/>
    </row>
    <row r="30" spans="3:15" ht="20.25" customHeight="1" x14ac:dyDescent="0.25">
      <c r="C30" s="5"/>
      <c r="D30" s="146"/>
      <c r="E30" s="146"/>
      <c r="F30" s="146"/>
      <c r="G30" s="146"/>
      <c r="H30" s="146"/>
      <c r="I30" s="146"/>
      <c r="J30" s="146"/>
      <c r="K30" s="146"/>
      <c r="L30" s="146"/>
      <c r="M30" s="146"/>
      <c r="N30" s="146"/>
      <c r="O30" s="6"/>
    </row>
    <row r="31" spans="3:15" ht="20.25" customHeight="1" thickBot="1" x14ac:dyDescent="0.3">
      <c r="C31" s="5"/>
      <c r="D31" s="146"/>
      <c r="E31" s="146" t="s">
        <v>779</v>
      </c>
      <c r="F31" s="146"/>
      <c r="G31" s="146"/>
      <c r="H31" s="146"/>
      <c r="I31" s="146"/>
      <c r="J31" s="146"/>
      <c r="K31" s="146"/>
      <c r="L31" s="146"/>
      <c r="M31" s="146"/>
      <c r="N31" s="146"/>
      <c r="O31" s="6"/>
    </row>
    <row r="32" spans="3:15" ht="16.5" customHeight="1" thickBot="1" x14ac:dyDescent="0.3">
      <c r="C32" s="5"/>
      <c r="D32" s="146"/>
      <c r="E32" s="433"/>
      <c r="F32" s="553"/>
      <c r="G32" s="554"/>
      <c r="H32" s="554"/>
      <c r="I32" s="554"/>
      <c r="J32" s="554"/>
      <c r="K32" s="554"/>
      <c r="L32" s="555"/>
      <c r="M32" s="146"/>
      <c r="N32" s="146"/>
      <c r="O32" s="6"/>
    </row>
    <row r="33" spans="3:15" ht="20.25" customHeight="1" x14ac:dyDescent="0.25">
      <c r="C33" s="5"/>
      <c r="D33" s="146"/>
      <c r="E33" s="146"/>
      <c r="F33" s="146"/>
      <c r="G33" s="146"/>
      <c r="H33" s="146"/>
      <c r="I33" s="146"/>
      <c r="J33" s="146"/>
      <c r="K33" s="146"/>
      <c r="L33" s="146"/>
      <c r="M33" s="146"/>
      <c r="N33" s="146"/>
      <c r="O33" s="6"/>
    </row>
    <row r="34" spans="3:15" ht="20.25" customHeight="1" x14ac:dyDescent="0.25">
      <c r="C34" s="5"/>
      <c r="D34" s="146"/>
      <c r="E34" s="556" t="s">
        <v>1519</v>
      </c>
      <c r="F34" s="556"/>
      <c r="G34" s="556"/>
      <c r="H34" s="556"/>
      <c r="I34" s="556"/>
      <c r="J34" s="556"/>
      <c r="K34" s="556"/>
      <c r="L34" s="556"/>
      <c r="M34" s="556"/>
      <c r="N34" s="146"/>
      <c r="O34" s="6"/>
    </row>
    <row r="35" spans="3:15" ht="15" customHeight="1" x14ac:dyDescent="0.25">
      <c r="C35" s="5"/>
      <c r="D35" s="146"/>
      <c r="E35" s="146"/>
      <c r="F35" s="146"/>
      <c r="G35" s="146"/>
      <c r="H35" s="549" t="s">
        <v>783</v>
      </c>
      <c r="I35" s="549"/>
      <c r="J35" s="549"/>
      <c r="K35" s="549"/>
      <c r="L35" s="146"/>
      <c r="M35" s="146"/>
      <c r="N35" s="146"/>
      <c r="O35" s="6"/>
    </row>
    <row r="36" spans="3:15" ht="15" customHeight="1" x14ac:dyDescent="0.25">
      <c r="C36" s="5"/>
      <c r="D36" s="146"/>
      <c r="E36" s="146"/>
      <c r="F36" s="146"/>
      <c r="G36" s="146"/>
      <c r="H36" s="438"/>
      <c r="I36" s="438"/>
      <c r="J36" s="438"/>
      <c r="K36" s="438"/>
      <c r="L36" s="146"/>
      <c r="M36" s="146"/>
      <c r="N36" s="146"/>
      <c r="O36" s="6"/>
    </row>
    <row r="37" spans="3:15" ht="15.75" thickBot="1" x14ac:dyDescent="0.3">
      <c r="C37" s="9"/>
      <c r="D37" s="7"/>
      <c r="E37" s="7"/>
      <c r="F37" s="7"/>
      <c r="G37" s="7"/>
      <c r="H37" s="7"/>
      <c r="I37" s="7"/>
      <c r="J37" s="7"/>
      <c r="K37" s="7"/>
      <c r="L37" s="7"/>
      <c r="M37" s="7"/>
      <c r="N37" s="7"/>
      <c r="O37" s="8"/>
    </row>
  </sheetData>
  <sheetProtection algorithmName="SHA-512" hashValue="YjsHRUBjUUKLXjk29MS+yAU2l73MzI1wGgyG7C4JMFIC5M7GHugBW23A8KSHsRe24riPLxl/ePr/on4w4Y1vFQ==" saltValue="VqkCSSCOn26eed3ts7kgbA==" spinCount="100000" sheet="1" scenarios="1"/>
  <mergeCells count="10">
    <mergeCell ref="D11:N14"/>
    <mergeCell ref="C7:O8"/>
    <mergeCell ref="C9:O9"/>
    <mergeCell ref="H35:K35"/>
    <mergeCell ref="F20:L20"/>
    <mergeCell ref="F23:L23"/>
    <mergeCell ref="F26:L26"/>
    <mergeCell ref="F29:L29"/>
    <mergeCell ref="F32:L32"/>
    <mergeCell ref="E34:M34"/>
  </mergeCells>
  <hyperlinks>
    <hyperlink ref="H35" r:id="rId1" xr:uid="{35E21D0D-34CE-46C4-9623-B37E7FE38BBA}"/>
  </hyperlinks>
  <pageMargins left="0.7" right="0.7" top="0.75" bottom="0.75" header="0.3" footer="0.3"/>
  <pageSetup scale="76" orientation="portrait" r:id="rId2"/>
  <colBreaks count="1" manualBreakCount="1">
    <brk id="16" max="1048575" man="1"/>
  </colBreaks>
  <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58F9D-ABE4-4EC4-A700-3203FC0D22D9}">
  <sheetPr codeName="Sheet3">
    <tabColor theme="5"/>
  </sheetPr>
  <dimension ref="A1:AB748"/>
  <sheetViews>
    <sheetView workbookViewId="0">
      <pane xSplit="2" ySplit="1" topLeftCell="C2" activePane="bottomRight" state="frozen"/>
      <selection activeCell="S2" sqref="S2"/>
      <selection pane="topRight" activeCell="S2" sqref="S2"/>
      <selection pane="bottomLeft" activeCell="S2" sqref="S2"/>
      <selection pane="bottomRight" activeCell="C2" sqref="C2"/>
    </sheetView>
  </sheetViews>
  <sheetFormatPr defaultRowHeight="15" x14ac:dyDescent="0.25"/>
  <cols>
    <col min="1" max="1" width="32.85546875" customWidth="1"/>
    <col min="2" max="2" width="35.28515625" customWidth="1"/>
    <col min="3" max="3" width="14" customWidth="1"/>
    <col min="4" max="4" width="19.140625" customWidth="1"/>
    <col min="5" max="5" width="9.7109375" customWidth="1"/>
    <col min="6" max="6" width="10.7109375" customWidth="1"/>
    <col min="7" max="8" width="10.5703125" customWidth="1"/>
    <col min="9" max="9" width="9.5703125" customWidth="1"/>
    <col min="10" max="12" width="10" customWidth="1"/>
    <col min="13" max="13" width="10.28515625" customWidth="1"/>
    <col min="14" max="14" width="10" customWidth="1"/>
    <col min="15" max="16" width="9.28515625" customWidth="1"/>
    <col min="17" max="17" width="10" customWidth="1"/>
    <col min="18" max="19" width="10.5703125" customWidth="1"/>
    <col min="20" max="20" width="19.5703125" customWidth="1"/>
    <col min="21" max="22" width="18.42578125" customWidth="1"/>
    <col min="23" max="26" width="28.140625" customWidth="1"/>
  </cols>
  <sheetData>
    <row r="1" spans="1:28" x14ac:dyDescent="0.25">
      <c r="A1" t="s">
        <v>1</v>
      </c>
      <c r="B1" s="3" t="s">
        <v>2</v>
      </c>
      <c r="C1" t="s">
        <v>1002</v>
      </c>
      <c r="D1" t="s">
        <v>888</v>
      </c>
      <c r="E1" t="s">
        <v>889</v>
      </c>
      <c r="F1" t="s">
        <v>890</v>
      </c>
      <c r="G1" t="s">
        <v>891</v>
      </c>
      <c r="H1" t="s">
        <v>895</v>
      </c>
      <c r="I1" t="s">
        <v>896</v>
      </c>
      <c r="J1" t="s">
        <v>897</v>
      </c>
      <c r="K1" t="s">
        <v>898</v>
      </c>
      <c r="L1" t="s">
        <v>899</v>
      </c>
      <c r="M1" t="s">
        <v>918</v>
      </c>
      <c r="N1" t="s">
        <v>919</v>
      </c>
      <c r="O1" s="4" t="s">
        <v>945</v>
      </c>
      <c r="P1" t="s">
        <v>1003</v>
      </c>
      <c r="Q1" t="s">
        <v>1004</v>
      </c>
      <c r="R1" s="4" t="s">
        <v>1005</v>
      </c>
      <c r="S1" t="s">
        <v>1216</v>
      </c>
      <c r="T1" t="s">
        <v>784</v>
      </c>
      <c r="U1" t="s">
        <v>785</v>
      </c>
      <c r="V1" s="20" t="s">
        <v>1218</v>
      </c>
      <c r="W1" t="s">
        <v>1217</v>
      </c>
      <c r="X1" t="s">
        <v>1196</v>
      </c>
      <c r="Y1" t="s">
        <v>1197</v>
      </c>
      <c r="Z1" t="s">
        <v>1198</v>
      </c>
      <c r="AA1" t="s">
        <v>786</v>
      </c>
      <c r="AB1" t="s">
        <v>1455</v>
      </c>
    </row>
    <row r="2" spans="1:28" x14ac:dyDescent="0.25">
      <c r="A2" t="s">
        <v>3</v>
      </c>
      <c r="B2" s="3" t="s">
        <v>4</v>
      </c>
      <c r="C2">
        <f>ABS(COUNTBLANK(D2:O2)-12)</f>
        <v>0</v>
      </c>
      <c r="O2" s="4"/>
      <c r="P2">
        <f>ABS(COUNTBLANK(Q2:R2)-2)</f>
        <v>0</v>
      </c>
      <c r="R2" s="4"/>
      <c r="S2">
        <f>ABS(COUNTBLANK(T2:U2)-2)</f>
        <v>0</v>
      </c>
      <c r="V2" s="20">
        <f>ABS(COUNTBLANK(W2:Z2)-4)</f>
        <v>1</v>
      </c>
      <c r="W2" s="22" t="s">
        <v>1188</v>
      </c>
      <c r="AA2" t="s">
        <v>787</v>
      </c>
      <c r="AB2">
        <f>IF(B2="City", 1, IF(B2 = "Town", 2, IF(B2 = "Village", 3, IF(B2 = "Resort Village", 4, IF(B2 = "Northern Village", 5, IF(B2 = "Northern Town", 6, IF(B2 = "Northern Hamlet", 7, IF(B2 = "Rural Municipality", 8, IF(B2 = "Flin Flon - Boundary Area", 9, IF(B2= "Northern Saskatchewan Administration District", 10))))))))))</f>
        <v>3</v>
      </c>
    </row>
    <row r="3" spans="1:28" x14ac:dyDescent="0.25">
      <c r="A3" t="s">
        <v>5</v>
      </c>
      <c r="B3" s="3" t="s">
        <v>6</v>
      </c>
      <c r="C3">
        <f t="shared" ref="C3:C66" si="0">ABS(COUNTBLANK(D3:O3)-12)</f>
        <v>0</v>
      </c>
      <c r="O3" s="4"/>
      <c r="P3">
        <f t="shared" ref="P3:P66" si="1">ABS(COUNTBLANK(Q3:R3)-2)</f>
        <v>0</v>
      </c>
      <c r="R3" s="4"/>
      <c r="S3">
        <f t="shared" ref="S3:S66" si="2">ABS(COUNTBLANK(T3:U3)-2)</f>
        <v>0</v>
      </c>
      <c r="V3" s="20">
        <f t="shared" ref="V3:V66" si="3">ABS(COUNTBLANK(W3:Z3)-4)</f>
        <v>2</v>
      </c>
      <c r="W3" s="22" t="s">
        <v>1189</v>
      </c>
      <c r="X3" s="22" t="s">
        <v>1199</v>
      </c>
      <c r="AB3">
        <f t="shared" ref="AB3:AB66" si="4">IF(B3="City", 1, IF(B3 = "Town", 2, IF(B3 = "Village", 3, IF(B3 = "Resort Village", 4, IF(B3 = "Northern Village", 5, IF(B3 = "Northern Town", 6, IF(B3 = "Northern Hamlet", 7, IF(B3 = "Rural Municipality", 8, IF(B3 = "Flin Flon - Boundary Area", 9, IF(B3= "Northern Saskatchewan Administration District", 10))))))))))</f>
        <v>2</v>
      </c>
    </row>
    <row r="4" spans="1:28" x14ac:dyDescent="0.25">
      <c r="A4" t="s">
        <v>7</v>
      </c>
      <c r="B4" s="3" t="s">
        <v>4</v>
      </c>
      <c r="C4">
        <f t="shared" si="0"/>
        <v>0</v>
      </c>
      <c r="O4" s="4"/>
      <c r="P4">
        <f t="shared" si="1"/>
        <v>0</v>
      </c>
      <c r="R4" s="4"/>
      <c r="S4">
        <f t="shared" si="2"/>
        <v>0</v>
      </c>
      <c r="V4" s="20">
        <f t="shared" si="3"/>
        <v>1</v>
      </c>
      <c r="W4" s="22" t="s">
        <v>1195</v>
      </c>
      <c r="AB4">
        <f t="shared" si="4"/>
        <v>3</v>
      </c>
    </row>
    <row r="5" spans="1:28" x14ac:dyDescent="0.25">
      <c r="A5" t="s">
        <v>8</v>
      </c>
      <c r="B5" s="3" t="s">
        <v>9</v>
      </c>
      <c r="C5">
        <f t="shared" si="0"/>
        <v>0</v>
      </c>
      <c r="O5" s="4"/>
      <c r="P5">
        <f t="shared" si="1"/>
        <v>0</v>
      </c>
      <c r="R5" s="4"/>
      <c r="S5">
        <f t="shared" si="2"/>
        <v>0</v>
      </c>
      <c r="V5" s="20">
        <f t="shared" si="3"/>
        <v>1</v>
      </c>
      <c r="W5" s="22" t="s">
        <v>1205</v>
      </c>
      <c r="AB5">
        <f t="shared" si="4"/>
        <v>5</v>
      </c>
    </row>
    <row r="6" spans="1:28" x14ac:dyDescent="0.25">
      <c r="A6" t="s">
        <v>10</v>
      </c>
      <c r="B6" s="3" t="s">
        <v>6</v>
      </c>
      <c r="C6">
        <f t="shared" si="0"/>
        <v>0</v>
      </c>
      <c r="O6" s="4"/>
      <c r="P6">
        <f t="shared" si="1"/>
        <v>0</v>
      </c>
      <c r="R6" s="4"/>
      <c r="S6">
        <f t="shared" si="2"/>
        <v>0</v>
      </c>
      <c r="V6" s="20">
        <f t="shared" si="3"/>
        <v>1</v>
      </c>
      <c r="W6" s="22" t="s">
        <v>1187</v>
      </c>
      <c r="AB6">
        <f t="shared" si="4"/>
        <v>2</v>
      </c>
    </row>
    <row r="7" spans="1:28" x14ac:dyDescent="0.25">
      <c r="A7" t="s">
        <v>11</v>
      </c>
      <c r="B7" s="3" t="s">
        <v>4</v>
      </c>
      <c r="C7">
        <f t="shared" si="0"/>
        <v>0</v>
      </c>
      <c r="O7" s="4"/>
      <c r="P7">
        <f t="shared" si="1"/>
        <v>0</v>
      </c>
      <c r="R7" s="4"/>
      <c r="S7">
        <f t="shared" si="2"/>
        <v>0</v>
      </c>
      <c r="V7" s="20">
        <f t="shared" si="3"/>
        <v>1</v>
      </c>
      <c r="W7" s="22" t="s">
        <v>1201</v>
      </c>
      <c r="AB7">
        <f t="shared" si="4"/>
        <v>3</v>
      </c>
    </row>
    <row r="8" spans="1:28" x14ac:dyDescent="0.25">
      <c r="A8" t="s">
        <v>12</v>
      </c>
      <c r="B8" s="3" t="s">
        <v>13</v>
      </c>
      <c r="C8">
        <f t="shared" si="0"/>
        <v>0</v>
      </c>
      <c r="O8" s="4"/>
      <c r="P8">
        <f t="shared" si="1"/>
        <v>0</v>
      </c>
      <c r="R8" s="4"/>
      <c r="S8">
        <f t="shared" si="2"/>
        <v>0</v>
      </c>
      <c r="V8" s="20">
        <f t="shared" si="3"/>
        <v>1</v>
      </c>
      <c r="W8" s="22" t="s">
        <v>1200</v>
      </c>
      <c r="AB8">
        <f t="shared" si="4"/>
        <v>4</v>
      </c>
    </row>
    <row r="9" spans="1:28" x14ac:dyDescent="0.25">
      <c r="A9" t="s">
        <v>14</v>
      </c>
      <c r="B9" s="3" t="s">
        <v>4</v>
      </c>
      <c r="C9">
        <f t="shared" si="0"/>
        <v>0</v>
      </c>
      <c r="O9" s="4"/>
      <c r="P9">
        <f t="shared" si="1"/>
        <v>0</v>
      </c>
      <c r="R9" s="4"/>
      <c r="S9">
        <f t="shared" si="2"/>
        <v>0</v>
      </c>
      <c r="V9" s="20">
        <f t="shared" si="3"/>
        <v>1</v>
      </c>
      <c r="W9" s="22" t="s">
        <v>1187</v>
      </c>
      <c r="AB9">
        <f t="shared" si="4"/>
        <v>3</v>
      </c>
    </row>
    <row r="10" spans="1:28" x14ac:dyDescent="0.25">
      <c r="A10" t="s">
        <v>15</v>
      </c>
      <c r="B10" s="3" t="s">
        <v>6</v>
      </c>
      <c r="C10">
        <f t="shared" si="0"/>
        <v>0</v>
      </c>
      <c r="O10" s="4"/>
      <c r="P10">
        <f t="shared" si="1"/>
        <v>0</v>
      </c>
      <c r="R10" s="4"/>
      <c r="S10">
        <f t="shared" si="2"/>
        <v>0</v>
      </c>
      <c r="V10" s="20">
        <f t="shared" si="3"/>
        <v>1</v>
      </c>
      <c r="W10" s="22" t="s">
        <v>1189</v>
      </c>
      <c r="AB10">
        <f t="shared" si="4"/>
        <v>2</v>
      </c>
    </row>
    <row r="11" spans="1:28" x14ac:dyDescent="0.25">
      <c r="A11" t="s">
        <v>16</v>
      </c>
      <c r="B11" s="3" t="s">
        <v>4</v>
      </c>
      <c r="C11">
        <f t="shared" si="0"/>
        <v>0</v>
      </c>
      <c r="O11" s="4"/>
      <c r="P11">
        <f t="shared" si="1"/>
        <v>0</v>
      </c>
      <c r="R11" s="4"/>
      <c r="S11">
        <f t="shared" si="2"/>
        <v>0</v>
      </c>
      <c r="V11" s="20">
        <f t="shared" si="3"/>
        <v>1</v>
      </c>
      <c r="W11" s="22" t="s">
        <v>1200</v>
      </c>
      <c r="AB11">
        <f t="shared" si="4"/>
        <v>3</v>
      </c>
    </row>
    <row r="12" spans="1:28" x14ac:dyDescent="0.25">
      <c r="A12" t="s">
        <v>17</v>
      </c>
      <c r="B12" s="3" t="s">
        <v>4</v>
      </c>
      <c r="C12">
        <f t="shared" si="0"/>
        <v>0</v>
      </c>
      <c r="O12" s="4"/>
      <c r="P12">
        <f t="shared" si="1"/>
        <v>0</v>
      </c>
      <c r="R12" s="4"/>
      <c r="S12">
        <f t="shared" si="2"/>
        <v>0</v>
      </c>
      <c r="V12" s="20">
        <f t="shared" si="3"/>
        <v>1</v>
      </c>
      <c r="W12" s="22" t="s">
        <v>1200</v>
      </c>
      <c r="AB12">
        <f t="shared" si="4"/>
        <v>3</v>
      </c>
    </row>
    <row r="13" spans="1:28" x14ac:dyDescent="0.25">
      <c r="A13" t="s">
        <v>18</v>
      </c>
      <c r="B13" s="3" t="s">
        <v>13</v>
      </c>
      <c r="C13">
        <f t="shared" si="0"/>
        <v>0</v>
      </c>
      <c r="O13" s="4"/>
      <c r="P13">
        <f t="shared" si="1"/>
        <v>0</v>
      </c>
      <c r="R13" s="4"/>
      <c r="S13">
        <f t="shared" si="2"/>
        <v>0</v>
      </c>
      <c r="V13" s="20">
        <f t="shared" si="3"/>
        <v>2</v>
      </c>
      <c r="W13" s="21" t="s">
        <v>1209</v>
      </c>
      <c r="X13" t="s">
        <v>1204</v>
      </c>
      <c r="AB13">
        <f t="shared" si="4"/>
        <v>4</v>
      </c>
    </row>
    <row r="14" spans="1:28" x14ac:dyDescent="0.25">
      <c r="A14" t="s">
        <v>19</v>
      </c>
      <c r="B14" s="3" t="s">
        <v>6</v>
      </c>
      <c r="C14">
        <f t="shared" si="0"/>
        <v>0</v>
      </c>
      <c r="O14" s="4"/>
      <c r="P14">
        <f t="shared" si="1"/>
        <v>0</v>
      </c>
      <c r="R14" s="4"/>
      <c r="S14">
        <f t="shared" si="2"/>
        <v>0</v>
      </c>
      <c r="V14" s="20">
        <f t="shared" si="3"/>
        <v>1</v>
      </c>
      <c r="W14" s="22" t="s">
        <v>1203</v>
      </c>
      <c r="AB14">
        <f t="shared" si="4"/>
        <v>2</v>
      </c>
    </row>
    <row r="15" spans="1:28" x14ac:dyDescent="0.25">
      <c r="A15" t="s">
        <v>20</v>
      </c>
      <c r="B15" s="3" t="s">
        <v>4</v>
      </c>
      <c r="C15">
        <f t="shared" si="0"/>
        <v>0</v>
      </c>
      <c r="O15" s="4"/>
      <c r="P15">
        <f t="shared" si="1"/>
        <v>0</v>
      </c>
      <c r="R15" s="4"/>
      <c r="S15">
        <f t="shared" si="2"/>
        <v>0</v>
      </c>
      <c r="V15" s="20">
        <f t="shared" si="3"/>
        <v>1</v>
      </c>
      <c r="W15" s="22" t="s">
        <v>1200</v>
      </c>
      <c r="AB15">
        <f t="shared" si="4"/>
        <v>3</v>
      </c>
    </row>
    <row r="16" spans="1:28" x14ac:dyDescent="0.25">
      <c r="A16" t="s">
        <v>21</v>
      </c>
      <c r="B16" s="3" t="s">
        <v>6</v>
      </c>
      <c r="C16">
        <f t="shared" si="0"/>
        <v>0</v>
      </c>
      <c r="O16" s="4"/>
      <c r="P16">
        <f t="shared" si="1"/>
        <v>0</v>
      </c>
      <c r="R16" s="4"/>
      <c r="S16">
        <f t="shared" si="2"/>
        <v>0</v>
      </c>
      <c r="V16" s="20">
        <f t="shared" si="3"/>
        <v>1</v>
      </c>
      <c r="W16" s="22" t="s">
        <v>1187</v>
      </c>
      <c r="AB16">
        <f t="shared" si="4"/>
        <v>2</v>
      </c>
    </row>
    <row r="17" spans="1:28" x14ac:dyDescent="0.25">
      <c r="A17" t="s">
        <v>22</v>
      </c>
      <c r="B17" s="3" t="s">
        <v>6</v>
      </c>
      <c r="C17">
        <f t="shared" si="0"/>
        <v>0</v>
      </c>
      <c r="O17" s="4"/>
      <c r="P17">
        <f t="shared" si="1"/>
        <v>0</v>
      </c>
      <c r="R17" s="4"/>
      <c r="S17">
        <f t="shared" si="2"/>
        <v>0</v>
      </c>
      <c r="V17" s="20">
        <f t="shared" si="3"/>
        <v>1</v>
      </c>
      <c r="W17" s="22" t="s">
        <v>1189</v>
      </c>
      <c r="AB17">
        <f t="shared" si="4"/>
        <v>2</v>
      </c>
    </row>
    <row r="18" spans="1:28" x14ac:dyDescent="0.25">
      <c r="A18" t="s">
        <v>23</v>
      </c>
      <c r="B18" s="3" t="s">
        <v>6</v>
      </c>
      <c r="C18">
        <f t="shared" si="0"/>
        <v>0</v>
      </c>
      <c r="O18" s="4"/>
      <c r="P18">
        <f t="shared" si="1"/>
        <v>0</v>
      </c>
      <c r="R18" s="4"/>
      <c r="S18">
        <f t="shared" si="2"/>
        <v>0</v>
      </c>
      <c r="V18" s="20">
        <f t="shared" si="3"/>
        <v>1</v>
      </c>
      <c r="W18" s="22" t="s">
        <v>1191</v>
      </c>
      <c r="AB18">
        <f t="shared" si="4"/>
        <v>2</v>
      </c>
    </row>
    <row r="19" spans="1:28" x14ac:dyDescent="0.25">
      <c r="A19" t="s">
        <v>24</v>
      </c>
      <c r="B19" s="3" t="s">
        <v>4</v>
      </c>
      <c r="C19">
        <f t="shared" si="0"/>
        <v>0</v>
      </c>
      <c r="O19" s="4"/>
      <c r="P19">
        <f t="shared" si="1"/>
        <v>0</v>
      </c>
      <c r="R19" s="4"/>
      <c r="S19">
        <f t="shared" si="2"/>
        <v>0</v>
      </c>
      <c r="V19" s="20">
        <f t="shared" si="3"/>
        <v>1</v>
      </c>
      <c r="W19" s="22" t="s">
        <v>1207</v>
      </c>
      <c r="AB19">
        <f t="shared" si="4"/>
        <v>3</v>
      </c>
    </row>
    <row r="20" spans="1:28" x14ac:dyDescent="0.25">
      <c r="A20" t="s">
        <v>25</v>
      </c>
      <c r="B20" s="3" t="s">
        <v>4</v>
      </c>
      <c r="C20">
        <f t="shared" si="0"/>
        <v>0</v>
      </c>
      <c r="O20" s="4"/>
      <c r="P20">
        <f t="shared" si="1"/>
        <v>0</v>
      </c>
      <c r="R20" s="4"/>
      <c r="S20">
        <f t="shared" si="2"/>
        <v>0</v>
      </c>
      <c r="V20" s="20">
        <f t="shared" si="3"/>
        <v>1</v>
      </c>
      <c r="W20" s="22" t="s">
        <v>1191</v>
      </c>
      <c r="AB20">
        <f t="shared" si="4"/>
        <v>3</v>
      </c>
    </row>
    <row r="21" spans="1:28" x14ac:dyDescent="0.25">
      <c r="A21" t="s">
        <v>26</v>
      </c>
      <c r="B21" s="3" t="s">
        <v>4</v>
      </c>
      <c r="C21">
        <f t="shared" si="0"/>
        <v>0</v>
      </c>
      <c r="O21" s="4"/>
      <c r="P21">
        <f t="shared" si="1"/>
        <v>0</v>
      </c>
      <c r="R21" s="4"/>
      <c r="S21">
        <f t="shared" si="2"/>
        <v>0</v>
      </c>
      <c r="V21" s="20">
        <f t="shared" si="3"/>
        <v>1</v>
      </c>
      <c r="W21" s="22" t="s">
        <v>1191</v>
      </c>
      <c r="AB21">
        <f t="shared" si="4"/>
        <v>3</v>
      </c>
    </row>
    <row r="22" spans="1:28" x14ac:dyDescent="0.25">
      <c r="A22" t="s">
        <v>27</v>
      </c>
      <c r="B22" s="3" t="s">
        <v>4</v>
      </c>
      <c r="C22">
        <f t="shared" si="0"/>
        <v>0</v>
      </c>
      <c r="O22" s="4"/>
      <c r="P22">
        <f t="shared" si="1"/>
        <v>0</v>
      </c>
      <c r="R22" s="4"/>
      <c r="S22">
        <f t="shared" si="2"/>
        <v>0</v>
      </c>
      <c r="V22" s="20">
        <f t="shared" si="3"/>
        <v>1</v>
      </c>
      <c r="W22" s="22" t="s">
        <v>1203</v>
      </c>
      <c r="AB22">
        <f t="shared" si="4"/>
        <v>3</v>
      </c>
    </row>
    <row r="23" spans="1:28" x14ac:dyDescent="0.25">
      <c r="A23" t="s">
        <v>28</v>
      </c>
      <c r="B23" s="3" t="s">
        <v>6</v>
      </c>
      <c r="C23">
        <f t="shared" si="0"/>
        <v>0</v>
      </c>
      <c r="O23" s="4"/>
      <c r="P23">
        <f t="shared" si="1"/>
        <v>0</v>
      </c>
      <c r="R23" s="4"/>
      <c r="S23">
        <f t="shared" si="2"/>
        <v>0</v>
      </c>
      <c r="V23" s="20">
        <f t="shared" si="3"/>
        <v>1</v>
      </c>
      <c r="W23" s="22" t="s">
        <v>1195</v>
      </c>
      <c r="AB23">
        <f t="shared" si="4"/>
        <v>2</v>
      </c>
    </row>
    <row r="24" spans="1:28" x14ac:dyDescent="0.25">
      <c r="A24" t="s">
        <v>29</v>
      </c>
      <c r="B24" s="3" t="s">
        <v>6</v>
      </c>
      <c r="C24">
        <f t="shared" si="0"/>
        <v>0</v>
      </c>
      <c r="O24" s="4"/>
      <c r="P24">
        <f t="shared" si="1"/>
        <v>0</v>
      </c>
      <c r="R24" s="4"/>
      <c r="S24">
        <f t="shared" si="2"/>
        <v>0</v>
      </c>
      <c r="V24" s="20">
        <f t="shared" si="3"/>
        <v>1</v>
      </c>
      <c r="W24" s="22" t="s">
        <v>1195</v>
      </c>
      <c r="AB24">
        <f t="shared" si="4"/>
        <v>2</v>
      </c>
    </row>
    <row r="25" spans="1:28" x14ac:dyDescent="0.25">
      <c r="A25" t="s">
        <v>30</v>
      </c>
      <c r="B25" s="3" t="s">
        <v>4</v>
      </c>
      <c r="C25">
        <f t="shared" si="0"/>
        <v>0</v>
      </c>
      <c r="O25" s="4"/>
      <c r="P25">
        <f t="shared" si="1"/>
        <v>0</v>
      </c>
      <c r="R25" s="4"/>
      <c r="S25">
        <f t="shared" si="2"/>
        <v>0</v>
      </c>
      <c r="V25" s="20">
        <f t="shared" si="3"/>
        <v>1</v>
      </c>
      <c r="W25" s="22" t="s">
        <v>1207</v>
      </c>
      <c r="AB25">
        <f t="shared" si="4"/>
        <v>3</v>
      </c>
    </row>
    <row r="26" spans="1:28" x14ac:dyDescent="0.25">
      <c r="A26" t="s">
        <v>31</v>
      </c>
      <c r="B26" s="3" t="s">
        <v>6</v>
      </c>
      <c r="C26">
        <f t="shared" si="0"/>
        <v>0</v>
      </c>
      <c r="O26" s="4"/>
      <c r="P26">
        <f t="shared" si="1"/>
        <v>0</v>
      </c>
      <c r="R26" s="4"/>
      <c r="S26">
        <f t="shared" si="2"/>
        <v>0</v>
      </c>
      <c r="V26" s="20">
        <f t="shared" si="3"/>
        <v>1</v>
      </c>
      <c r="W26" s="22" t="s">
        <v>1204</v>
      </c>
      <c r="AB26">
        <f t="shared" si="4"/>
        <v>2</v>
      </c>
    </row>
    <row r="27" spans="1:28" x14ac:dyDescent="0.25">
      <c r="A27" t="s">
        <v>32</v>
      </c>
      <c r="B27" s="3" t="s">
        <v>4</v>
      </c>
      <c r="C27">
        <f t="shared" si="0"/>
        <v>0</v>
      </c>
      <c r="O27" s="4"/>
      <c r="P27">
        <f t="shared" si="1"/>
        <v>0</v>
      </c>
      <c r="R27" s="4"/>
      <c r="S27">
        <f t="shared" si="2"/>
        <v>0</v>
      </c>
      <c r="V27" s="20">
        <f t="shared" si="3"/>
        <v>1</v>
      </c>
      <c r="W27" s="22" t="s">
        <v>1203</v>
      </c>
      <c r="AB27">
        <f t="shared" si="4"/>
        <v>3</v>
      </c>
    </row>
    <row r="28" spans="1:28" x14ac:dyDescent="0.25">
      <c r="A28" t="s">
        <v>33</v>
      </c>
      <c r="B28" s="3" t="s">
        <v>9</v>
      </c>
      <c r="C28">
        <f t="shared" si="0"/>
        <v>0</v>
      </c>
      <c r="O28" s="4"/>
      <c r="P28">
        <f t="shared" si="1"/>
        <v>0</v>
      </c>
      <c r="R28" s="4"/>
      <c r="S28">
        <f t="shared" si="2"/>
        <v>0</v>
      </c>
      <c r="V28" s="20">
        <f t="shared" si="3"/>
        <v>1</v>
      </c>
      <c r="W28" s="22" t="s">
        <v>1205</v>
      </c>
      <c r="AB28">
        <f t="shared" si="4"/>
        <v>5</v>
      </c>
    </row>
    <row r="29" spans="1:28" x14ac:dyDescent="0.25">
      <c r="A29" t="s">
        <v>34</v>
      </c>
      <c r="B29" s="3" t="s">
        <v>13</v>
      </c>
      <c r="C29">
        <f t="shared" si="0"/>
        <v>0</v>
      </c>
      <c r="O29" s="4"/>
      <c r="P29">
        <f t="shared" si="1"/>
        <v>0</v>
      </c>
      <c r="R29" s="4"/>
      <c r="S29">
        <f t="shared" si="2"/>
        <v>0</v>
      </c>
      <c r="V29" s="20">
        <f t="shared" si="3"/>
        <v>1</v>
      </c>
      <c r="W29" s="22" t="s">
        <v>1188</v>
      </c>
      <c r="AB29">
        <f t="shared" si="4"/>
        <v>4</v>
      </c>
    </row>
    <row r="30" spans="1:28" x14ac:dyDescent="0.25">
      <c r="A30" t="s">
        <v>35</v>
      </c>
      <c r="B30" s="3" t="s">
        <v>4</v>
      </c>
      <c r="C30">
        <f t="shared" si="0"/>
        <v>0</v>
      </c>
      <c r="O30" s="4"/>
      <c r="P30">
        <f t="shared" si="1"/>
        <v>0</v>
      </c>
      <c r="R30" s="4"/>
      <c r="S30">
        <f t="shared" si="2"/>
        <v>0</v>
      </c>
      <c r="V30" s="20">
        <f t="shared" si="3"/>
        <v>1</v>
      </c>
      <c r="W30" s="22" t="s">
        <v>1206</v>
      </c>
      <c r="AB30">
        <f t="shared" si="4"/>
        <v>3</v>
      </c>
    </row>
    <row r="31" spans="1:28" x14ac:dyDescent="0.25">
      <c r="A31" t="s">
        <v>36</v>
      </c>
      <c r="B31" s="3" t="s">
        <v>4</v>
      </c>
      <c r="C31">
        <f t="shared" si="0"/>
        <v>0</v>
      </c>
      <c r="O31" s="4"/>
      <c r="P31">
        <f t="shared" si="1"/>
        <v>0</v>
      </c>
      <c r="R31" s="4"/>
      <c r="S31">
        <f t="shared" si="2"/>
        <v>0</v>
      </c>
      <c r="V31" s="20">
        <f t="shared" si="3"/>
        <v>1</v>
      </c>
      <c r="W31" s="22" t="s">
        <v>1191</v>
      </c>
      <c r="AB31">
        <f t="shared" si="4"/>
        <v>3</v>
      </c>
    </row>
    <row r="32" spans="1:28" x14ac:dyDescent="0.25">
      <c r="A32" t="s">
        <v>37</v>
      </c>
      <c r="B32" s="3" t="s">
        <v>6</v>
      </c>
      <c r="C32">
        <f t="shared" si="0"/>
        <v>0</v>
      </c>
      <c r="O32" s="4"/>
      <c r="P32">
        <f t="shared" si="1"/>
        <v>0</v>
      </c>
      <c r="R32" s="4"/>
      <c r="S32">
        <f t="shared" si="2"/>
        <v>0</v>
      </c>
      <c r="V32" s="20">
        <f t="shared" si="3"/>
        <v>1</v>
      </c>
      <c r="W32" s="22" t="s">
        <v>1191</v>
      </c>
      <c r="AB32">
        <f t="shared" si="4"/>
        <v>2</v>
      </c>
    </row>
    <row r="33" spans="1:28" x14ac:dyDescent="0.25">
      <c r="A33" t="s">
        <v>38</v>
      </c>
      <c r="B33" s="3" t="s">
        <v>4</v>
      </c>
      <c r="C33">
        <f t="shared" si="0"/>
        <v>0</v>
      </c>
      <c r="O33" s="4"/>
      <c r="P33">
        <f t="shared" si="1"/>
        <v>0</v>
      </c>
      <c r="R33" s="4"/>
      <c r="S33">
        <f t="shared" si="2"/>
        <v>0</v>
      </c>
      <c r="V33" s="20">
        <f t="shared" si="3"/>
        <v>1</v>
      </c>
      <c r="W33" s="22" t="s">
        <v>1195</v>
      </c>
      <c r="AB33">
        <f t="shared" si="4"/>
        <v>3</v>
      </c>
    </row>
    <row r="34" spans="1:28" x14ac:dyDescent="0.25">
      <c r="A34" t="s">
        <v>39</v>
      </c>
      <c r="B34" s="3" t="s">
        <v>6</v>
      </c>
      <c r="C34">
        <f t="shared" si="0"/>
        <v>0</v>
      </c>
      <c r="O34" s="4"/>
      <c r="P34">
        <f t="shared" si="1"/>
        <v>0</v>
      </c>
      <c r="R34" s="4"/>
      <c r="S34">
        <f t="shared" si="2"/>
        <v>0</v>
      </c>
      <c r="V34" s="20">
        <f t="shared" si="3"/>
        <v>1</v>
      </c>
      <c r="W34" s="22" t="s">
        <v>1187</v>
      </c>
      <c r="AB34">
        <f t="shared" si="4"/>
        <v>2</v>
      </c>
    </row>
    <row r="35" spans="1:28" x14ac:dyDescent="0.25">
      <c r="A35" t="s">
        <v>40</v>
      </c>
      <c r="B35" s="3" t="s">
        <v>6</v>
      </c>
      <c r="C35">
        <f t="shared" si="0"/>
        <v>0</v>
      </c>
      <c r="O35" s="4"/>
      <c r="P35">
        <f t="shared" si="1"/>
        <v>0</v>
      </c>
      <c r="R35" s="4"/>
      <c r="S35">
        <f t="shared" si="2"/>
        <v>0</v>
      </c>
      <c r="V35" s="20">
        <f t="shared" si="3"/>
        <v>1</v>
      </c>
      <c r="W35" s="22" t="s">
        <v>1201</v>
      </c>
      <c r="AB35">
        <f t="shared" si="4"/>
        <v>2</v>
      </c>
    </row>
    <row r="36" spans="1:28" x14ac:dyDescent="0.25">
      <c r="A36" t="s">
        <v>41</v>
      </c>
      <c r="B36" s="3" t="s">
        <v>13</v>
      </c>
      <c r="C36">
        <f t="shared" si="0"/>
        <v>0</v>
      </c>
      <c r="O36" s="4"/>
      <c r="P36">
        <f t="shared" si="1"/>
        <v>0</v>
      </c>
      <c r="R36" s="4"/>
      <c r="S36">
        <f t="shared" si="2"/>
        <v>0</v>
      </c>
      <c r="V36" s="20">
        <f t="shared" si="3"/>
        <v>1</v>
      </c>
      <c r="W36" s="22" t="s">
        <v>1204</v>
      </c>
      <c r="AB36">
        <f t="shared" si="4"/>
        <v>4</v>
      </c>
    </row>
    <row r="37" spans="1:28" x14ac:dyDescent="0.25">
      <c r="A37" t="s">
        <v>42</v>
      </c>
      <c r="B37" s="3" t="s">
        <v>6</v>
      </c>
      <c r="C37">
        <f t="shared" si="0"/>
        <v>0</v>
      </c>
      <c r="O37" s="4"/>
      <c r="P37">
        <f t="shared" si="1"/>
        <v>0</v>
      </c>
      <c r="R37" s="4"/>
      <c r="S37">
        <f t="shared" si="2"/>
        <v>0</v>
      </c>
      <c r="V37" s="20">
        <f t="shared" si="3"/>
        <v>2</v>
      </c>
      <c r="W37" s="22" t="s">
        <v>1206</v>
      </c>
      <c r="X37" s="22" t="s">
        <v>1199</v>
      </c>
      <c r="AB37">
        <f t="shared" si="4"/>
        <v>2</v>
      </c>
    </row>
    <row r="38" spans="1:28" x14ac:dyDescent="0.25">
      <c r="A38" t="s">
        <v>43</v>
      </c>
      <c r="B38" s="3" t="s">
        <v>6</v>
      </c>
      <c r="C38">
        <f t="shared" si="0"/>
        <v>0</v>
      </c>
      <c r="O38" s="4"/>
      <c r="P38">
        <f t="shared" si="1"/>
        <v>0</v>
      </c>
      <c r="R38" s="4"/>
      <c r="S38">
        <f t="shared" si="2"/>
        <v>0</v>
      </c>
      <c r="V38" s="20">
        <f t="shared" si="3"/>
        <v>1</v>
      </c>
      <c r="W38" s="22" t="s">
        <v>1201</v>
      </c>
      <c r="AB38">
        <f t="shared" si="4"/>
        <v>2</v>
      </c>
    </row>
    <row r="39" spans="1:28" x14ac:dyDescent="0.25">
      <c r="A39" t="s">
        <v>44</v>
      </c>
      <c r="B39" s="3" t="s">
        <v>13</v>
      </c>
      <c r="C39">
        <f t="shared" si="0"/>
        <v>0</v>
      </c>
      <c r="O39" s="4"/>
      <c r="P39">
        <f t="shared" si="1"/>
        <v>0</v>
      </c>
      <c r="R39" s="4"/>
      <c r="S39">
        <f t="shared" si="2"/>
        <v>0</v>
      </c>
      <c r="V39" s="20">
        <f t="shared" si="3"/>
        <v>1</v>
      </c>
      <c r="W39" s="22" t="s">
        <v>1207</v>
      </c>
      <c r="AB39">
        <f t="shared" si="4"/>
        <v>4</v>
      </c>
    </row>
    <row r="40" spans="1:28" x14ac:dyDescent="0.25">
      <c r="A40" t="s">
        <v>45</v>
      </c>
      <c r="B40" s="3" t="s">
        <v>4</v>
      </c>
      <c r="C40">
        <f t="shared" si="0"/>
        <v>0</v>
      </c>
      <c r="O40" s="4"/>
      <c r="P40">
        <f t="shared" si="1"/>
        <v>0</v>
      </c>
      <c r="R40" s="4"/>
      <c r="S40">
        <f t="shared" si="2"/>
        <v>0</v>
      </c>
      <c r="V40" s="20">
        <f t="shared" si="3"/>
        <v>1</v>
      </c>
      <c r="W40" s="22" t="s">
        <v>1203</v>
      </c>
      <c r="AB40">
        <f t="shared" si="4"/>
        <v>3</v>
      </c>
    </row>
    <row r="41" spans="1:28" x14ac:dyDescent="0.25">
      <c r="A41" t="s">
        <v>46</v>
      </c>
      <c r="B41" s="3" t="s">
        <v>47</v>
      </c>
      <c r="C41">
        <f t="shared" si="0"/>
        <v>0</v>
      </c>
      <c r="O41" s="4"/>
      <c r="P41">
        <f t="shared" si="1"/>
        <v>0</v>
      </c>
      <c r="R41" s="4"/>
      <c r="S41">
        <f t="shared" si="2"/>
        <v>0</v>
      </c>
      <c r="V41" s="20">
        <f t="shared" si="3"/>
        <v>1</v>
      </c>
      <c r="W41" s="22" t="s">
        <v>1205</v>
      </c>
      <c r="AB41">
        <f t="shared" si="4"/>
        <v>7</v>
      </c>
    </row>
    <row r="42" spans="1:28" x14ac:dyDescent="0.25">
      <c r="A42" t="s">
        <v>48</v>
      </c>
      <c r="B42" s="3" t="s">
        <v>4</v>
      </c>
      <c r="C42">
        <f t="shared" si="0"/>
        <v>0</v>
      </c>
      <c r="O42" s="4"/>
      <c r="P42">
        <f t="shared" si="1"/>
        <v>0</v>
      </c>
      <c r="R42" s="4"/>
      <c r="S42">
        <f t="shared" si="2"/>
        <v>0</v>
      </c>
      <c r="V42" s="20">
        <f t="shared" si="3"/>
        <v>1</v>
      </c>
      <c r="W42" s="22" t="s">
        <v>1206</v>
      </c>
      <c r="AB42">
        <f t="shared" si="4"/>
        <v>3</v>
      </c>
    </row>
    <row r="43" spans="1:28" x14ac:dyDescent="0.25">
      <c r="A43" t="s">
        <v>49</v>
      </c>
      <c r="B43" s="3" t="s">
        <v>6</v>
      </c>
      <c r="C43">
        <f t="shared" si="0"/>
        <v>0</v>
      </c>
      <c r="O43" s="4"/>
      <c r="P43">
        <f t="shared" si="1"/>
        <v>0</v>
      </c>
      <c r="R43" s="4"/>
      <c r="S43">
        <f t="shared" si="2"/>
        <v>0</v>
      </c>
      <c r="V43" s="20">
        <f t="shared" si="3"/>
        <v>1</v>
      </c>
      <c r="W43" s="22" t="s">
        <v>1189</v>
      </c>
      <c r="AB43">
        <f t="shared" si="4"/>
        <v>2</v>
      </c>
    </row>
    <row r="44" spans="1:28" x14ac:dyDescent="0.25">
      <c r="A44" t="s">
        <v>50</v>
      </c>
      <c r="B44" s="3" t="s">
        <v>4</v>
      </c>
      <c r="C44">
        <f t="shared" si="0"/>
        <v>0</v>
      </c>
      <c r="O44" s="4"/>
      <c r="P44">
        <f t="shared" si="1"/>
        <v>0</v>
      </c>
      <c r="R44" s="4"/>
      <c r="S44">
        <f t="shared" si="2"/>
        <v>0</v>
      </c>
      <c r="V44" s="20">
        <f t="shared" si="3"/>
        <v>1</v>
      </c>
      <c r="W44" s="22" t="s">
        <v>1189</v>
      </c>
      <c r="AB44">
        <f t="shared" si="4"/>
        <v>3</v>
      </c>
    </row>
    <row r="45" spans="1:28" x14ac:dyDescent="0.25">
      <c r="A45" t="s">
        <v>51</v>
      </c>
      <c r="B45" s="3" t="s">
        <v>4</v>
      </c>
      <c r="C45">
        <f t="shared" si="0"/>
        <v>0</v>
      </c>
      <c r="O45" s="4"/>
      <c r="P45">
        <f t="shared" si="1"/>
        <v>0</v>
      </c>
      <c r="R45" s="4"/>
      <c r="S45">
        <f t="shared" si="2"/>
        <v>0</v>
      </c>
      <c r="V45" s="20">
        <f t="shared" si="3"/>
        <v>1</v>
      </c>
      <c r="W45" s="22" t="s">
        <v>1188</v>
      </c>
      <c r="AB45">
        <f t="shared" si="4"/>
        <v>3</v>
      </c>
    </row>
    <row r="46" spans="1:28" x14ac:dyDescent="0.25">
      <c r="A46" t="s">
        <v>52</v>
      </c>
      <c r="B46" s="3" t="s">
        <v>4</v>
      </c>
      <c r="C46">
        <f t="shared" si="0"/>
        <v>0</v>
      </c>
      <c r="O46" s="4"/>
      <c r="P46">
        <f t="shared" si="1"/>
        <v>0</v>
      </c>
      <c r="R46" s="4"/>
      <c r="S46">
        <f t="shared" si="2"/>
        <v>0</v>
      </c>
      <c r="V46" s="20">
        <f t="shared" si="3"/>
        <v>1</v>
      </c>
      <c r="W46" s="22" t="s">
        <v>1189</v>
      </c>
      <c r="AB46">
        <f t="shared" si="4"/>
        <v>3</v>
      </c>
    </row>
    <row r="47" spans="1:28" x14ac:dyDescent="0.25">
      <c r="A47" t="s">
        <v>53</v>
      </c>
      <c r="B47" s="3" t="s">
        <v>6</v>
      </c>
      <c r="C47">
        <f t="shared" si="0"/>
        <v>0</v>
      </c>
      <c r="O47" s="4"/>
      <c r="P47">
        <f t="shared" si="1"/>
        <v>0</v>
      </c>
      <c r="R47" s="4"/>
      <c r="S47">
        <f t="shared" si="2"/>
        <v>0</v>
      </c>
      <c r="V47" s="20">
        <f t="shared" si="3"/>
        <v>1</v>
      </c>
      <c r="W47" s="22" t="s">
        <v>1207</v>
      </c>
      <c r="AB47">
        <f t="shared" si="4"/>
        <v>2</v>
      </c>
    </row>
    <row r="48" spans="1:28" x14ac:dyDescent="0.25">
      <c r="A48" t="s">
        <v>54</v>
      </c>
      <c r="B48" s="3" t="s">
        <v>4</v>
      </c>
      <c r="C48">
        <f t="shared" si="0"/>
        <v>0</v>
      </c>
      <c r="O48" s="4"/>
      <c r="P48">
        <f t="shared" si="1"/>
        <v>0</v>
      </c>
      <c r="R48" s="4"/>
      <c r="S48">
        <f t="shared" si="2"/>
        <v>0</v>
      </c>
      <c r="V48" s="20">
        <f t="shared" si="3"/>
        <v>1</v>
      </c>
      <c r="W48" s="22" t="s">
        <v>1191</v>
      </c>
      <c r="AB48">
        <f t="shared" si="4"/>
        <v>3</v>
      </c>
    </row>
    <row r="49" spans="1:28" x14ac:dyDescent="0.25">
      <c r="A49" t="s">
        <v>55</v>
      </c>
      <c r="B49" s="3" t="s">
        <v>6</v>
      </c>
      <c r="C49">
        <f t="shared" si="0"/>
        <v>0</v>
      </c>
      <c r="O49" s="4"/>
      <c r="P49">
        <f t="shared" si="1"/>
        <v>0</v>
      </c>
      <c r="R49" s="4"/>
      <c r="S49">
        <f t="shared" si="2"/>
        <v>0</v>
      </c>
      <c r="V49" s="20">
        <f t="shared" si="3"/>
        <v>1</v>
      </c>
      <c r="W49" s="22" t="s">
        <v>1195</v>
      </c>
      <c r="AB49">
        <f t="shared" si="4"/>
        <v>2</v>
      </c>
    </row>
    <row r="50" spans="1:28" x14ac:dyDescent="0.25">
      <c r="A50" t="s">
        <v>56</v>
      </c>
      <c r="B50" s="3" t="s">
        <v>4</v>
      </c>
      <c r="C50">
        <f t="shared" si="0"/>
        <v>0</v>
      </c>
      <c r="O50" s="4"/>
      <c r="P50">
        <f t="shared" si="1"/>
        <v>0</v>
      </c>
      <c r="R50" s="4"/>
      <c r="S50">
        <f t="shared" si="2"/>
        <v>0</v>
      </c>
      <c r="V50" s="20">
        <f t="shared" si="3"/>
        <v>1</v>
      </c>
      <c r="W50" s="22" t="s">
        <v>1206</v>
      </c>
      <c r="AB50">
        <f t="shared" si="4"/>
        <v>3</v>
      </c>
    </row>
    <row r="51" spans="1:28" x14ac:dyDescent="0.25">
      <c r="A51" t="s">
        <v>57</v>
      </c>
      <c r="B51" s="3" t="s">
        <v>4</v>
      </c>
      <c r="C51">
        <f t="shared" si="0"/>
        <v>0</v>
      </c>
      <c r="O51" s="4"/>
      <c r="P51">
        <f t="shared" si="1"/>
        <v>0</v>
      </c>
      <c r="R51" s="4"/>
      <c r="S51">
        <f t="shared" si="2"/>
        <v>0</v>
      </c>
      <c r="V51" s="20">
        <f t="shared" si="3"/>
        <v>1</v>
      </c>
      <c r="W51" s="22" t="s">
        <v>1206</v>
      </c>
      <c r="AB51">
        <f t="shared" si="4"/>
        <v>3</v>
      </c>
    </row>
    <row r="52" spans="1:28" x14ac:dyDescent="0.25">
      <c r="A52" t="s">
        <v>58</v>
      </c>
      <c r="B52" s="3" t="s">
        <v>4</v>
      </c>
      <c r="C52">
        <f t="shared" si="0"/>
        <v>0</v>
      </c>
      <c r="O52" s="4"/>
      <c r="P52">
        <f t="shared" si="1"/>
        <v>0</v>
      </c>
      <c r="R52" s="4"/>
      <c r="S52">
        <f t="shared" si="2"/>
        <v>0</v>
      </c>
      <c r="V52" s="20">
        <f t="shared" si="3"/>
        <v>1</v>
      </c>
      <c r="W52" s="22" t="s">
        <v>1191</v>
      </c>
      <c r="AB52">
        <f t="shared" si="4"/>
        <v>3</v>
      </c>
    </row>
    <row r="53" spans="1:28" x14ac:dyDescent="0.25">
      <c r="A53" t="s">
        <v>59</v>
      </c>
      <c r="B53" s="3" t="s">
        <v>6</v>
      </c>
      <c r="C53">
        <f t="shared" si="0"/>
        <v>0</v>
      </c>
      <c r="O53" s="4"/>
      <c r="P53">
        <f t="shared" si="1"/>
        <v>0</v>
      </c>
      <c r="R53" s="4"/>
      <c r="S53">
        <f t="shared" si="2"/>
        <v>0</v>
      </c>
      <c r="V53" s="20">
        <f t="shared" si="3"/>
        <v>1</v>
      </c>
      <c r="W53" s="22" t="s">
        <v>1200</v>
      </c>
      <c r="AB53">
        <f t="shared" si="4"/>
        <v>2</v>
      </c>
    </row>
    <row r="54" spans="1:28" x14ac:dyDescent="0.25">
      <c r="A54" t="s">
        <v>60</v>
      </c>
      <c r="B54" s="3" t="s">
        <v>13</v>
      </c>
      <c r="C54">
        <f t="shared" si="0"/>
        <v>0</v>
      </c>
      <c r="O54" s="4"/>
      <c r="P54">
        <f t="shared" si="1"/>
        <v>0</v>
      </c>
      <c r="R54" s="4"/>
      <c r="S54">
        <f t="shared" si="2"/>
        <v>0</v>
      </c>
      <c r="V54" s="20">
        <f t="shared" si="3"/>
        <v>1</v>
      </c>
      <c r="W54" s="22" t="s">
        <v>1195</v>
      </c>
      <c r="AB54">
        <f t="shared" si="4"/>
        <v>4</v>
      </c>
    </row>
    <row r="55" spans="1:28" x14ac:dyDescent="0.25">
      <c r="A55" t="s">
        <v>61</v>
      </c>
      <c r="B55" s="3" t="s">
        <v>4</v>
      </c>
      <c r="C55">
        <f t="shared" si="0"/>
        <v>0</v>
      </c>
      <c r="O55" s="4"/>
      <c r="P55">
        <f t="shared" si="1"/>
        <v>0</v>
      </c>
      <c r="R55" s="4"/>
      <c r="S55">
        <f t="shared" si="2"/>
        <v>0</v>
      </c>
      <c r="V55" s="20">
        <f t="shared" si="3"/>
        <v>1</v>
      </c>
      <c r="W55" s="22" t="s">
        <v>1207</v>
      </c>
      <c r="AB55">
        <f t="shared" si="4"/>
        <v>3</v>
      </c>
    </row>
    <row r="56" spans="1:28" x14ac:dyDescent="0.25">
      <c r="A56" t="s">
        <v>62</v>
      </c>
      <c r="B56" s="3" t="s">
        <v>4</v>
      </c>
      <c r="C56">
        <f t="shared" si="0"/>
        <v>0</v>
      </c>
      <c r="O56" s="4"/>
      <c r="P56">
        <f t="shared" si="1"/>
        <v>0</v>
      </c>
      <c r="R56" s="4"/>
      <c r="S56">
        <f t="shared" si="2"/>
        <v>0</v>
      </c>
      <c r="V56" s="20">
        <f t="shared" si="3"/>
        <v>1</v>
      </c>
      <c r="W56" s="22" t="s">
        <v>1195</v>
      </c>
      <c r="AB56">
        <f t="shared" si="4"/>
        <v>3</v>
      </c>
    </row>
    <row r="57" spans="1:28" x14ac:dyDescent="0.25">
      <c r="A57" t="s">
        <v>63</v>
      </c>
      <c r="B57" s="3" t="s">
        <v>9</v>
      </c>
      <c r="C57">
        <f t="shared" si="0"/>
        <v>0</v>
      </c>
      <c r="O57" s="4"/>
      <c r="P57">
        <f t="shared" si="1"/>
        <v>0</v>
      </c>
      <c r="R57" s="4"/>
      <c r="S57">
        <f t="shared" si="2"/>
        <v>0</v>
      </c>
      <c r="V57" s="20">
        <f t="shared" si="3"/>
        <v>1</v>
      </c>
      <c r="W57" s="22" t="s">
        <v>1205</v>
      </c>
      <c r="AB57">
        <f t="shared" si="4"/>
        <v>5</v>
      </c>
    </row>
    <row r="58" spans="1:28" x14ac:dyDescent="0.25">
      <c r="A58" t="s">
        <v>64</v>
      </c>
      <c r="B58" s="3" t="s">
        <v>4</v>
      </c>
      <c r="C58">
        <f t="shared" si="0"/>
        <v>0</v>
      </c>
      <c r="O58" s="4"/>
      <c r="P58">
        <f t="shared" si="1"/>
        <v>0</v>
      </c>
      <c r="R58" s="4"/>
      <c r="S58">
        <f t="shared" si="2"/>
        <v>0</v>
      </c>
      <c r="V58" s="20">
        <f t="shared" si="3"/>
        <v>1</v>
      </c>
      <c r="W58" s="22" t="s">
        <v>1200</v>
      </c>
      <c r="AB58">
        <f t="shared" si="4"/>
        <v>3</v>
      </c>
    </row>
    <row r="59" spans="1:28" x14ac:dyDescent="0.25">
      <c r="A59" t="s">
        <v>65</v>
      </c>
      <c r="B59" s="3" t="s">
        <v>6</v>
      </c>
      <c r="C59">
        <f t="shared" si="0"/>
        <v>0</v>
      </c>
      <c r="O59" s="4"/>
      <c r="P59">
        <f t="shared" si="1"/>
        <v>0</v>
      </c>
      <c r="R59" s="4"/>
      <c r="S59">
        <f t="shared" si="2"/>
        <v>0</v>
      </c>
      <c r="V59" s="20">
        <f t="shared" si="3"/>
        <v>1</v>
      </c>
      <c r="W59" s="22" t="s">
        <v>1188</v>
      </c>
      <c r="AB59">
        <f t="shared" si="4"/>
        <v>2</v>
      </c>
    </row>
    <row r="60" spans="1:28" x14ac:dyDescent="0.25">
      <c r="A60" t="s">
        <v>66</v>
      </c>
      <c r="B60" s="3" t="s">
        <v>6</v>
      </c>
      <c r="C60">
        <f t="shared" si="0"/>
        <v>0</v>
      </c>
      <c r="O60" s="4"/>
      <c r="P60">
        <f t="shared" si="1"/>
        <v>0</v>
      </c>
      <c r="R60" s="4"/>
      <c r="S60">
        <f t="shared" si="2"/>
        <v>0</v>
      </c>
      <c r="V60" s="20">
        <f t="shared" si="3"/>
        <v>1</v>
      </c>
      <c r="W60" s="22" t="s">
        <v>1188</v>
      </c>
      <c r="AB60">
        <f t="shared" si="4"/>
        <v>2</v>
      </c>
    </row>
    <row r="61" spans="1:28" x14ac:dyDescent="0.25">
      <c r="A61" t="s">
        <v>67</v>
      </c>
      <c r="B61" s="3" t="s">
        <v>4</v>
      </c>
      <c r="C61">
        <f t="shared" si="0"/>
        <v>0</v>
      </c>
      <c r="O61" s="4"/>
      <c r="P61">
        <f t="shared" si="1"/>
        <v>0</v>
      </c>
      <c r="R61" s="4"/>
      <c r="S61">
        <f t="shared" si="2"/>
        <v>0</v>
      </c>
      <c r="V61" s="20">
        <f t="shared" si="3"/>
        <v>1</v>
      </c>
      <c r="W61" s="22" t="s">
        <v>1188</v>
      </c>
      <c r="AB61">
        <f t="shared" si="4"/>
        <v>3</v>
      </c>
    </row>
    <row r="62" spans="1:28" x14ac:dyDescent="0.25">
      <c r="A62" t="s">
        <v>68</v>
      </c>
      <c r="B62" s="3" t="s">
        <v>4</v>
      </c>
      <c r="C62">
        <f t="shared" si="0"/>
        <v>0</v>
      </c>
      <c r="O62" s="4"/>
      <c r="P62">
        <f t="shared" si="1"/>
        <v>0</v>
      </c>
      <c r="R62" s="4"/>
      <c r="S62">
        <f t="shared" si="2"/>
        <v>0</v>
      </c>
      <c r="V62" s="20">
        <f t="shared" si="3"/>
        <v>1</v>
      </c>
      <c r="W62" s="22" t="s">
        <v>1207</v>
      </c>
      <c r="AB62">
        <f t="shared" si="4"/>
        <v>3</v>
      </c>
    </row>
    <row r="63" spans="1:28" x14ac:dyDescent="0.25">
      <c r="A63" t="s">
        <v>69</v>
      </c>
      <c r="B63" s="3" t="s">
        <v>13</v>
      </c>
      <c r="C63">
        <f t="shared" si="0"/>
        <v>0</v>
      </c>
      <c r="O63" s="4"/>
      <c r="P63">
        <f t="shared" si="1"/>
        <v>0</v>
      </c>
      <c r="R63" s="4"/>
      <c r="S63">
        <f t="shared" si="2"/>
        <v>0</v>
      </c>
      <c r="V63" s="20">
        <f t="shared" si="3"/>
        <v>1</v>
      </c>
      <c r="W63" s="22" t="s">
        <v>1201</v>
      </c>
      <c r="AB63">
        <f t="shared" si="4"/>
        <v>4</v>
      </c>
    </row>
    <row r="64" spans="1:28" x14ac:dyDescent="0.25">
      <c r="A64" t="s">
        <v>70</v>
      </c>
      <c r="B64" s="3" t="s">
        <v>6</v>
      </c>
      <c r="C64">
        <f t="shared" si="0"/>
        <v>0</v>
      </c>
      <c r="O64" s="4"/>
      <c r="P64">
        <f t="shared" si="1"/>
        <v>0</v>
      </c>
      <c r="R64" s="4"/>
      <c r="S64">
        <f t="shared" si="2"/>
        <v>0</v>
      </c>
      <c r="V64" s="20">
        <f t="shared" si="3"/>
        <v>1</v>
      </c>
      <c r="W64" s="22" t="s">
        <v>1207</v>
      </c>
      <c r="AB64">
        <f t="shared" si="4"/>
        <v>2</v>
      </c>
    </row>
    <row r="65" spans="1:28" x14ac:dyDescent="0.25">
      <c r="A65" t="s">
        <v>71</v>
      </c>
      <c r="B65" s="3" t="s">
        <v>4</v>
      </c>
      <c r="C65">
        <f t="shared" si="0"/>
        <v>0</v>
      </c>
      <c r="O65" s="4"/>
      <c r="P65">
        <f t="shared" si="1"/>
        <v>0</v>
      </c>
      <c r="R65" s="4"/>
      <c r="S65">
        <f t="shared" si="2"/>
        <v>0</v>
      </c>
      <c r="V65" s="20">
        <f t="shared" si="3"/>
        <v>1</v>
      </c>
      <c r="W65" s="22" t="s">
        <v>1201</v>
      </c>
      <c r="AB65">
        <f t="shared" si="4"/>
        <v>3</v>
      </c>
    </row>
    <row r="66" spans="1:28" x14ac:dyDescent="0.25">
      <c r="A66" t="s">
        <v>72</v>
      </c>
      <c r="B66" s="3" t="s">
        <v>4</v>
      </c>
      <c r="C66">
        <f t="shared" si="0"/>
        <v>0</v>
      </c>
      <c r="O66" s="4"/>
      <c r="P66">
        <f t="shared" si="1"/>
        <v>0</v>
      </c>
      <c r="R66" s="4"/>
      <c r="S66">
        <f t="shared" si="2"/>
        <v>0</v>
      </c>
      <c r="V66" s="20">
        <f t="shared" si="3"/>
        <v>1</v>
      </c>
      <c r="W66" s="22" t="s">
        <v>1187</v>
      </c>
      <c r="AB66">
        <f t="shared" si="4"/>
        <v>3</v>
      </c>
    </row>
    <row r="67" spans="1:28" x14ac:dyDescent="0.25">
      <c r="A67" t="s">
        <v>73</v>
      </c>
      <c r="B67" s="3" t="s">
        <v>6</v>
      </c>
      <c r="C67">
        <f t="shared" ref="C67:C130" si="5">ABS(COUNTBLANK(D67:O67)-12)</f>
        <v>0</v>
      </c>
      <c r="O67" s="4"/>
      <c r="P67">
        <f t="shared" ref="P67:P130" si="6">ABS(COUNTBLANK(Q67:R67)-2)</f>
        <v>0</v>
      </c>
      <c r="R67" s="4"/>
      <c r="S67">
        <f t="shared" ref="S67:S130" si="7">ABS(COUNTBLANK(T67:U67)-2)</f>
        <v>0</v>
      </c>
      <c r="V67" s="20">
        <f t="shared" ref="V67:V130" si="8">ABS(COUNTBLANK(W67:Z67)-4)</f>
        <v>1</v>
      </c>
      <c r="W67" s="22" t="s">
        <v>1187</v>
      </c>
      <c r="AB67">
        <f t="shared" ref="AB67:AB130" si="9">IF(B67="City", 1, IF(B67 = "Town", 2, IF(B67 = "Village", 3, IF(B67 = "Resort Village", 4, IF(B67 = "Northern Village", 5, IF(B67 = "Northern Town", 6, IF(B67 = "Northern Hamlet", 7, IF(B67 = "Rural Municipality", 8, IF(B67 = "Flin Flon - Boundary Area", 9, IF(B67= "Northern Saskatchewan Administration District", 10))))))))))</f>
        <v>2</v>
      </c>
    </row>
    <row r="68" spans="1:28" x14ac:dyDescent="0.25">
      <c r="A68" t="s">
        <v>74</v>
      </c>
      <c r="B68" s="3" t="s">
        <v>6</v>
      </c>
      <c r="C68">
        <f t="shared" si="5"/>
        <v>0</v>
      </c>
      <c r="O68" s="4"/>
      <c r="P68">
        <f t="shared" si="6"/>
        <v>0</v>
      </c>
      <c r="R68" s="4"/>
      <c r="S68">
        <f t="shared" si="7"/>
        <v>0</v>
      </c>
      <c r="V68" s="20">
        <f t="shared" si="8"/>
        <v>1</v>
      </c>
      <c r="W68" s="22" t="s">
        <v>1187</v>
      </c>
      <c r="AB68">
        <f t="shared" si="9"/>
        <v>2</v>
      </c>
    </row>
    <row r="69" spans="1:28" x14ac:dyDescent="0.25">
      <c r="A69" t="s">
        <v>75</v>
      </c>
      <c r="B69" s="3" t="s">
        <v>4</v>
      </c>
      <c r="C69">
        <f t="shared" si="5"/>
        <v>0</v>
      </c>
      <c r="O69" s="4"/>
      <c r="P69">
        <f t="shared" si="6"/>
        <v>0</v>
      </c>
      <c r="R69" s="4"/>
      <c r="S69">
        <f t="shared" si="7"/>
        <v>0</v>
      </c>
      <c r="V69" s="20">
        <f t="shared" si="8"/>
        <v>1</v>
      </c>
      <c r="W69" s="22" t="s">
        <v>1191</v>
      </c>
      <c r="AB69">
        <f t="shared" si="9"/>
        <v>3</v>
      </c>
    </row>
    <row r="70" spans="1:28" x14ac:dyDescent="0.25">
      <c r="A70" t="s">
        <v>76</v>
      </c>
      <c r="B70" s="3" t="s">
        <v>6</v>
      </c>
      <c r="C70">
        <f t="shared" si="5"/>
        <v>0</v>
      </c>
      <c r="O70" s="4"/>
      <c r="P70">
        <f t="shared" si="6"/>
        <v>0</v>
      </c>
      <c r="R70" s="4"/>
      <c r="S70">
        <f t="shared" si="7"/>
        <v>0</v>
      </c>
      <c r="V70" s="20">
        <f t="shared" si="8"/>
        <v>1</v>
      </c>
      <c r="W70" s="22" t="s">
        <v>1203</v>
      </c>
      <c r="AB70">
        <f t="shared" si="9"/>
        <v>2</v>
      </c>
    </row>
    <row r="71" spans="1:28" x14ac:dyDescent="0.25">
      <c r="A71" t="s">
        <v>77</v>
      </c>
      <c r="B71" s="3" t="s">
        <v>6</v>
      </c>
      <c r="C71">
        <f t="shared" si="5"/>
        <v>0</v>
      </c>
      <c r="O71" s="4"/>
      <c r="P71">
        <f t="shared" si="6"/>
        <v>0</v>
      </c>
      <c r="R71" s="4"/>
      <c r="S71">
        <f t="shared" si="7"/>
        <v>0</v>
      </c>
      <c r="V71" s="20">
        <f t="shared" si="8"/>
        <v>1</v>
      </c>
      <c r="W71" s="22" t="s">
        <v>1191</v>
      </c>
      <c r="AB71">
        <f t="shared" si="9"/>
        <v>2</v>
      </c>
    </row>
    <row r="72" spans="1:28" x14ac:dyDescent="0.25">
      <c r="A72" t="s">
        <v>78</v>
      </c>
      <c r="B72" s="3" t="s">
        <v>4</v>
      </c>
      <c r="C72">
        <f t="shared" si="5"/>
        <v>0</v>
      </c>
      <c r="O72" s="4"/>
      <c r="P72">
        <f t="shared" si="6"/>
        <v>0</v>
      </c>
      <c r="R72" s="4"/>
      <c r="S72">
        <f t="shared" si="7"/>
        <v>0</v>
      </c>
      <c r="V72" s="20">
        <f t="shared" si="8"/>
        <v>1</v>
      </c>
      <c r="W72" s="22" t="s">
        <v>1187</v>
      </c>
      <c r="AB72">
        <f t="shared" si="9"/>
        <v>3</v>
      </c>
    </row>
    <row r="73" spans="1:28" x14ac:dyDescent="0.25">
      <c r="A73" t="s">
        <v>79</v>
      </c>
      <c r="B73" s="3" t="s">
        <v>4</v>
      </c>
      <c r="C73">
        <f t="shared" si="5"/>
        <v>0</v>
      </c>
      <c r="O73" s="4"/>
      <c r="P73">
        <f t="shared" si="6"/>
        <v>0</v>
      </c>
      <c r="R73" s="4"/>
      <c r="S73">
        <f t="shared" si="7"/>
        <v>0</v>
      </c>
      <c r="V73" s="20">
        <f t="shared" si="8"/>
        <v>1</v>
      </c>
      <c r="W73" s="22" t="s">
        <v>1200</v>
      </c>
      <c r="AB73">
        <f t="shared" si="9"/>
        <v>3</v>
      </c>
    </row>
    <row r="74" spans="1:28" x14ac:dyDescent="0.25">
      <c r="A74" t="s">
        <v>80</v>
      </c>
      <c r="B74" s="3" t="s">
        <v>4</v>
      </c>
      <c r="C74">
        <f t="shared" si="5"/>
        <v>0</v>
      </c>
      <c r="O74" s="4"/>
      <c r="P74">
        <f t="shared" si="6"/>
        <v>0</v>
      </c>
      <c r="R74" s="4"/>
      <c r="S74">
        <f t="shared" si="7"/>
        <v>0</v>
      </c>
      <c r="V74" s="20">
        <f t="shared" si="8"/>
        <v>1</v>
      </c>
      <c r="W74" s="22" t="s">
        <v>1191</v>
      </c>
      <c r="AB74">
        <f t="shared" si="9"/>
        <v>3</v>
      </c>
    </row>
    <row r="75" spans="1:28" x14ac:dyDescent="0.25">
      <c r="A75" t="s">
        <v>81</v>
      </c>
      <c r="B75" s="3" t="s">
        <v>13</v>
      </c>
      <c r="C75">
        <f t="shared" si="5"/>
        <v>0</v>
      </c>
      <c r="O75" s="4"/>
      <c r="P75">
        <f t="shared" si="6"/>
        <v>0</v>
      </c>
      <c r="R75" s="4"/>
      <c r="S75">
        <f t="shared" si="7"/>
        <v>0</v>
      </c>
      <c r="V75" s="20">
        <f t="shared" si="8"/>
        <v>1</v>
      </c>
      <c r="W75" s="22" t="s">
        <v>1204</v>
      </c>
      <c r="AB75">
        <f t="shared" si="9"/>
        <v>4</v>
      </c>
    </row>
    <row r="76" spans="1:28" x14ac:dyDescent="0.25">
      <c r="A76" t="s">
        <v>82</v>
      </c>
      <c r="B76" s="3" t="s">
        <v>6</v>
      </c>
      <c r="C76">
        <f t="shared" si="5"/>
        <v>0</v>
      </c>
      <c r="O76" s="4"/>
      <c r="P76">
        <f t="shared" si="6"/>
        <v>0</v>
      </c>
      <c r="R76" s="4"/>
      <c r="S76">
        <f t="shared" si="7"/>
        <v>0</v>
      </c>
      <c r="V76" s="20">
        <f t="shared" si="8"/>
        <v>1</v>
      </c>
      <c r="W76" s="22" t="s">
        <v>1203</v>
      </c>
      <c r="AB76">
        <f t="shared" si="9"/>
        <v>2</v>
      </c>
    </row>
    <row r="77" spans="1:28" x14ac:dyDescent="0.25">
      <c r="A77" t="s">
        <v>83</v>
      </c>
      <c r="B77" s="3" t="s">
        <v>13</v>
      </c>
      <c r="C77">
        <f t="shared" si="5"/>
        <v>0</v>
      </c>
      <c r="O77" s="4"/>
      <c r="P77">
        <f t="shared" si="6"/>
        <v>0</v>
      </c>
      <c r="R77" s="4"/>
      <c r="S77">
        <f t="shared" si="7"/>
        <v>0</v>
      </c>
      <c r="V77" s="20">
        <f t="shared" si="8"/>
        <v>1</v>
      </c>
      <c r="W77" s="21" t="s">
        <v>1200</v>
      </c>
      <c r="AB77">
        <f t="shared" si="9"/>
        <v>4</v>
      </c>
    </row>
    <row r="78" spans="1:28" x14ac:dyDescent="0.25">
      <c r="A78" t="s">
        <v>84</v>
      </c>
      <c r="B78" s="3" t="s">
        <v>4</v>
      </c>
      <c r="C78">
        <f t="shared" si="5"/>
        <v>0</v>
      </c>
      <c r="O78" s="4"/>
      <c r="P78">
        <f t="shared" si="6"/>
        <v>0</v>
      </c>
      <c r="R78" s="4"/>
      <c r="S78">
        <f t="shared" si="7"/>
        <v>0</v>
      </c>
      <c r="V78" s="20">
        <f t="shared" si="8"/>
        <v>1</v>
      </c>
      <c r="W78" s="22" t="s">
        <v>1201</v>
      </c>
      <c r="AB78">
        <f t="shared" si="9"/>
        <v>3</v>
      </c>
    </row>
    <row r="79" spans="1:28" x14ac:dyDescent="0.25">
      <c r="A79" t="s">
        <v>85</v>
      </c>
      <c r="B79" s="3" t="s">
        <v>6</v>
      </c>
      <c r="C79">
        <f t="shared" si="5"/>
        <v>0</v>
      </c>
      <c r="O79" s="4"/>
      <c r="P79">
        <f t="shared" si="6"/>
        <v>0</v>
      </c>
      <c r="R79" s="4"/>
      <c r="S79">
        <f t="shared" si="7"/>
        <v>0</v>
      </c>
      <c r="V79" s="20">
        <f t="shared" si="8"/>
        <v>1</v>
      </c>
      <c r="W79" s="22" t="s">
        <v>1207</v>
      </c>
      <c r="AB79">
        <f t="shared" si="9"/>
        <v>2</v>
      </c>
    </row>
    <row r="80" spans="1:28" x14ac:dyDescent="0.25">
      <c r="A80" t="s">
        <v>86</v>
      </c>
      <c r="B80" s="3" t="s">
        <v>4</v>
      </c>
      <c r="C80">
        <f t="shared" si="5"/>
        <v>0</v>
      </c>
      <c r="O80" s="4"/>
      <c r="P80">
        <f t="shared" si="6"/>
        <v>0</v>
      </c>
      <c r="R80" s="4"/>
      <c r="S80">
        <f t="shared" si="7"/>
        <v>0</v>
      </c>
      <c r="V80" s="20">
        <f t="shared" si="8"/>
        <v>2</v>
      </c>
      <c r="W80" s="22" t="s">
        <v>1189</v>
      </c>
      <c r="X80" s="22" t="s">
        <v>1199</v>
      </c>
      <c r="AB80">
        <f t="shared" si="9"/>
        <v>3</v>
      </c>
    </row>
    <row r="81" spans="1:28" x14ac:dyDescent="0.25">
      <c r="A81" t="s">
        <v>87</v>
      </c>
      <c r="B81" s="3" t="s">
        <v>4</v>
      </c>
      <c r="C81">
        <f t="shared" si="5"/>
        <v>0</v>
      </c>
      <c r="O81" s="4"/>
      <c r="P81">
        <f t="shared" si="6"/>
        <v>0</v>
      </c>
      <c r="R81" s="4"/>
      <c r="S81">
        <f t="shared" si="7"/>
        <v>0</v>
      </c>
      <c r="V81" s="20">
        <f t="shared" si="8"/>
        <v>1</v>
      </c>
      <c r="W81" s="22" t="s">
        <v>1188</v>
      </c>
      <c r="AB81">
        <f t="shared" si="9"/>
        <v>3</v>
      </c>
    </row>
    <row r="82" spans="1:28" x14ac:dyDescent="0.25">
      <c r="A82" t="s">
        <v>88</v>
      </c>
      <c r="B82" s="3" t="s">
        <v>13</v>
      </c>
      <c r="C82">
        <f t="shared" si="5"/>
        <v>0</v>
      </c>
      <c r="O82" s="4"/>
      <c r="P82">
        <f t="shared" si="6"/>
        <v>0</v>
      </c>
      <c r="R82" s="4"/>
      <c r="S82">
        <f t="shared" si="7"/>
        <v>0</v>
      </c>
      <c r="V82" s="20">
        <f t="shared" si="8"/>
        <v>1</v>
      </c>
      <c r="W82" s="22" t="s">
        <v>1204</v>
      </c>
      <c r="AB82">
        <f t="shared" si="9"/>
        <v>4</v>
      </c>
    </row>
    <row r="83" spans="1:28" x14ac:dyDescent="0.25">
      <c r="A83" t="s">
        <v>89</v>
      </c>
      <c r="B83" s="3" t="s">
        <v>4</v>
      </c>
      <c r="C83">
        <f t="shared" si="5"/>
        <v>0</v>
      </c>
      <c r="O83" s="4"/>
      <c r="P83">
        <f t="shared" si="6"/>
        <v>0</v>
      </c>
      <c r="R83" s="4"/>
      <c r="S83">
        <f t="shared" si="7"/>
        <v>0</v>
      </c>
      <c r="V83" s="20">
        <f t="shared" si="8"/>
        <v>1</v>
      </c>
      <c r="W83" s="22" t="s">
        <v>1191</v>
      </c>
      <c r="AB83">
        <f t="shared" si="9"/>
        <v>3</v>
      </c>
    </row>
    <row r="84" spans="1:28" x14ac:dyDescent="0.25">
      <c r="A84" t="s">
        <v>90</v>
      </c>
      <c r="B84" s="3" t="s">
        <v>4</v>
      </c>
      <c r="C84">
        <f t="shared" si="5"/>
        <v>0</v>
      </c>
      <c r="O84" s="4"/>
      <c r="P84">
        <f t="shared" si="6"/>
        <v>0</v>
      </c>
      <c r="R84" s="4"/>
      <c r="S84">
        <f t="shared" si="7"/>
        <v>0</v>
      </c>
      <c r="V84" s="20">
        <f t="shared" si="8"/>
        <v>1</v>
      </c>
      <c r="W84" s="22" t="s">
        <v>1203</v>
      </c>
      <c r="AB84">
        <f t="shared" si="9"/>
        <v>3</v>
      </c>
    </row>
    <row r="85" spans="1:28" x14ac:dyDescent="0.25">
      <c r="A85" t="s">
        <v>91</v>
      </c>
      <c r="B85" s="3" t="s">
        <v>47</v>
      </c>
      <c r="C85">
        <f t="shared" si="5"/>
        <v>0</v>
      </c>
      <c r="O85" s="4"/>
      <c r="P85">
        <f t="shared" si="6"/>
        <v>0</v>
      </c>
      <c r="R85" s="4"/>
      <c r="S85">
        <f t="shared" si="7"/>
        <v>0</v>
      </c>
      <c r="V85" s="20">
        <f t="shared" si="8"/>
        <v>1</v>
      </c>
      <c r="W85" s="22" t="s">
        <v>1205</v>
      </c>
      <c r="AB85">
        <f t="shared" si="9"/>
        <v>7</v>
      </c>
    </row>
    <row r="86" spans="1:28" x14ac:dyDescent="0.25">
      <c r="A86" t="s">
        <v>92</v>
      </c>
      <c r="B86" s="3" t="s">
        <v>4</v>
      </c>
      <c r="C86">
        <f t="shared" si="5"/>
        <v>0</v>
      </c>
      <c r="O86" s="4"/>
      <c r="P86">
        <f t="shared" si="6"/>
        <v>0</v>
      </c>
      <c r="R86" s="4"/>
      <c r="S86">
        <f t="shared" si="7"/>
        <v>0</v>
      </c>
      <c r="V86" s="20">
        <f t="shared" si="8"/>
        <v>1</v>
      </c>
      <c r="W86" s="22" t="s">
        <v>1206</v>
      </c>
      <c r="AB86">
        <f t="shared" si="9"/>
        <v>3</v>
      </c>
    </row>
    <row r="87" spans="1:28" x14ac:dyDescent="0.25">
      <c r="A87" t="s">
        <v>93</v>
      </c>
      <c r="B87" s="3" t="s">
        <v>6</v>
      </c>
      <c r="C87">
        <f t="shared" si="5"/>
        <v>0</v>
      </c>
      <c r="O87" s="4"/>
      <c r="P87">
        <f t="shared" si="6"/>
        <v>0</v>
      </c>
      <c r="R87" s="4"/>
      <c r="S87">
        <f t="shared" si="7"/>
        <v>0</v>
      </c>
      <c r="V87" s="20">
        <f t="shared" si="8"/>
        <v>1</v>
      </c>
      <c r="W87" s="22" t="s">
        <v>1189</v>
      </c>
      <c r="AB87">
        <f t="shared" si="9"/>
        <v>2</v>
      </c>
    </row>
    <row r="88" spans="1:28" x14ac:dyDescent="0.25">
      <c r="A88" t="s">
        <v>94</v>
      </c>
      <c r="B88" s="3" t="s">
        <v>4</v>
      </c>
      <c r="C88">
        <f t="shared" si="5"/>
        <v>0</v>
      </c>
      <c r="O88" s="4"/>
      <c r="P88">
        <f t="shared" si="6"/>
        <v>0</v>
      </c>
      <c r="R88" s="4"/>
      <c r="S88">
        <f t="shared" si="7"/>
        <v>0</v>
      </c>
      <c r="V88" s="20">
        <f t="shared" si="8"/>
        <v>1</v>
      </c>
      <c r="W88" s="22" t="s">
        <v>1206</v>
      </c>
      <c r="AB88">
        <f t="shared" si="9"/>
        <v>3</v>
      </c>
    </row>
    <row r="89" spans="1:28" x14ac:dyDescent="0.25">
      <c r="A89" t="s">
        <v>95</v>
      </c>
      <c r="B89" s="3" t="s">
        <v>4</v>
      </c>
      <c r="C89">
        <f t="shared" si="5"/>
        <v>0</v>
      </c>
      <c r="O89" s="4"/>
      <c r="P89">
        <f t="shared" si="6"/>
        <v>0</v>
      </c>
      <c r="R89" s="4"/>
      <c r="S89">
        <f t="shared" si="7"/>
        <v>0</v>
      </c>
      <c r="V89" s="20">
        <f t="shared" si="8"/>
        <v>1</v>
      </c>
      <c r="W89" s="22" t="s">
        <v>1188</v>
      </c>
      <c r="AB89">
        <f t="shared" si="9"/>
        <v>3</v>
      </c>
    </row>
    <row r="90" spans="1:28" x14ac:dyDescent="0.25">
      <c r="A90" t="s">
        <v>96</v>
      </c>
      <c r="B90" s="3" t="s">
        <v>6</v>
      </c>
      <c r="C90">
        <f t="shared" si="5"/>
        <v>0</v>
      </c>
      <c r="O90" s="4"/>
      <c r="P90">
        <f t="shared" si="6"/>
        <v>0</v>
      </c>
      <c r="R90" s="4"/>
      <c r="S90">
        <f t="shared" si="7"/>
        <v>0</v>
      </c>
      <c r="V90" s="20">
        <f t="shared" si="8"/>
        <v>1</v>
      </c>
      <c r="W90" s="22" t="s">
        <v>1191</v>
      </c>
      <c r="AB90">
        <f t="shared" si="9"/>
        <v>2</v>
      </c>
    </row>
    <row r="91" spans="1:28" x14ac:dyDescent="0.25">
      <c r="A91" t="s">
        <v>97</v>
      </c>
      <c r="B91" s="3" t="s">
        <v>13</v>
      </c>
      <c r="C91">
        <f t="shared" si="5"/>
        <v>0</v>
      </c>
      <c r="O91" s="4"/>
      <c r="P91">
        <f t="shared" si="6"/>
        <v>0</v>
      </c>
      <c r="R91" s="4"/>
      <c r="S91">
        <f t="shared" si="7"/>
        <v>0</v>
      </c>
      <c r="V91" s="20">
        <f t="shared" si="8"/>
        <v>1</v>
      </c>
      <c r="W91" s="22" t="s">
        <v>1206</v>
      </c>
      <c r="AB91">
        <f t="shared" si="9"/>
        <v>4</v>
      </c>
    </row>
    <row r="92" spans="1:28" x14ac:dyDescent="0.25">
      <c r="A92" t="s">
        <v>98</v>
      </c>
      <c r="B92" s="3" t="s">
        <v>6</v>
      </c>
      <c r="C92">
        <f t="shared" si="5"/>
        <v>0</v>
      </c>
      <c r="O92" s="4"/>
      <c r="P92">
        <f t="shared" si="6"/>
        <v>0</v>
      </c>
      <c r="R92" s="4"/>
      <c r="S92">
        <f t="shared" si="7"/>
        <v>0</v>
      </c>
      <c r="V92" s="20">
        <f t="shared" si="8"/>
        <v>1</v>
      </c>
      <c r="W92" s="22" t="s">
        <v>1191</v>
      </c>
      <c r="AB92">
        <f t="shared" si="9"/>
        <v>2</v>
      </c>
    </row>
    <row r="93" spans="1:28" x14ac:dyDescent="0.25">
      <c r="A93" t="s">
        <v>99</v>
      </c>
      <c r="B93" s="3" t="s">
        <v>4</v>
      </c>
      <c r="C93">
        <f t="shared" si="5"/>
        <v>0</v>
      </c>
      <c r="O93" s="4"/>
      <c r="P93">
        <f t="shared" si="6"/>
        <v>0</v>
      </c>
      <c r="R93" s="4"/>
      <c r="S93">
        <f t="shared" si="7"/>
        <v>0</v>
      </c>
      <c r="V93" s="20">
        <f t="shared" si="8"/>
        <v>1</v>
      </c>
      <c r="W93" s="22" t="s">
        <v>1195</v>
      </c>
      <c r="AB93">
        <f t="shared" si="9"/>
        <v>3</v>
      </c>
    </row>
    <row r="94" spans="1:28" x14ac:dyDescent="0.25">
      <c r="A94" t="s">
        <v>100</v>
      </c>
      <c r="B94" s="3" t="s">
        <v>4</v>
      </c>
      <c r="C94">
        <f t="shared" si="5"/>
        <v>0</v>
      </c>
      <c r="O94" s="4"/>
      <c r="P94">
        <f t="shared" si="6"/>
        <v>0</v>
      </c>
      <c r="R94" s="4"/>
      <c r="S94">
        <f t="shared" si="7"/>
        <v>0</v>
      </c>
      <c r="V94" s="20">
        <f t="shared" si="8"/>
        <v>1</v>
      </c>
      <c r="W94" s="22" t="s">
        <v>1187</v>
      </c>
      <c r="AB94">
        <f t="shared" si="9"/>
        <v>3</v>
      </c>
    </row>
    <row r="95" spans="1:28" x14ac:dyDescent="0.25">
      <c r="A95" t="s">
        <v>101</v>
      </c>
      <c r="B95" s="3" t="s">
        <v>102</v>
      </c>
      <c r="C95">
        <f t="shared" si="5"/>
        <v>0</v>
      </c>
      <c r="O95" s="4"/>
      <c r="P95">
        <f t="shared" si="6"/>
        <v>0</v>
      </c>
      <c r="R95" s="4"/>
      <c r="S95">
        <f t="shared" si="7"/>
        <v>0</v>
      </c>
      <c r="V95" s="20">
        <f t="shared" si="8"/>
        <v>1</v>
      </c>
      <c r="W95" s="22" t="s">
        <v>1208</v>
      </c>
      <c r="AB95">
        <f t="shared" si="9"/>
        <v>6</v>
      </c>
    </row>
    <row r="96" spans="1:28" x14ac:dyDescent="0.25">
      <c r="A96" t="s">
        <v>103</v>
      </c>
      <c r="B96" s="3" t="s">
        <v>6</v>
      </c>
      <c r="C96">
        <f t="shared" si="5"/>
        <v>0</v>
      </c>
      <c r="O96" s="4"/>
      <c r="P96">
        <f t="shared" si="6"/>
        <v>0</v>
      </c>
      <c r="R96" s="4"/>
      <c r="S96">
        <f t="shared" si="7"/>
        <v>0</v>
      </c>
      <c r="V96" s="20">
        <f t="shared" si="8"/>
        <v>1</v>
      </c>
      <c r="W96" s="22" t="s">
        <v>1200</v>
      </c>
      <c r="AB96">
        <f t="shared" si="9"/>
        <v>2</v>
      </c>
    </row>
    <row r="97" spans="1:28" x14ac:dyDescent="0.25">
      <c r="A97" t="s">
        <v>104</v>
      </c>
      <c r="B97" s="3" t="s">
        <v>9</v>
      </c>
      <c r="C97">
        <f t="shared" si="5"/>
        <v>0</v>
      </c>
      <c r="O97" s="4"/>
      <c r="P97">
        <f t="shared" si="6"/>
        <v>0</v>
      </c>
      <c r="R97" s="4"/>
      <c r="S97">
        <f t="shared" si="7"/>
        <v>0</v>
      </c>
      <c r="V97" s="20">
        <f t="shared" si="8"/>
        <v>1</v>
      </c>
      <c r="W97" s="22" t="s">
        <v>1205</v>
      </c>
      <c r="AB97">
        <f t="shared" si="9"/>
        <v>5</v>
      </c>
    </row>
    <row r="98" spans="1:28" x14ac:dyDescent="0.25">
      <c r="A98" t="s">
        <v>105</v>
      </c>
      <c r="B98" s="3" t="s">
        <v>6</v>
      </c>
      <c r="C98">
        <f t="shared" si="5"/>
        <v>0</v>
      </c>
      <c r="O98" s="4"/>
      <c r="P98">
        <f t="shared" si="6"/>
        <v>0</v>
      </c>
      <c r="R98" s="4"/>
      <c r="S98">
        <f t="shared" si="7"/>
        <v>0</v>
      </c>
      <c r="V98" s="20">
        <f t="shared" si="8"/>
        <v>1</v>
      </c>
      <c r="W98" s="22" t="s">
        <v>1195</v>
      </c>
      <c r="AB98">
        <f t="shared" si="9"/>
        <v>2</v>
      </c>
    </row>
    <row r="99" spans="1:28" x14ac:dyDescent="0.25">
      <c r="A99" t="s">
        <v>106</v>
      </c>
      <c r="B99" s="3" t="s">
        <v>6</v>
      </c>
      <c r="C99">
        <f t="shared" si="5"/>
        <v>0</v>
      </c>
      <c r="O99" s="4"/>
      <c r="P99">
        <f t="shared" si="6"/>
        <v>0</v>
      </c>
      <c r="R99" s="4"/>
      <c r="S99">
        <f t="shared" si="7"/>
        <v>0</v>
      </c>
      <c r="V99" s="20">
        <f t="shared" si="8"/>
        <v>1</v>
      </c>
      <c r="W99" s="22" t="s">
        <v>1204</v>
      </c>
      <c r="AB99">
        <f t="shared" si="9"/>
        <v>2</v>
      </c>
    </row>
    <row r="100" spans="1:28" x14ac:dyDescent="0.25">
      <c r="A100" t="s">
        <v>107</v>
      </c>
      <c r="B100" s="3" t="s">
        <v>6</v>
      </c>
      <c r="C100">
        <f t="shared" si="5"/>
        <v>0</v>
      </c>
      <c r="O100" s="4"/>
      <c r="P100">
        <f t="shared" si="6"/>
        <v>0</v>
      </c>
      <c r="R100" s="4"/>
      <c r="S100">
        <f t="shared" si="7"/>
        <v>0</v>
      </c>
      <c r="V100" s="20">
        <f t="shared" si="8"/>
        <v>1</v>
      </c>
      <c r="W100" s="22" t="s">
        <v>1189</v>
      </c>
      <c r="AB100">
        <f t="shared" si="9"/>
        <v>2</v>
      </c>
    </row>
    <row r="101" spans="1:28" x14ac:dyDescent="0.25">
      <c r="A101" t="s">
        <v>108</v>
      </c>
      <c r="B101" s="3" t="s">
        <v>6</v>
      </c>
      <c r="C101">
        <f t="shared" si="5"/>
        <v>0</v>
      </c>
      <c r="O101" s="4"/>
      <c r="P101">
        <f t="shared" si="6"/>
        <v>0</v>
      </c>
      <c r="R101" s="4"/>
      <c r="S101">
        <f t="shared" si="7"/>
        <v>0</v>
      </c>
      <c r="V101" s="20">
        <f t="shared" si="8"/>
        <v>1</v>
      </c>
      <c r="W101" s="22" t="s">
        <v>1206</v>
      </c>
      <c r="AB101">
        <f t="shared" si="9"/>
        <v>2</v>
      </c>
    </row>
    <row r="102" spans="1:28" x14ac:dyDescent="0.25">
      <c r="A102" t="s">
        <v>109</v>
      </c>
      <c r="B102" s="3" t="s">
        <v>4</v>
      </c>
      <c r="C102">
        <f t="shared" si="5"/>
        <v>0</v>
      </c>
      <c r="O102" s="4"/>
      <c r="P102">
        <f t="shared" si="6"/>
        <v>0</v>
      </c>
      <c r="R102" s="4"/>
      <c r="S102">
        <f t="shared" si="7"/>
        <v>0</v>
      </c>
      <c r="V102" s="20">
        <f t="shared" si="8"/>
        <v>1</v>
      </c>
      <c r="W102" s="22" t="s">
        <v>1201</v>
      </c>
      <c r="AB102">
        <f t="shared" si="9"/>
        <v>3</v>
      </c>
    </row>
    <row r="103" spans="1:28" x14ac:dyDescent="0.25">
      <c r="A103" t="s">
        <v>110</v>
      </c>
      <c r="B103" s="3" t="s">
        <v>6</v>
      </c>
      <c r="C103">
        <f t="shared" si="5"/>
        <v>0</v>
      </c>
      <c r="O103" s="4"/>
      <c r="P103">
        <f t="shared" si="6"/>
        <v>0</v>
      </c>
      <c r="R103" s="4"/>
      <c r="S103">
        <f t="shared" si="7"/>
        <v>0</v>
      </c>
      <c r="V103" s="20">
        <f t="shared" si="8"/>
        <v>1</v>
      </c>
      <c r="W103" s="22" t="s">
        <v>1189</v>
      </c>
      <c r="AB103">
        <f t="shared" si="9"/>
        <v>2</v>
      </c>
    </row>
    <row r="104" spans="1:28" x14ac:dyDescent="0.25">
      <c r="A104" t="s">
        <v>111</v>
      </c>
      <c r="B104" s="3" t="s">
        <v>9</v>
      </c>
      <c r="C104">
        <f t="shared" si="5"/>
        <v>0</v>
      </c>
      <c r="O104" s="4"/>
      <c r="P104">
        <f t="shared" si="6"/>
        <v>0</v>
      </c>
      <c r="R104" s="4"/>
      <c r="S104">
        <f t="shared" si="7"/>
        <v>0</v>
      </c>
      <c r="V104" s="20">
        <f t="shared" si="8"/>
        <v>1</v>
      </c>
      <c r="W104" s="22" t="s">
        <v>1208</v>
      </c>
      <c r="AB104">
        <f t="shared" si="9"/>
        <v>5</v>
      </c>
    </row>
    <row r="105" spans="1:28" x14ac:dyDescent="0.25">
      <c r="A105" t="s">
        <v>112</v>
      </c>
      <c r="B105" s="3" t="s">
        <v>4</v>
      </c>
      <c r="C105">
        <f t="shared" si="5"/>
        <v>0</v>
      </c>
      <c r="O105" s="4"/>
      <c r="P105">
        <f t="shared" si="6"/>
        <v>0</v>
      </c>
      <c r="R105" s="4"/>
      <c r="S105">
        <f t="shared" si="7"/>
        <v>0</v>
      </c>
      <c r="V105" s="20">
        <f t="shared" si="8"/>
        <v>1</v>
      </c>
      <c r="W105" s="22" t="s">
        <v>1204</v>
      </c>
      <c r="AB105">
        <f t="shared" si="9"/>
        <v>3</v>
      </c>
    </row>
    <row r="106" spans="1:28" x14ac:dyDescent="0.25">
      <c r="A106" t="s">
        <v>113</v>
      </c>
      <c r="B106" s="3" t="s">
        <v>4</v>
      </c>
      <c r="C106">
        <f t="shared" si="5"/>
        <v>0</v>
      </c>
      <c r="O106" s="4"/>
      <c r="P106">
        <f t="shared" si="6"/>
        <v>0</v>
      </c>
      <c r="R106" s="4"/>
      <c r="S106">
        <f t="shared" si="7"/>
        <v>0</v>
      </c>
      <c r="V106" s="20">
        <f t="shared" si="8"/>
        <v>1</v>
      </c>
      <c r="W106" s="22" t="s">
        <v>1200</v>
      </c>
      <c r="AB106">
        <f t="shared" si="9"/>
        <v>3</v>
      </c>
    </row>
    <row r="107" spans="1:28" x14ac:dyDescent="0.25">
      <c r="A107" t="s">
        <v>114</v>
      </c>
      <c r="B107" s="3" t="s">
        <v>4</v>
      </c>
      <c r="C107">
        <f t="shared" si="5"/>
        <v>0</v>
      </c>
      <c r="O107" s="4"/>
      <c r="P107">
        <f t="shared" si="6"/>
        <v>0</v>
      </c>
      <c r="R107" s="4"/>
      <c r="S107">
        <f t="shared" si="7"/>
        <v>0</v>
      </c>
      <c r="V107" s="20">
        <f t="shared" si="8"/>
        <v>1</v>
      </c>
      <c r="W107" s="22" t="s">
        <v>1206</v>
      </c>
      <c r="AB107">
        <f t="shared" si="9"/>
        <v>3</v>
      </c>
    </row>
    <row r="108" spans="1:28" x14ac:dyDescent="0.25">
      <c r="A108" t="s">
        <v>115</v>
      </c>
      <c r="B108" s="3" t="s">
        <v>4</v>
      </c>
      <c r="C108">
        <f t="shared" si="5"/>
        <v>0</v>
      </c>
      <c r="O108" s="4"/>
      <c r="P108">
        <f t="shared" si="6"/>
        <v>0</v>
      </c>
      <c r="R108" s="4"/>
      <c r="S108">
        <f t="shared" si="7"/>
        <v>0</v>
      </c>
      <c r="V108" s="20">
        <f t="shared" si="8"/>
        <v>1</v>
      </c>
      <c r="W108" s="22" t="s">
        <v>1195</v>
      </c>
      <c r="AB108">
        <f t="shared" si="9"/>
        <v>3</v>
      </c>
    </row>
    <row r="109" spans="1:28" x14ac:dyDescent="0.25">
      <c r="A109" t="s">
        <v>116</v>
      </c>
      <c r="B109" s="3" t="s">
        <v>13</v>
      </c>
      <c r="C109">
        <f t="shared" si="5"/>
        <v>0</v>
      </c>
      <c r="O109" s="4"/>
      <c r="P109">
        <f t="shared" si="6"/>
        <v>0</v>
      </c>
      <c r="R109" s="4"/>
      <c r="S109">
        <f t="shared" si="7"/>
        <v>0</v>
      </c>
      <c r="V109" s="20">
        <f t="shared" si="8"/>
        <v>1</v>
      </c>
      <c r="W109" s="22" t="s">
        <v>1195</v>
      </c>
      <c r="AB109">
        <f t="shared" si="9"/>
        <v>4</v>
      </c>
    </row>
    <row r="110" spans="1:28" x14ac:dyDescent="0.25">
      <c r="A110" t="s">
        <v>117</v>
      </c>
      <c r="B110" s="3" t="s">
        <v>4</v>
      </c>
      <c r="C110">
        <f t="shared" si="5"/>
        <v>0</v>
      </c>
      <c r="O110" s="4"/>
      <c r="P110">
        <f t="shared" si="6"/>
        <v>0</v>
      </c>
      <c r="R110" s="4"/>
      <c r="S110">
        <f t="shared" si="7"/>
        <v>0</v>
      </c>
      <c r="V110" s="20">
        <f t="shared" si="8"/>
        <v>1</v>
      </c>
      <c r="W110" s="22" t="s">
        <v>1206</v>
      </c>
      <c r="AB110">
        <f t="shared" si="9"/>
        <v>3</v>
      </c>
    </row>
    <row r="111" spans="1:28" x14ac:dyDescent="0.25">
      <c r="A111" t="s">
        <v>118</v>
      </c>
      <c r="B111" s="3" t="s">
        <v>47</v>
      </c>
      <c r="C111">
        <f t="shared" si="5"/>
        <v>0</v>
      </c>
      <c r="O111" s="4"/>
      <c r="P111">
        <f t="shared" si="6"/>
        <v>0</v>
      </c>
      <c r="R111" s="4"/>
      <c r="S111">
        <f t="shared" si="7"/>
        <v>0</v>
      </c>
      <c r="V111" s="20">
        <f t="shared" si="8"/>
        <v>1</v>
      </c>
      <c r="W111" s="22" t="s">
        <v>1205</v>
      </c>
      <c r="AB111">
        <f t="shared" si="9"/>
        <v>7</v>
      </c>
    </row>
    <row r="112" spans="1:28" x14ac:dyDescent="0.25">
      <c r="A112" t="s">
        <v>119</v>
      </c>
      <c r="B112" s="3" t="s">
        <v>4</v>
      </c>
      <c r="C112">
        <f t="shared" si="5"/>
        <v>0</v>
      </c>
      <c r="O112" s="4"/>
      <c r="P112">
        <f t="shared" si="6"/>
        <v>0</v>
      </c>
      <c r="R112" s="4"/>
      <c r="S112">
        <f t="shared" si="7"/>
        <v>0</v>
      </c>
      <c r="V112" s="20">
        <f t="shared" si="8"/>
        <v>1</v>
      </c>
      <c r="W112" s="22" t="s">
        <v>1209</v>
      </c>
      <c r="AB112">
        <f t="shared" si="9"/>
        <v>3</v>
      </c>
    </row>
    <row r="113" spans="1:28" x14ac:dyDescent="0.25">
      <c r="A113" t="s">
        <v>120</v>
      </c>
      <c r="B113" s="3" t="s">
        <v>4</v>
      </c>
      <c r="C113">
        <f t="shared" si="5"/>
        <v>0</v>
      </c>
      <c r="O113" s="4"/>
      <c r="P113">
        <f t="shared" si="6"/>
        <v>0</v>
      </c>
      <c r="R113" s="4"/>
      <c r="S113">
        <f t="shared" si="7"/>
        <v>0</v>
      </c>
      <c r="V113" s="20">
        <f t="shared" si="8"/>
        <v>1</v>
      </c>
      <c r="W113" s="22" t="s">
        <v>1200</v>
      </c>
      <c r="AB113">
        <f t="shared" si="9"/>
        <v>3</v>
      </c>
    </row>
    <row r="114" spans="1:28" x14ac:dyDescent="0.25">
      <c r="A114" t="s">
        <v>121</v>
      </c>
      <c r="B114" s="3" t="s">
        <v>4</v>
      </c>
      <c r="C114">
        <f t="shared" si="5"/>
        <v>0</v>
      </c>
      <c r="O114" s="4"/>
      <c r="P114">
        <f t="shared" si="6"/>
        <v>0</v>
      </c>
      <c r="R114" s="4"/>
      <c r="S114">
        <f t="shared" si="7"/>
        <v>0</v>
      </c>
      <c r="V114" s="20">
        <f t="shared" si="8"/>
        <v>1</v>
      </c>
      <c r="W114" s="22" t="s">
        <v>1191</v>
      </c>
      <c r="AB114">
        <f t="shared" si="9"/>
        <v>3</v>
      </c>
    </row>
    <row r="115" spans="1:28" x14ac:dyDescent="0.25">
      <c r="A115" t="s">
        <v>122</v>
      </c>
      <c r="B115" s="3" t="s">
        <v>4</v>
      </c>
      <c r="C115">
        <f t="shared" si="5"/>
        <v>0</v>
      </c>
      <c r="O115" s="4"/>
      <c r="P115">
        <f t="shared" si="6"/>
        <v>0</v>
      </c>
      <c r="R115" s="4"/>
      <c r="S115">
        <f t="shared" si="7"/>
        <v>0</v>
      </c>
      <c r="V115" s="20">
        <f t="shared" si="8"/>
        <v>1</v>
      </c>
      <c r="W115" s="22" t="s">
        <v>1207</v>
      </c>
      <c r="AB115">
        <f t="shared" si="9"/>
        <v>3</v>
      </c>
    </row>
    <row r="116" spans="1:28" x14ac:dyDescent="0.25">
      <c r="A116" t="s">
        <v>123</v>
      </c>
      <c r="B116" s="3" t="s">
        <v>6</v>
      </c>
      <c r="C116">
        <f t="shared" si="5"/>
        <v>0</v>
      </c>
      <c r="O116" s="4"/>
      <c r="P116">
        <f t="shared" si="6"/>
        <v>0</v>
      </c>
      <c r="R116" s="4"/>
      <c r="S116">
        <f t="shared" si="7"/>
        <v>0</v>
      </c>
      <c r="V116" s="20">
        <f t="shared" si="8"/>
        <v>1</v>
      </c>
      <c r="W116" s="22" t="s">
        <v>1189</v>
      </c>
      <c r="AB116">
        <f t="shared" si="9"/>
        <v>2</v>
      </c>
    </row>
    <row r="117" spans="1:28" x14ac:dyDescent="0.25">
      <c r="A117" t="s">
        <v>124</v>
      </c>
      <c r="B117" s="3" t="s">
        <v>6</v>
      </c>
      <c r="C117">
        <f t="shared" si="5"/>
        <v>0</v>
      </c>
      <c r="O117" s="4"/>
      <c r="P117">
        <f t="shared" si="6"/>
        <v>0</v>
      </c>
      <c r="R117" s="4"/>
      <c r="S117">
        <f t="shared" si="7"/>
        <v>0</v>
      </c>
      <c r="V117" s="20">
        <f t="shared" si="8"/>
        <v>1</v>
      </c>
      <c r="W117" s="22" t="s">
        <v>1189</v>
      </c>
      <c r="AB117">
        <f t="shared" si="9"/>
        <v>2</v>
      </c>
    </row>
    <row r="118" spans="1:28" x14ac:dyDescent="0.25">
      <c r="A118" t="s">
        <v>125</v>
      </c>
      <c r="B118" s="3" t="s">
        <v>4</v>
      </c>
      <c r="C118">
        <f t="shared" si="5"/>
        <v>0</v>
      </c>
      <c r="O118" s="4"/>
      <c r="P118">
        <f t="shared" si="6"/>
        <v>0</v>
      </c>
      <c r="R118" s="4"/>
      <c r="S118">
        <f t="shared" si="7"/>
        <v>0</v>
      </c>
      <c r="V118" s="20">
        <f t="shared" si="8"/>
        <v>1</v>
      </c>
      <c r="W118" s="22" t="s">
        <v>1200</v>
      </c>
      <c r="AB118">
        <f t="shared" si="9"/>
        <v>3</v>
      </c>
    </row>
    <row r="119" spans="1:28" x14ac:dyDescent="0.25">
      <c r="A119" t="s">
        <v>126</v>
      </c>
      <c r="B119" s="3" t="s">
        <v>4</v>
      </c>
      <c r="C119">
        <f t="shared" si="5"/>
        <v>0</v>
      </c>
      <c r="O119" s="4"/>
      <c r="P119">
        <f t="shared" si="6"/>
        <v>0</v>
      </c>
      <c r="R119" s="4"/>
      <c r="S119">
        <f t="shared" si="7"/>
        <v>0</v>
      </c>
      <c r="V119" s="20">
        <f t="shared" si="8"/>
        <v>1</v>
      </c>
      <c r="W119" s="22" t="s">
        <v>1195</v>
      </c>
      <c r="AB119">
        <f t="shared" si="9"/>
        <v>3</v>
      </c>
    </row>
    <row r="120" spans="1:28" x14ac:dyDescent="0.25">
      <c r="A120" t="s">
        <v>127</v>
      </c>
      <c r="B120" s="3" t="s">
        <v>4</v>
      </c>
      <c r="C120">
        <f t="shared" si="5"/>
        <v>0</v>
      </c>
      <c r="O120" s="4"/>
      <c r="P120">
        <f t="shared" si="6"/>
        <v>0</v>
      </c>
      <c r="R120" s="4"/>
      <c r="S120">
        <f t="shared" si="7"/>
        <v>0</v>
      </c>
      <c r="V120" s="20">
        <f t="shared" si="8"/>
        <v>1</v>
      </c>
      <c r="W120" s="22" t="s">
        <v>1195</v>
      </c>
      <c r="AB120">
        <f t="shared" si="9"/>
        <v>3</v>
      </c>
    </row>
    <row r="121" spans="1:28" x14ac:dyDescent="0.25">
      <c r="A121" t="s">
        <v>128</v>
      </c>
      <c r="B121" s="3" t="s">
        <v>6</v>
      </c>
      <c r="C121">
        <f t="shared" si="5"/>
        <v>0</v>
      </c>
      <c r="O121" s="4"/>
      <c r="P121">
        <f t="shared" si="6"/>
        <v>0</v>
      </c>
      <c r="R121" s="4"/>
      <c r="S121">
        <f t="shared" si="7"/>
        <v>0</v>
      </c>
      <c r="V121" s="20">
        <f t="shared" si="8"/>
        <v>1</v>
      </c>
      <c r="W121" s="22" t="s">
        <v>1188</v>
      </c>
      <c r="AB121">
        <f t="shared" si="9"/>
        <v>2</v>
      </c>
    </row>
    <row r="122" spans="1:28" x14ac:dyDescent="0.25">
      <c r="A122" t="s">
        <v>129</v>
      </c>
      <c r="B122" s="3" t="s">
        <v>6</v>
      </c>
      <c r="C122">
        <f t="shared" si="5"/>
        <v>0</v>
      </c>
      <c r="O122" s="4"/>
      <c r="P122">
        <f t="shared" si="6"/>
        <v>0</v>
      </c>
      <c r="R122" s="4"/>
      <c r="S122">
        <f t="shared" si="7"/>
        <v>0</v>
      </c>
      <c r="V122" s="20">
        <f t="shared" si="8"/>
        <v>1</v>
      </c>
      <c r="W122" s="22" t="s">
        <v>1206</v>
      </c>
      <c r="AB122">
        <f t="shared" si="9"/>
        <v>2</v>
      </c>
    </row>
    <row r="123" spans="1:28" x14ac:dyDescent="0.25">
      <c r="A123" t="s">
        <v>130</v>
      </c>
      <c r="B123" s="3" t="s">
        <v>4</v>
      </c>
      <c r="C123">
        <f t="shared" si="5"/>
        <v>0</v>
      </c>
      <c r="O123" s="4"/>
      <c r="P123">
        <f t="shared" si="6"/>
        <v>0</v>
      </c>
      <c r="R123" s="4"/>
      <c r="S123">
        <f t="shared" si="7"/>
        <v>0</v>
      </c>
      <c r="V123" s="20">
        <f t="shared" si="8"/>
        <v>2</v>
      </c>
      <c r="W123" s="22" t="s">
        <v>1207</v>
      </c>
      <c r="X123" s="22" t="s">
        <v>1214</v>
      </c>
      <c r="AB123">
        <f t="shared" si="9"/>
        <v>3</v>
      </c>
    </row>
    <row r="124" spans="1:28" x14ac:dyDescent="0.25">
      <c r="A124" t="s">
        <v>131</v>
      </c>
      <c r="B124" s="3" t="s">
        <v>13</v>
      </c>
      <c r="C124">
        <f t="shared" si="5"/>
        <v>0</v>
      </c>
      <c r="O124" s="4"/>
      <c r="P124">
        <f t="shared" si="6"/>
        <v>0</v>
      </c>
      <c r="R124" s="4"/>
      <c r="S124">
        <f t="shared" si="7"/>
        <v>0</v>
      </c>
      <c r="V124" s="20">
        <f t="shared" si="8"/>
        <v>1</v>
      </c>
      <c r="W124" s="22" t="s">
        <v>1204</v>
      </c>
      <c r="AB124">
        <f t="shared" si="9"/>
        <v>4</v>
      </c>
    </row>
    <row r="125" spans="1:28" x14ac:dyDescent="0.25">
      <c r="A125" t="s">
        <v>132</v>
      </c>
      <c r="B125" s="3" t="s">
        <v>4</v>
      </c>
      <c r="C125">
        <f t="shared" si="5"/>
        <v>0</v>
      </c>
      <c r="O125" s="4"/>
      <c r="P125">
        <f t="shared" si="6"/>
        <v>0</v>
      </c>
      <c r="R125" s="4"/>
      <c r="S125">
        <f t="shared" si="7"/>
        <v>0</v>
      </c>
      <c r="V125" s="20">
        <f t="shared" si="8"/>
        <v>1</v>
      </c>
      <c r="W125" s="22" t="s">
        <v>1209</v>
      </c>
      <c r="AB125">
        <f t="shared" si="9"/>
        <v>3</v>
      </c>
    </row>
    <row r="126" spans="1:28" x14ac:dyDescent="0.25">
      <c r="A126" t="s">
        <v>133</v>
      </c>
      <c r="B126" s="3" t="s">
        <v>4</v>
      </c>
      <c r="C126">
        <f t="shared" si="5"/>
        <v>0</v>
      </c>
      <c r="O126" s="4"/>
      <c r="P126">
        <f t="shared" si="6"/>
        <v>0</v>
      </c>
      <c r="R126" s="4"/>
      <c r="S126">
        <f t="shared" si="7"/>
        <v>0</v>
      </c>
      <c r="V126" s="20">
        <f t="shared" si="8"/>
        <v>1</v>
      </c>
      <c r="W126" s="22" t="s">
        <v>1195</v>
      </c>
      <c r="AB126">
        <f t="shared" si="9"/>
        <v>3</v>
      </c>
    </row>
    <row r="127" spans="1:28" x14ac:dyDescent="0.25">
      <c r="A127" t="s">
        <v>134</v>
      </c>
      <c r="B127" s="3" t="s">
        <v>4</v>
      </c>
      <c r="C127">
        <f t="shared" si="5"/>
        <v>0</v>
      </c>
      <c r="O127" s="4"/>
      <c r="P127">
        <f t="shared" si="6"/>
        <v>0</v>
      </c>
      <c r="R127" s="4"/>
      <c r="S127">
        <f t="shared" si="7"/>
        <v>0</v>
      </c>
      <c r="V127" s="20">
        <f t="shared" si="8"/>
        <v>1</v>
      </c>
      <c r="W127" s="22" t="s">
        <v>1206</v>
      </c>
      <c r="AB127">
        <f t="shared" si="9"/>
        <v>3</v>
      </c>
    </row>
    <row r="128" spans="1:28" x14ac:dyDescent="0.25">
      <c r="A128" t="s">
        <v>135</v>
      </c>
      <c r="B128" s="3" t="s">
        <v>4</v>
      </c>
      <c r="C128">
        <f t="shared" si="5"/>
        <v>0</v>
      </c>
      <c r="O128" s="4"/>
      <c r="P128">
        <f t="shared" si="6"/>
        <v>0</v>
      </c>
      <c r="R128" s="4"/>
      <c r="S128">
        <f t="shared" si="7"/>
        <v>0</v>
      </c>
      <c r="V128" s="20">
        <f t="shared" si="8"/>
        <v>1</v>
      </c>
      <c r="W128" s="22" t="s">
        <v>1200</v>
      </c>
      <c r="AB128">
        <f t="shared" si="9"/>
        <v>3</v>
      </c>
    </row>
    <row r="129" spans="1:28" x14ac:dyDescent="0.25">
      <c r="A129" t="s">
        <v>136</v>
      </c>
      <c r="B129" s="3" t="s">
        <v>13</v>
      </c>
      <c r="C129">
        <f t="shared" si="5"/>
        <v>0</v>
      </c>
      <c r="O129" s="4"/>
      <c r="P129">
        <f t="shared" si="6"/>
        <v>0</v>
      </c>
      <c r="R129" s="4"/>
      <c r="S129">
        <f t="shared" si="7"/>
        <v>0</v>
      </c>
      <c r="V129" s="20">
        <f t="shared" si="8"/>
        <v>2</v>
      </c>
      <c r="W129" s="21" t="s">
        <v>1201</v>
      </c>
      <c r="X129" s="21" t="s">
        <v>1200</v>
      </c>
      <c r="AB129">
        <f t="shared" si="9"/>
        <v>4</v>
      </c>
    </row>
    <row r="130" spans="1:28" x14ac:dyDescent="0.25">
      <c r="A130" t="s">
        <v>137</v>
      </c>
      <c r="B130" s="3" t="s">
        <v>6</v>
      </c>
      <c r="C130">
        <f t="shared" si="5"/>
        <v>0</v>
      </c>
      <c r="O130" s="4"/>
      <c r="P130">
        <f t="shared" si="6"/>
        <v>0</v>
      </c>
      <c r="R130" s="4"/>
      <c r="S130">
        <f t="shared" si="7"/>
        <v>0</v>
      </c>
      <c r="V130" s="20">
        <f t="shared" si="8"/>
        <v>1</v>
      </c>
      <c r="W130" s="22" t="s">
        <v>1206</v>
      </c>
      <c r="AB130">
        <f t="shared" si="9"/>
        <v>2</v>
      </c>
    </row>
    <row r="131" spans="1:28" x14ac:dyDescent="0.25">
      <c r="A131" t="s">
        <v>138</v>
      </c>
      <c r="B131" s="3" t="s">
        <v>4</v>
      </c>
      <c r="C131">
        <f t="shared" ref="C131:C192" si="10">ABS(COUNTBLANK(D131:O131)-12)</f>
        <v>0</v>
      </c>
      <c r="O131" s="4"/>
      <c r="P131">
        <f t="shared" ref="P131:P192" si="11">ABS(COUNTBLANK(Q131:R131)-2)</f>
        <v>0</v>
      </c>
      <c r="R131" s="4"/>
      <c r="S131">
        <f t="shared" ref="S131:S192" si="12">ABS(COUNTBLANK(T131:U131)-2)</f>
        <v>0</v>
      </c>
      <c r="V131" s="20">
        <f t="shared" ref="V131:V192" si="13">ABS(COUNTBLANK(W131:Z131)-4)</f>
        <v>1</v>
      </c>
      <c r="W131" s="22" t="s">
        <v>1207</v>
      </c>
      <c r="AB131">
        <f t="shared" ref="AB131:AB192" si="14">IF(B131="City", 1, IF(B131 = "Town", 2, IF(B131 = "Village", 3, IF(B131 = "Resort Village", 4, IF(B131 = "Northern Village", 5, IF(B131 = "Northern Town", 6, IF(B131 = "Northern Hamlet", 7, IF(B131 = "Rural Municipality", 8, IF(B131 = "Flin Flon - Boundary Area", 9, IF(B131= "Northern Saskatchewan Administration District", 10))))))))))</f>
        <v>3</v>
      </c>
    </row>
    <row r="132" spans="1:28" x14ac:dyDescent="0.25">
      <c r="A132" t="s">
        <v>139</v>
      </c>
      <c r="B132" s="3" t="s">
        <v>4</v>
      </c>
      <c r="C132">
        <f t="shared" si="10"/>
        <v>0</v>
      </c>
      <c r="O132" s="4"/>
      <c r="P132">
        <f t="shared" si="11"/>
        <v>0</v>
      </c>
      <c r="R132" s="4"/>
      <c r="S132">
        <f t="shared" si="12"/>
        <v>0</v>
      </c>
      <c r="V132" s="20">
        <f t="shared" si="13"/>
        <v>1</v>
      </c>
      <c r="W132" s="22" t="s">
        <v>1200</v>
      </c>
      <c r="AB132">
        <f t="shared" si="14"/>
        <v>3</v>
      </c>
    </row>
    <row r="133" spans="1:28" x14ac:dyDescent="0.25">
      <c r="A133" t="s">
        <v>140</v>
      </c>
      <c r="B133" s="3" t="s">
        <v>4</v>
      </c>
      <c r="C133">
        <f t="shared" si="10"/>
        <v>0</v>
      </c>
      <c r="O133" s="4"/>
      <c r="P133">
        <f t="shared" si="11"/>
        <v>0</v>
      </c>
      <c r="R133" s="4"/>
      <c r="S133">
        <f t="shared" si="12"/>
        <v>0</v>
      </c>
      <c r="V133" s="20">
        <f t="shared" si="13"/>
        <v>1</v>
      </c>
      <c r="W133" s="22" t="s">
        <v>1188</v>
      </c>
      <c r="AB133">
        <f t="shared" si="14"/>
        <v>3</v>
      </c>
    </row>
    <row r="134" spans="1:28" x14ac:dyDescent="0.25">
      <c r="A134" t="s">
        <v>141</v>
      </c>
      <c r="B134" s="3" t="s">
        <v>6</v>
      </c>
      <c r="C134">
        <f t="shared" si="10"/>
        <v>0</v>
      </c>
      <c r="O134" s="4"/>
      <c r="P134">
        <f t="shared" si="11"/>
        <v>0</v>
      </c>
      <c r="R134" s="4"/>
      <c r="S134">
        <f t="shared" si="12"/>
        <v>0</v>
      </c>
      <c r="V134" s="20">
        <f t="shared" si="13"/>
        <v>1</v>
      </c>
      <c r="W134" s="22" t="s">
        <v>1207</v>
      </c>
      <c r="AB134">
        <f t="shared" si="14"/>
        <v>2</v>
      </c>
    </row>
    <row r="135" spans="1:28" x14ac:dyDescent="0.25">
      <c r="A135" t="s">
        <v>144</v>
      </c>
      <c r="B135" s="3" t="s">
        <v>6</v>
      </c>
      <c r="C135">
        <f t="shared" si="10"/>
        <v>0</v>
      </c>
      <c r="O135" s="4"/>
      <c r="P135">
        <f t="shared" si="11"/>
        <v>0</v>
      </c>
      <c r="R135" s="4"/>
      <c r="S135">
        <f t="shared" si="12"/>
        <v>0</v>
      </c>
      <c r="V135" s="20">
        <f t="shared" si="13"/>
        <v>1</v>
      </c>
      <c r="W135" s="22" t="s">
        <v>1206</v>
      </c>
      <c r="AB135">
        <f t="shared" si="14"/>
        <v>2</v>
      </c>
    </row>
    <row r="136" spans="1:28" x14ac:dyDescent="0.25">
      <c r="A136" t="s">
        <v>145</v>
      </c>
      <c r="B136" s="3" t="s">
        <v>13</v>
      </c>
      <c r="C136">
        <f t="shared" si="10"/>
        <v>0</v>
      </c>
      <c r="O136" s="4"/>
      <c r="P136">
        <f t="shared" si="11"/>
        <v>0</v>
      </c>
      <c r="R136" s="4"/>
      <c r="S136">
        <f t="shared" si="12"/>
        <v>0</v>
      </c>
      <c r="V136" s="20">
        <f t="shared" si="13"/>
        <v>1</v>
      </c>
      <c r="W136" s="22" t="s">
        <v>1200</v>
      </c>
      <c r="AB136">
        <f t="shared" si="14"/>
        <v>4</v>
      </c>
    </row>
    <row r="137" spans="1:28" x14ac:dyDescent="0.25">
      <c r="A137" t="s">
        <v>146</v>
      </c>
      <c r="B137" s="3" t="s">
        <v>4</v>
      </c>
      <c r="C137">
        <f t="shared" si="10"/>
        <v>0</v>
      </c>
      <c r="O137" s="4"/>
      <c r="P137">
        <f t="shared" si="11"/>
        <v>0</v>
      </c>
      <c r="R137" s="4"/>
      <c r="S137">
        <f t="shared" si="12"/>
        <v>0</v>
      </c>
      <c r="V137" s="20">
        <f t="shared" si="13"/>
        <v>1</v>
      </c>
      <c r="W137" s="22" t="s">
        <v>1191</v>
      </c>
      <c r="AB137">
        <f t="shared" si="14"/>
        <v>3</v>
      </c>
    </row>
    <row r="138" spans="1:28" x14ac:dyDescent="0.25">
      <c r="A138" t="s">
        <v>147</v>
      </c>
      <c r="B138" s="3" t="s">
        <v>4</v>
      </c>
      <c r="C138">
        <f t="shared" si="10"/>
        <v>0</v>
      </c>
      <c r="O138" s="4"/>
      <c r="P138">
        <f t="shared" si="11"/>
        <v>0</v>
      </c>
      <c r="R138" s="4"/>
      <c r="S138">
        <f t="shared" si="12"/>
        <v>0</v>
      </c>
      <c r="V138" s="20">
        <f t="shared" si="13"/>
        <v>1</v>
      </c>
      <c r="W138" s="21" t="s">
        <v>1187</v>
      </c>
      <c r="AB138">
        <f t="shared" si="14"/>
        <v>3</v>
      </c>
    </row>
    <row r="139" spans="1:28" x14ac:dyDescent="0.25">
      <c r="A139" t="s">
        <v>148</v>
      </c>
      <c r="B139" s="3" t="s">
        <v>4</v>
      </c>
      <c r="C139">
        <f t="shared" si="10"/>
        <v>0</v>
      </c>
      <c r="O139" s="4"/>
      <c r="P139">
        <f t="shared" si="11"/>
        <v>0</v>
      </c>
      <c r="R139" s="4"/>
      <c r="S139">
        <f t="shared" si="12"/>
        <v>0</v>
      </c>
      <c r="V139" s="20">
        <f t="shared" si="13"/>
        <v>1</v>
      </c>
      <c r="W139" s="22" t="s">
        <v>1207</v>
      </c>
      <c r="AB139">
        <f t="shared" si="14"/>
        <v>3</v>
      </c>
    </row>
    <row r="140" spans="1:28" x14ac:dyDescent="0.25">
      <c r="A140" t="s">
        <v>149</v>
      </c>
      <c r="B140" s="3" t="s">
        <v>4</v>
      </c>
      <c r="C140">
        <f t="shared" si="10"/>
        <v>0</v>
      </c>
      <c r="O140" s="4"/>
      <c r="P140">
        <f t="shared" si="11"/>
        <v>0</v>
      </c>
      <c r="R140" s="4"/>
      <c r="S140">
        <f t="shared" si="12"/>
        <v>0</v>
      </c>
      <c r="V140" s="20">
        <f t="shared" si="13"/>
        <v>1</v>
      </c>
      <c r="W140" s="22" t="s">
        <v>1187</v>
      </c>
      <c r="AB140">
        <f t="shared" si="14"/>
        <v>3</v>
      </c>
    </row>
    <row r="141" spans="1:28" x14ac:dyDescent="0.25">
      <c r="A141" t="s">
        <v>150</v>
      </c>
      <c r="B141" s="3" t="s">
        <v>4</v>
      </c>
      <c r="C141">
        <f t="shared" si="10"/>
        <v>0</v>
      </c>
      <c r="O141" s="4"/>
      <c r="P141">
        <f t="shared" si="11"/>
        <v>0</v>
      </c>
      <c r="R141" s="4"/>
      <c r="S141">
        <f t="shared" si="12"/>
        <v>0</v>
      </c>
      <c r="V141" s="20">
        <f t="shared" si="13"/>
        <v>1</v>
      </c>
      <c r="W141" s="22" t="s">
        <v>1206</v>
      </c>
      <c r="AB141">
        <f t="shared" si="14"/>
        <v>3</v>
      </c>
    </row>
    <row r="142" spans="1:28" x14ac:dyDescent="0.25">
      <c r="A142" t="s">
        <v>151</v>
      </c>
      <c r="B142" s="3" t="s">
        <v>6</v>
      </c>
      <c r="C142">
        <f t="shared" si="10"/>
        <v>0</v>
      </c>
      <c r="O142" s="4"/>
      <c r="P142">
        <f t="shared" si="11"/>
        <v>0</v>
      </c>
      <c r="R142" s="4"/>
      <c r="S142">
        <f t="shared" si="12"/>
        <v>0</v>
      </c>
      <c r="V142" s="20">
        <f t="shared" si="13"/>
        <v>1</v>
      </c>
      <c r="W142" s="22" t="s">
        <v>1187</v>
      </c>
      <c r="AB142">
        <f t="shared" si="14"/>
        <v>2</v>
      </c>
    </row>
    <row r="143" spans="1:28" x14ac:dyDescent="0.25">
      <c r="A143" t="s">
        <v>152</v>
      </c>
      <c r="B143" s="3" t="s">
        <v>152</v>
      </c>
      <c r="C143">
        <f t="shared" si="10"/>
        <v>0</v>
      </c>
      <c r="O143" s="4"/>
      <c r="P143">
        <f t="shared" si="11"/>
        <v>0</v>
      </c>
      <c r="R143" s="4"/>
      <c r="S143">
        <f t="shared" si="12"/>
        <v>0</v>
      </c>
      <c r="V143" s="20">
        <f t="shared" si="13"/>
        <v>1</v>
      </c>
      <c r="W143" s="21" t="s">
        <v>1208</v>
      </c>
      <c r="AB143">
        <f t="shared" si="14"/>
        <v>9</v>
      </c>
    </row>
    <row r="144" spans="1:28" x14ac:dyDescent="0.25">
      <c r="A144" t="s">
        <v>153</v>
      </c>
      <c r="B144" s="3" t="s">
        <v>6</v>
      </c>
      <c r="C144">
        <f t="shared" si="10"/>
        <v>0</v>
      </c>
      <c r="O144" s="4"/>
      <c r="P144">
        <f t="shared" si="11"/>
        <v>0</v>
      </c>
      <c r="R144" s="4"/>
      <c r="S144">
        <f t="shared" si="12"/>
        <v>0</v>
      </c>
      <c r="V144" s="20">
        <f t="shared" si="13"/>
        <v>1</v>
      </c>
      <c r="W144" s="22" t="s">
        <v>1200</v>
      </c>
      <c r="AB144">
        <f t="shared" si="14"/>
        <v>2</v>
      </c>
    </row>
    <row r="145" spans="1:28" x14ac:dyDescent="0.25">
      <c r="A145" t="s">
        <v>154</v>
      </c>
      <c r="B145" s="3" t="s">
        <v>4</v>
      </c>
      <c r="C145">
        <f t="shared" si="10"/>
        <v>0</v>
      </c>
      <c r="O145" s="4"/>
      <c r="P145">
        <f t="shared" si="11"/>
        <v>0</v>
      </c>
      <c r="R145" s="4"/>
      <c r="S145">
        <f t="shared" si="12"/>
        <v>0</v>
      </c>
      <c r="V145" s="20">
        <f t="shared" si="13"/>
        <v>1</v>
      </c>
      <c r="W145" s="21" t="s">
        <v>1187</v>
      </c>
      <c r="AB145">
        <f t="shared" si="14"/>
        <v>3</v>
      </c>
    </row>
    <row r="146" spans="1:28" x14ac:dyDescent="0.25">
      <c r="A146" t="s">
        <v>155</v>
      </c>
      <c r="B146" s="3" t="s">
        <v>6</v>
      </c>
      <c r="C146">
        <f t="shared" si="10"/>
        <v>0</v>
      </c>
      <c r="O146" s="4"/>
      <c r="P146">
        <f t="shared" si="11"/>
        <v>0</v>
      </c>
      <c r="R146" s="4"/>
      <c r="S146">
        <f t="shared" si="12"/>
        <v>0</v>
      </c>
      <c r="V146" s="20">
        <f t="shared" si="13"/>
        <v>1</v>
      </c>
      <c r="W146" s="22" t="s">
        <v>1195</v>
      </c>
      <c r="AB146">
        <f t="shared" si="14"/>
        <v>2</v>
      </c>
    </row>
    <row r="147" spans="1:28" x14ac:dyDescent="0.25">
      <c r="A147" t="s">
        <v>156</v>
      </c>
      <c r="B147" s="3" t="s">
        <v>13</v>
      </c>
      <c r="C147">
        <f t="shared" si="10"/>
        <v>0</v>
      </c>
      <c r="O147" s="4"/>
      <c r="P147">
        <f t="shared" si="11"/>
        <v>0</v>
      </c>
      <c r="R147" s="4"/>
      <c r="S147">
        <f t="shared" si="12"/>
        <v>0</v>
      </c>
      <c r="V147" s="20">
        <f t="shared" si="13"/>
        <v>1</v>
      </c>
      <c r="W147" s="22" t="s">
        <v>1195</v>
      </c>
      <c r="AB147">
        <f t="shared" si="14"/>
        <v>4</v>
      </c>
    </row>
    <row r="148" spans="1:28" x14ac:dyDescent="0.25">
      <c r="A148" t="s">
        <v>157</v>
      </c>
      <c r="B148" s="3" t="s">
        <v>4</v>
      </c>
      <c r="C148">
        <f t="shared" si="10"/>
        <v>0</v>
      </c>
      <c r="O148" s="4"/>
      <c r="P148">
        <f t="shared" si="11"/>
        <v>0</v>
      </c>
      <c r="R148" s="4"/>
      <c r="S148">
        <f t="shared" si="12"/>
        <v>0</v>
      </c>
      <c r="V148" s="20">
        <f t="shared" si="13"/>
        <v>1</v>
      </c>
      <c r="W148" s="22" t="s">
        <v>1200</v>
      </c>
      <c r="AB148">
        <f t="shared" si="14"/>
        <v>3</v>
      </c>
    </row>
    <row r="149" spans="1:28" x14ac:dyDescent="0.25">
      <c r="A149" t="s">
        <v>158</v>
      </c>
      <c r="B149" s="3" t="s">
        <v>4</v>
      </c>
      <c r="C149">
        <f t="shared" si="10"/>
        <v>0</v>
      </c>
      <c r="O149" s="4"/>
      <c r="P149">
        <f t="shared" si="11"/>
        <v>0</v>
      </c>
      <c r="R149" s="4"/>
      <c r="S149">
        <f t="shared" si="12"/>
        <v>0</v>
      </c>
      <c r="V149" s="20">
        <f t="shared" si="13"/>
        <v>1</v>
      </c>
      <c r="W149" s="22" t="s">
        <v>1188</v>
      </c>
      <c r="AB149">
        <f t="shared" si="14"/>
        <v>3</v>
      </c>
    </row>
    <row r="150" spans="1:28" x14ac:dyDescent="0.25">
      <c r="A150" t="s">
        <v>159</v>
      </c>
      <c r="B150" s="3" t="s">
        <v>6</v>
      </c>
      <c r="C150">
        <f t="shared" si="10"/>
        <v>0</v>
      </c>
      <c r="O150" s="4"/>
      <c r="P150">
        <f t="shared" si="11"/>
        <v>0</v>
      </c>
      <c r="R150" s="4"/>
      <c r="S150">
        <f t="shared" si="12"/>
        <v>0</v>
      </c>
      <c r="V150" s="20">
        <f t="shared" si="13"/>
        <v>1</v>
      </c>
      <c r="W150" s="22" t="s">
        <v>1195</v>
      </c>
      <c r="AB150">
        <f t="shared" si="14"/>
        <v>2</v>
      </c>
    </row>
    <row r="151" spans="1:28" x14ac:dyDescent="0.25">
      <c r="A151" t="s">
        <v>160</v>
      </c>
      <c r="B151" s="3" t="s">
        <v>4</v>
      </c>
      <c r="C151">
        <f t="shared" si="10"/>
        <v>0</v>
      </c>
      <c r="O151" s="4"/>
      <c r="P151">
        <f t="shared" si="11"/>
        <v>0</v>
      </c>
      <c r="R151" s="4"/>
      <c r="S151">
        <f t="shared" si="12"/>
        <v>0</v>
      </c>
      <c r="V151" s="20">
        <f t="shared" si="13"/>
        <v>1</v>
      </c>
      <c r="W151" s="22" t="s">
        <v>1187</v>
      </c>
      <c r="AB151">
        <f t="shared" si="14"/>
        <v>3</v>
      </c>
    </row>
    <row r="152" spans="1:28" x14ac:dyDescent="0.25">
      <c r="A152" t="s">
        <v>161</v>
      </c>
      <c r="B152" s="3" t="s">
        <v>4</v>
      </c>
      <c r="C152">
        <f t="shared" si="10"/>
        <v>0</v>
      </c>
      <c r="O152" s="4"/>
      <c r="P152">
        <f t="shared" si="11"/>
        <v>0</v>
      </c>
      <c r="R152" s="4"/>
      <c r="S152">
        <f t="shared" si="12"/>
        <v>0</v>
      </c>
      <c r="V152" s="20">
        <f t="shared" si="13"/>
        <v>1</v>
      </c>
      <c r="W152" s="22" t="s">
        <v>1188</v>
      </c>
      <c r="AB152">
        <f t="shared" si="14"/>
        <v>3</v>
      </c>
    </row>
    <row r="153" spans="1:28" x14ac:dyDescent="0.25">
      <c r="A153" t="s">
        <v>162</v>
      </c>
      <c r="B153" s="3" t="s">
        <v>4</v>
      </c>
      <c r="C153">
        <f t="shared" si="10"/>
        <v>0</v>
      </c>
      <c r="O153" s="4"/>
      <c r="P153">
        <f t="shared" si="11"/>
        <v>0</v>
      </c>
      <c r="R153" s="4"/>
      <c r="S153">
        <f t="shared" si="12"/>
        <v>0</v>
      </c>
      <c r="V153" s="20">
        <f t="shared" si="13"/>
        <v>1</v>
      </c>
      <c r="W153" s="22" t="s">
        <v>1187</v>
      </c>
      <c r="AB153">
        <f t="shared" si="14"/>
        <v>3</v>
      </c>
    </row>
    <row r="154" spans="1:28" x14ac:dyDescent="0.25">
      <c r="A154" t="s">
        <v>163</v>
      </c>
      <c r="B154" s="3" t="s">
        <v>4</v>
      </c>
      <c r="C154">
        <f t="shared" si="10"/>
        <v>0</v>
      </c>
      <c r="O154" s="4"/>
      <c r="P154">
        <f t="shared" si="11"/>
        <v>0</v>
      </c>
      <c r="R154" s="4"/>
      <c r="S154">
        <f t="shared" si="12"/>
        <v>0</v>
      </c>
      <c r="V154" s="20">
        <f t="shared" si="13"/>
        <v>1</v>
      </c>
      <c r="W154" s="22" t="s">
        <v>1207</v>
      </c>
      <c r="AB154">
        <f t="shared" si="14"/>
        <v>3</v>
      </c>
    </row>
    <row r="155" spans="1:28" x14ac:dyDescent="0.25">
      <c r="A155" t="s">
        <v>164</v>
      </c>
      <c r="B155" s="3" t="s">
        <v>4</v>
      </c>
      <c r="C155">
        <f t="shared" si="10"/>
        <v>0</v>
      </c>
      <c r="O155" s="4"/>
      <c r="P155">
        <f t="shared" si="11"/>
        <v>0</v>
      </c>
      <c r="R155" s="4"/>
      <c r="S155">
        <f t="shared" si="12"/>
        <v>0</v>
      </c>
      <c r="V155" s="20">
        <f t="shared" si="13"/>
        <v>1</v>
      </c>
      <c r="W155" s="22" t="s">
        <v>1209</v>
      </c>
      <c r="AB155">
        <f t="shared" si="14"/>
        <v>3</v>
      </c>
    </row>
    <row r="156" spans="1:28" x14ac:dyDescent="0.25">
      <c r="A156" t="s">
        <v>165</v>
      </c>
      <c r="B156" s="3" t="s">
        <v>13</v>
      </c>
      <c r="C156">
        <f t="shared" si="10"/>
        <v>0</v>
      </c>
      <c r="O156" s="4"/>
      <c r="P156">
        <f t="shared" si="11"/>
        <v>0</v>
      </c>
      <c r="R156" s="4"/>
      <c r="S156">
        <f t="shared" si="12"/>
        <v>0</v>
      </c>
      <c r="V156" s="20">
        <f t="shared" si="13"/>
        <v>1</v>
      </c>
      <c r="W156" s="22" t="s">
        <v>1200</v>
      </c>
      <c r="AB156">
        <f t="shared" si="14"/>
        <v>4</v>
      </c>
    </row>
    <row r="157" spans="1:28" x14ac:dyDescent="0.25">
      <c r="A157" t="s">
        <v>166</v>
      </c>
      <c r="B157" s="3" t="s">
        <v>4</v>
      </c>
      <c r="C157">
        <f t="shared" si="10"/>
        <v>0</v>
      </c>
      <c r="O157" s="4"/>
      <c r="P157">
        <f t="shared" si="11"/>
        <v>0</v>
      </c>
      <c r="R157" s="4"/>
      <c r="S157">
        <f t="shared" si="12"/>
        <v>0</v>
      </c>
      <c r="V157" s="20">
        <f t="shared" si="13"/>
        <v>1</v>
      </c>
      <c r="W157" s="22" t="s">
        <v>1195</v>
      </c>
      <c r="AB157">
        <f t="shared" si="14"/>
        <v>3</v>
      </c>
    </row>
    <row r="158" spans="1:28" x14ac:dyDescent="0.25">
      <c r="A158" t="s">
        <v>167</v>
      </c>
      <c r="B158" s="3" t="s">
        <v>4</v>
      </c>
      <c r="C158">
        <f t="shared" si="10"/>
        <v>0</v>
      </c>
      <c r="O158" s="4"/>
      <c r="P158">
        <f t="shared" si="11"/>
        <v>0</v>
      </c>
      <c r="R158" s="4"/>
      <c r="S158">
        <f t="shared" si="12"/>
        <v>0</v>
      </c>
      <c r="V158" s="20">
        <f t="shared" si="13"/>
        <v>1</v>
      </c>
      <c r="W158" s="22" t="s">
        <v>1206</v>
      </c>
      <c r="AB158">
        <f t="shared" si="14"/>
        <v>3</v>
      </c>
    </row>
    <row r="159" spans="1:28" x14ac:dyDescent="0.25">
      <c r="A159" t="s">
        <v>168</v>
      </c>
      <c r="B159" s="3" t="s">
        <v>4</v>
      </c>
      <c r="C159">
        <f t="shared" si="10"/>
        <v>0</v>
      </c>
      <c r="O159" s="4"/>
      <c r="P159">
        <f t="shared" si="11"/>
        <v>0</v>
      </c>
      <c r="R159" s="4"/>
      <c r="S159">
        <f t="shared" si="12"/>
        <v>0</v>
      </c>
      <c r="V159" s="20">
        <f t="shared" si="13"/>
        <v>1</v>
      </c>
      <c r="W159" s="22" t="s">
        <v>1188</v>
      </c>
      <c r="AB159">
        <f t="shared" si="14"/>
        <v>3</v>
      </c>
    </row>
    <row r="160" spans="1:28" x14ac:dyDescent="0.25">
      <c r="A160" t="s">
        <v>169</v>
      </c>
      <c r="B160" s="3" t="s">
        <v>4</v>
      </c>
      <c r="C160">
        <f t="shared" si="10"/>
        <v>0</v>
      </c>
      <c r="O160" s="4"/>
      <c r="P160">
        <f t="shared" si="11"/>
        <v>0</v>
      </c>
      <c r="R160" s="4"/>
      <c r="S160">
        <f t="shared" si="12"/>
        <v>0</v>
      </c>
      <c r="V160" s="20">
        <f t="shared" si="13"/>
        <v>2</v>
      </c>
      <c r="W160" s="22" t="s">
        <v>1207</v>
      </c>
      <c r="X160" s="22" t="s">
        <v>1214</v>
      </c>
      <c r="AB160">
        <f t="shared" si="14"/>
        <v>3</v>
      </c>
    </row>
    <row r="161" spans="1:28" x14ac:dyDescent="0.25">
      <c r="A161" t="s">
        <v>170</v>
      </c>
      <c r="B161" s="3" t="s">
        <v>4</v>
      </c>
      <c r="C161">
        <f t="shared" si="10"/>
        <v>0</v>
      </c>
      <c r="O161" s="4"/>
      <c r="P161">
        <f t="shared" si="11"/>
        <v>0</v>
      </c>
      <c r="R161" s="4"/>
      <c r="S161">
        <f t="shared" si="12"/>
        <v>0</v>
      </c>
      <c r="V161" s="20">
        <f t="shared" si="13"/>
        <v>1</v>
      </c>
      <c r="W161" s="21" t="s">
        <v>1209</v>
      </c>
      <c r="AB161">
        <f t="shared" si="14"/>
        <v>3</v>
      </c>
    </row>
    <row r="162" spans="1:28" x14ac:dyDescent="0.25">
      <c r="A162" t="s">
        <v>171</v>
      </c>
      <c r="B162" s="3" t="s">
        <v>4</v>
      </c>
      <c r="C162">
        <f t="shared" si="10"/>
        <v>0</v>
      </c>
      <c r="O162" s="4"/>
      <c r="P162">
        <f t="shared" si="11"/>
        <v>0</v>
      </c>
      <c r="R162" s="4"/>
      <c r="S162">
        <f t="shared" si="12"/>
        <v>0</v>
      </c>
      <c r="V162" s="20">
        <f t="shared" si="13"/>
        <v>2</v>
      </c>
      <c r="W162" s="22" t="s">
        <v>1187</v>
      </c>
      <c r="X162" s="21" t="s">
        <v>1210</v>
      </c>
      <c r="AB162">
        <f t="shared" si="14"/>
        <v>3</v>
      </c>
    </row>
    <row r="163" spans="1:28" x14ac:dyDescent="0.25">
      <c r="A163" t="s">
        <v>172</v>
      </c>
      <c r="B163" s="3" t="s">
        <v>6</v>
      </c>
      <c r="C163">
        <f t="shared" si="10"/>
        <v>0</v>
      </c>
      <c r="O163" s="4"/>
      <c r="P163">
        <f t="shared" si="11"/>
        <v>0</v>
      </c>
      <c r="R163" s="4"/>
      <c r="S163">
        <f t="shared" si="12"/>
        <v>0</v>
      </c>
      <c r="V163" s="20">
        <f t="shared" si="13"/>
        <v>1</v>
      </c>
      <c r="W163" s="22" t="s">
        <v>1200</v>
      </c>
      <c r="AB163">
        <f t="shared" si="14"/>
        <v>2</v>
      </c>
    </row>
    <row r="164" spans="1:28" x14ac:dyDescent="0.25">
      <c r="A164" t="s">
        <v>173</v>
      </c>
      <c r="B164" s="3" t="s">
        <v>6</v>
      </c>
      <c r="C164">
        <f t="shared" si="10"/>
        <v>0</v>
      </c>
      <c r="O164" s="4"/>
      <c r="P164">
        <f t="shared" si="11"/>
        <v>0</v>
      </c>
      <c r="R164" s="4"/>
      <c r="S164">
        <f t="shared" si="12"/>
        <v>0</v>
      </c>
      <c r="V164" s="20">
        <f t="shared" si="13"/>
        <v>1</v>
      </c>
      <c r="W164" s="22" t="s">
        <v>1195</v>
      </c>
      <c r="AB164">
        <f t="shared" si="14"/>
        <v>2</v>
      </c>
    </row>
    <row r="165" spans="1:28" x14ac:dyDescent="0.25">
      <c r="A165" t="s">
        <v>174</v>
      </c>
      <c r="B165" s="3" t="s">
        <v>13</v>
      </c>
      <c r="C165">
        <f t="shared" si="10"/>
        <v>0</v>
      </c>
      <c r="O165" s="4"/>
      <c r="P165">
        <f t="shared" si="11"/>
        <v>0</v>
      </c>
      <c r="R165" s="4"/>
      <c r="S165">
        <f t="shared" si="12"/>
        <v>0</v>
      </c>
      <c r="V165" s="20">
        <f t="shared" si="13"/>
        <v>1</v>
      </c>
      <c r="W165" s="22" t="s">
        <v>1200</v>
      </c>
      <c r="AB165">
        <f t="shared" si="14"/>
        <v>4</v>
      </c>
    </row>
    <row r="166" spans="1:28" x14ac:dyDescent="0.25">
      <c r="A166" t="s">
        <v>175</v>
      </c>
      <c r="B166" s="3" t="s">
        <v>6</v>
      </c>
      <c r="C166">
        <f t="shared" si="10"/>
        <v>0</v>
      </c>
      <c r="O166" s="4"/>
      <c r="P166">
        <f t="shared" si="11"/>
        <v>0</v>
      </c>
      <c r="R166" s="4"/>
      <c r="S166">
        <f t="shared" si="12"/>
        <v>0</v>
      </c>
      <c r="V166" s="20">
        <f t="shared" si="13"/>
        <v>1</v>
      </c>
      <c r="W166" s="22" t="s">
        <v>1191</v>
      </c>
      <c r="AB166">
        <f t="shared" si="14"/>
        <v>2</v>
      </c>
    </row>
    <row r="167" spans="1:28" x14ac:dyDescent="0.25">
      <c r="A167" t="s">
        <v>176</v>
      </c>
      <c r="B167" s="3" t="s">
        <v>4</v>
      </c>
      <c r="C167">
        <f t="shared" si="10"/>
        <v>0</v>
      </c>
      <c r="O167" s="4"/>
      <c r="P167">
        <f t="shared" si="11"/>
        <v>0</v>
      </c>
      <c r="R167" s="4"/>
      <c r="S167">
        <f t="shared" si="12"/>
        <v>0</v>
      </c>
      <c r="V167" s="20">
        <f t="shared" si="13"/>
        <v>1</v>
      </c>
      <c r="W167" s="22" t="s">
        <v>1207</v>
      </c>
      <c r="AB167">
        <f t="shared" si="14"/>
        <v>3</v>
      </c>
    </row>
    <row r="168" spans="1:28" x14ac:dyDescent="0.25">
      <c r="A168" t="s">
        <v>177</v>
      </c>
      <c r="B168" s="3" t="s">
        <v>9</v>
      </c>
      <c r="C168">
        <f t="shared" si="10"/>
        <v>0</v>
      </c>
      <c r="O168" s="4"/>
      <c r="P168">
        <f t="shared" si="11"/>
        <v>0</v>
      </c>
      <c r="R168" s="4"/>
      <c r="S168">
        <f t="shared" si="12"/>
        <v>0</v>
      </c>
      <c r="V168" s="20">
        <f t="shared" si="13"/>
        <v>1</v>
      </c>
      <c r="W168" s="22" t="s">
        <v>1205</v>
      </c>
      <c r="AB168">
        <f t="shared" si="14"/>
        <v>5</v>
      </c>
    </row>
    <row r="169" spans="1:28" x14ac:dyDescent="0.25">
      <c r="A169" t="s">
        <v>178</v>
      </c>
      <c r="B169" s="3" t="s">
        <v>13</v>
      </c>
      <c r="C169">
        <f t="shared" si="10"/>
        <v>0</v>
      </c>
      <c r="O169" s="4"/>
      <c r="P169">
        <f t="shared" si="11"/>
        <v>0</v>
      </c>
      <c r="R169" s="4"/>
      <c r="S169">
        <f t="shared" si="12"/>
        <v>0</v>
      </c>
      <c r="V169" s="20">
        <f t="shared" si="13"/>
        <v>1</v>
      </c>
      <c r="W169" s="22" t="s">
        <v>1209</v>
      </c>
      <c r="AB169">
        <f t="shared" si="14"/>
        <v>4</v>
      </c>
    </row>
    <row r="170" spans="1:28" x14ac:dyDescent="0.25">
      <c r="A170" t="s">
        <v>179</v>
      </c>
      <c r="B170" s="3" t="s">
        <v>6</v>
      </c>
      <c r="C170">
        <f t="shared" si="10"/>
        <v>0</v>
      </c>
      <c r="O170" s="4"/>
      <c r="P170">
        <f t="shared" si="11"/>
        <v>0</v>
      </c>
      <c r="R170" s="4"/>
      <c r="S170">
        <f t="shared" si="12"/>
        <v>0</v>
      </c>
      <c r="V170" s="20">
        <f t="shared" si="13"/>
        <v>1</v>
      </c>
      <c r="W170" s="22" t="s">
        <v>1195</v>
      </c>
      <c r="AB170">
        <f t="shared" si="14"/>
        <v>2</v>
      </c>
    </row>
    <row r="171" spans="1:28" x14ac:dyDescent="0.25">
      <c r="A171" t="s">
        <v>180</v>
      </c>
      <c r="B171" s="3" t="s">
        <v>6</v>
      </c>
      <c r="C171">
        <f t="shared" si="10"/>
        <v>0</v>
      </c>
      <c r="O171" s="4"/>
      <c r="P171">
        <f t="shared" si="11"/>
        <v>0</v>
      </c>
      <c r="R171" s="4"/>
      <c r="S171">
        <f t="shared" si="12"/>
        <v>0</v>
      </c>
      <c r="V171" s="20">
        <f t="shared" si="13"/>
        <v>1</v>
      </c>
      <c r="W171" s="22" t="s">
        <v>1188</v>
      </c>
      <c r="AB171">
        <f t="shared" si="14"/>
        <v>2</v>
      </c>
    </row>
    <row r="172" spans="1:28" x14ac:dyDescent="0.25">
      <c r="A172" t="s">
        <v>181</v>
      </c>
      <c r="B172" s="3" t="s">
        <v>6</v>
      </c>
      <c r="C172">
        <f t="shared" si="10"/>
        <v>0</v>
      </c>
      <c r="O172" s="4"/>
      <c r="P172">
        <f t="shared" si="11"/>
        <v>0</v>
      </c>
      <c r="R172" s="4"/>
      <c r="S172">
        <f t="shared" si="12"/>
        <v>0</v>
      </c>
      <c r="V172" s="20">
        <f t="shared" si="13"/>
        <v>1</v>
      </c>
      <c r="W172" s="22" t="s">
        <v>1204</v>
      </c>
      <c r="AB172">
        <f t="shared" si="14"/>
        <v>2</v>
      </c>
    </row>
    <row r="173" spans="1:28" x14ac:dyDescent="0.25">
      <c r="A173" t="s">
        <v>182</v>
      </c>
      <c r="B173" s="3" t="s">
        <v>6</v>
      </c>
      <c r="C173">
        <f t="shared" si="10"/>
        <v>0</v>
      </c>
      <c r="O173" s="4"/>
      <c r="P173">
        <f t="shared" si="11"/>
        <v>0</v>
      </c>
      <c r="R173" s="4"/>
      <c r="S173">
        <f t="shared" si="12"/>
        <v>0</v>
      </c>
      <c r="V173" s="20">
        <f t="shared" si="13"/>
        <v>1</v>
      </c>
      <c r="W173" s="22" t="s">
        <v>1189</v>
      </c>
      <c r="AB173">
        <f t="shared" si="14"/>
        <v>2</v>
      </c>
    </row>
    <row r="174" spans="1:28" x14ac:dyDescent="0.25">
      <c r="A174" t="s">
        <v>183</v>
      </c>
      <c r="B174" s="3" t="s">
        <v>4</v>
      </c>
      <c r="C174">
        <f t="shared" si="10"/>
        <v>0</v>
      </c>
      <c r="O174" s="4"/>
      <c r="P174">
        <f t="shared" si="11"/>
        <v>0</v>
      </c>
      <c r="R174" s="4"/>
      <c r="S174">
        <f t="shared" si="12"/>
        <v>0</v>
      </c>
      <c r="V174" s="20">
        <f t="shared" si="13"/>
        <v>1</v>
      </c>
      <c r="W174" s="22" t="s">
        <v>1187</v>
      </c>
      <c r="AB174">
        <f t="shared" si="14"/>
        <v>3</v>
      </c>
    </row>
    <row r="175" spans="1:28" x14ac:dyDescent="0.25">
      <c r="A175" t="s">
        <v>184</v>
      </c>
      <c r="B175" s="3" t="s">
        <v>6</v>
      </c>
      <c r="C175">
        <f t="shared" si="10"/>
        <v>0</v>
      </c>
      <c r="O175" s="4"/>
      <c r="P175">
        <f t="shared" si="11"/>
        <v>0</v>
      </c>
      <c r="R175" s="4"/>
      <c r="S175">
        <f t="shared" si="12"/>
        <v>0</v>
      </c>
      <c r="V175" s="20">
        <f t="shared" si="13"/>
        <v>1</v>
      </c>
      <c r="W175" s="22" t="s">
        <v>1189</v>
      </c>
      <c r="AB175">
        <f t="shared" si="14"/>
        <v>2</v>
      </c>
    </row>
    <row r="176" spans="1:28" x14ac:dyDescent="0.25">
      <c r="A176" t="s">
        <v>185</v>
      </c>
      <c r="B176" s="3" t="s">
        <v>4</v>
      </c>
      <c r="C176">
        <f t="shared" si="10"/>
        <v>0</v>
      </c>
      <c r="O176" s="4"/>
      <c r="P176">
        <f t="shared" si="11"/>
        <v>0</v>
      </c>
      <c r="R176" s="4"/>
      <c r="S176">
        <f t="shared" si="12"/>
        <v>0</v>
      </c>
      <c r="V176" s="20">
        <f t="shared" si="13"/>
        <v>1</v>
      </c>
      <c r="W176" s="22" t="s">
        <v>1206</v>
      </c>
      <c r="AB176">
        <f t="shared" si="14"/>
        <v>3</v>
      </c>
    </row>
    <row r="177" spans="1:28" x14ac:dyDescent="0.25">
      <c r="A177" t="s">
        <v>186</v>
      </c>
      <c r="B177" s="3" t="s">
        <v>4</v>
      </c>
      <c r="C177">
        <f t="shared" si="10"/>
        <v>0</v>
      </c>
      <c r="O177" s="4"/>
      <c r="P177">
        <f t="shared" si="11"/>
        <v>0</v>
      </c>
      <c r="R177" s="4"/>
      <c r="S177">
        <f t="shared" si="12"/>
        <v>0</v>
      </c>
      <c r="V177" s="20">
        <f t="shared" si="13"/>
        <v>1</v>
      </c>
      <c r="W177" s="21" t="s">
        <v>1206</v>
      </c>
      <c r="AB177">
        <f t="shared" si="14"/>
        <v>3</v>
      </c>
    </row>
    <row r="178" spans="1:28" x14ac:dyDescent="0.25">
      <c r="A178" t="s">
        <v>187</v>
      </c>
      <c r="B178" s="3" t="s">
        <v>4</v>
      </c>
      <c r="C178">
        <f t="shared" si="10"/>
        <v>0</v>
      </c>
      <c r="O178" s="4"/>
      <c r="P178">
        <f t="shared" si="11"/>
        <v>0</v>
      </c>
      <c r="R178" s="4"/>
      <c r="S178">
        <f t="shared" si="12"/>
        <v>0</v>
      </c>
      <c r="V178" s="20">
        <f t="shared" si="13"/>
        <v>1</v>
      </c>
      <c r="W178" s="22" t="s">
        <v>1191</v>
      </c>
      <c r="AB178">
        <f t="shared" si="14"/>
        <v>3</v>
      </c>
    </row>
    <row r="179" spans="1:28" x14ac:dyDescent="0.25">
      <c r="A179" t="s">
        <v>188</v>
      </c>
      <c r="B179" s="3" t="s">
        <v>4</v>
      </c>
      <c r="C179">
        <f t="shared" si="10"/>
        <v>0</v>
      </c>
      <c r="O179" s="4"/>
      <c r="P179">
        <f t="shared" si="11"/>
        <v>0</v>
      </c>
      <c r="R179" s="4"/>
      <c r="S179">
        <f t="shared" si="12"/>
        <v>0</v>
      </c>
      <c r="V179" s="20">
        <f t="shared" si="13"/>
        <v>1</v>
      </c>
      <c r="W179" s="22" t="s">
        <v>1188</v>
      </c>
      <c r="AB179">
        <f t="shared" si="14"/>
        <v>3</v>
      </c>
    </row>
    <row r="180" spans="1:28" x14ac:dyDescent="0.25">
      <c r="A180" t="s">
        <v>189</v>
      </c>
      <c r="B180" s="3" t="s">
        <v>6</v>
      </c>
      <c r="C180">
        <f t="shared" si="10"/>
        <v>0</v>
      </c>
      <c r="O180" s="4"/>
      <c r="P180">
        <f t="shared" si="11"/>
        <v>0</v>
      </c>
      <c r="R180" s="4"/>
      <c r="S180">
        <f t="shared" si="12"/>
        <v>0</v>
      </c>
      <c r="V180" s="20">
        <f t="shared" si="13"/>
        <v>1</v>
      </c>
      <c r="W180" s="22" t="s">
        <v>1189</v>
      </c>
      <c r="AB180">
        <f t="shared" si="14"/>
        <v>2</v>
      </c>
    </row>
    <row r="181" spans="1:28" x14ac:dyDescent="0.25">
      <c r="A181" t="s">
        <v>190</v>
      </c>
      <c r="B181" s="3" t="s">
        <v>6</v>
      </c>
      <c r="C181">
        <f t="shared" si="10"/>
        <v>0</v>
      </c>
      <c r="O181" s="4"/>
      <c r="P181">
        <f t="shared" si="11"/>
        <v>0</v>
      </c>
      <c r="R181" s="4"/>
      <c r="S181">
        <f t="shared" si="12"/>
        <v>0</v>
      </c>
      <c r="V181" s="20">
        <f t="shared" si="13"/>
        <v>1</v>
      </c>
      <c r="W181" s="22" t="s">
        <v>1188</v>
      </c>
      <c r="AB181">
        <f t="shared" si="14"/>
        <v>2</v>
      </c>
    </row>
    <row r="182" spans="1:28" x14ac:dyDescent="0.25">
      <c r="A182" t="s">
        <v>191</v>
      </c>
      <c r="B182" s="3" t="s">
        <v>4</v>
      </c>
      <c r="C182">
        <f t="shared" si="10"/>
        <v>0</v>
      </c>
      <c r="O182" s="4"/>
      <c r="P182">
        <f t="shared" si="11"/>
        <v>0</v>
      </c>
      <c r="R182" s="4"/>
      <c r="S182">
        <f t="shared" si="12"/>
        <v>0</v>
      </c>
      <c r="V182" s="20">
        <f t="shared" si="13"/>
        <v>1</v>
      </c>
      <c r="W182" s="21" t="s">
        <v>1187</v>
      </c>
      <c r="AB182">
        <f t="shared" si="14"/>
        <v>3</v>
      </c>
    </row>
    <row r="183" spans="1:28" x14ac:dyDescent="0.25">
      <c r="A183" t="s">
        <v>192</v>
      </c>
      <c r="B183" s="3" t="s">
        <v>4</v>
      </c>
      <c r="C183">
        <f t="shared" si="10"/>
        <v>0</v>
      </c>
      <c r="O183" s="4"/>
      <c r="P183">
        <f t="shared" si="11"/>
        <v>0</v>
      </c>
      <c r="R183" s="4"/>
      <c r="S183">
        <f t="shared" si="12"/>
        <v>0</v>
      </c>
      <c r="V183" s="20">
        <f t="shared" si="13"/>
        <v>1</v>
      </c>
      <c r="W183" s="22" t="s">
        <v>1188</v>
      </c>
      <c r="AB183">
        <f t="shared" si="14"/>
        <v>3</v>
      </c>
    </row>
    <row r="184" spans="1:28" x14ac:dyDescent="0.25">
      <c r="A184" t="s">
        <v>193</v>
      </c>
      <c r="B184" s="3" t="s">
        <v>4</v>
      </c>
      <c r="C184">
        <f t="shared" si="10"/>
        <v>0</v>
      </c>
      <c r="O184" s="4"/>
      <c r="P184">
        <f t="shared" si="11"/>
        <v>0</v>
      </c>
      <c r="R184" s="4"/>
      <c r="S184">
        <f t="shared" si="12"/>
        <v>0</v>
      </c>
      <c r="V184" s="20">
        <f t="shared" si="13"/>
        <v>1</v>
      </c>
      <c r="W184" s="22" t="s">
        <v>1200</v>
      </c>
      <c r="AB184">
        <f t="shared" si="14"/>
        <v>3</v>
      </c>
    </row>
    <row r="185" spans="1:28" x14ac:dyDescent="0.25">
      <c r="A185" t="s">
        <v>194</v>
      </c>
      <c r="B185" s="3" t="s">
        <v>4</v>
      </c>
      <c r="C185">
        <f t="shared" si="10"/>
        <v>0</v>
      </c>
      <c r="O185" s="4"/>
      <c r="P185">
        <f t="shared" si="11"/>
        <v>0</v>
      </c>
      <c r="R185" s="4"/>
      <c r="S185">
        <f t="shared" si="12"/>
        <v>0</v>
      </c>
      <c r="V185" s="20">
        <f t="shared" si="13"/>
        <v>2</v>
      </c>
      <c r="W185" s="22" t="s">
        <v>1200</v>
      </c>
      <c r="X185" s="21" t="s">
        <v>1207</v>
      </c>
      <c r="AB185">
        <f t="shared" si="14"/>
        <v>3</v>
      </c>
    </row>
    <row r="186" spans="1:28" x14ac:dyDescent="0.25">
      <c r="A186" t="s">
        <v>195</v>
      </c>
      <c r="B186" s="3" t="s">
        <v>6</v>
      </c>
      <c r="C186">
        <f t="shared" si="10"/>
        <v>0</v>
      </c>
      <c r="O186" s="4"/>
      <c r="P186">
        <f t="shared" si="11"/>
        <v>0</v>
      </c>
      <c r="R186" s="4"/>
      <c r="S186">
        <f t="shared" si="12"/>
        <v>0</v>
      </c>
      <c r="V186" s="20">
        <f t="shared" si="13"/>
        <v>1</v>
      </c>
      <c r="W186" s="22" t="s">
        <v>1203</v>
      </c>
      <c r="AB186">
        <f t="shared" si="14"/>
        <v>2</v>
      </c>
    </row>
    <row r="187" spans="1:28" x14ac:dyDescent="0.25">
      <c r="A187" t="s">
        <v>197</v>
      </c>
      <c r="B187" s="3" t="s">
        <v>4</v>
      </c>
      <c r="C187">
        <f t="shared" si="10"/>
        <v>0</v>
      </c>
      <c r="O187" s="4"/>
      <c r="P187">
        <f t="shared" si="11"/>
        <v>0</v>
      </c>
      <c r="R187" s="4"/>
      <c r="S187">
        <f t="shared" si="12"/>
        <v>0</v>
      </c>
      <c r="V187" s="20">
        <f t="shared" si="13"/>
        <v>1</v>
      </c>
      <c r="W187" s="22" t="s">
        <v>1207</v>
      </c>
      <c r="AB187">
        <f t="shared" si="14"/>
        <v>3</v>
      </c>
    </row>
    <row r="188" spans="1:28" x14ac:dyDescent="0.25">
      <c r="A188" t="s">
        <v>198</v>
      </c>
      <c r="B188" s="3" t="s">
        <v>9</v>
      </c>
      <c r="C188">
        <f t="shared" si="10"/>
        <v>0</v>
      </c>
      <c r="O188" s="4"/>
      <c r="P188">
        <f t="shared" si="11"/>
        <v>0</v>
      </c>
      <c r="R188" s="4"/>
      <c r="S188">
        <f t="shared" si="12"/>
        <v>0</v>
      </c>
      <c r="V188" s="20">
        <f t="shared" si="13"/>
        <v>2</v>
      </c>
      <c r="W188" s="22" t="s">
        <v>1211</v>
      </c>
      <c r="X188" s="21" t="s">
        <v>1205</v>
      </c>
      <c r="AB188">
        <f t="shared" si="14"/>
        <v>5</v>
      </c>
    </row>
    <row r="189" spans="1:28" x14ac:dyDescent="0.25">
      <c r="A189" t="s">
        <v>199</v>
      </c>
      <c r="B189" s="3" t="s">
        <v>6</v>
      </c>
      <c r="C189">
        <f t="shared" si="10"/>
        <v>0</v>
      </c>
      <c r="O189" s="4"/>
      <c r="P189">
        <f t="shared" si="11"/>
        <v>0</v>
      </c>
      <c r="R189" s="4"/>
      <c r="S189">
        <f t="shared" si="12"/>
        <v>0</v>
      </c>
      <c r="V189" s="20">
        <f t="shared" si="13"/>
        <v>1</v>
      </c>
      <c r="W189" s="22" t="s">
        <v>1200</v>
      </c>
      <c r="AB189">
        <f t="shared" si="14"/>
        <v>2</v>
      </c>
    </row>
    <row r="190" spans="1:28" x14ac:dyDescent="0.25">
      <c r="A190" t="s">
        <v>200</v>
      </c>
      <c r="B190" s="3" t="s">
        <v>6</v>
      </c>
      <c r="C190">
        <f t="shared" si="10"/>
        <v>0</v>
      </c>
      <c r="O190" s="4"/>
      <c r="P190">
        <f t="shared" si="11"/>
        <v>0</v>
      </c>
      <c r="R190" s="4"/>
      <c r="S190">
        <f t="shared" si="12"/>
        <v>0</v>
      </c>
      <c r="V190" s="20">
        <f t="shared" si="13"/>
        <v>1</v>
      </c>
      <c r="W190" s="22" t="s">
        <v>1195</v>
      </c>
      <c r="AB190">
        <f t="shared" si="14"/>
        <v>2</v>
      </c>
    </row>
    <row r="191" spans="1:28" x14ac:dyDescent="0.25">
      <c r="A191" t="s">
        <v>201</v>
      </c>
      <c r="B191" s="3" t="s">
        <v>4</v>
      </c>
      <c r="C191">
        <f t="shared" si="10"/>
        <v>0</v>
      </c>
      <c r="O191" s="4"/>
      <c r="P191">
        <f t="shared" si="11"/>
        <v>0</v>
      </c>
      <c r="R191" s="4"/>
      <c r="S191">
        <f t="shared" si="12"/>
        <v>0</v>
      </c>
      <c r="V191" s="20">
        <f t="shared" si="13"/>
        <v>1</v>
      </c>
      <c r="W191" s="22" t="s">
        <v>1207</v>
      </c>
      <c r="AB191">
        <f t="shared" si="14"/>
        <v>3</v>
      </c>
    </row>
    <row r="192" spans="1:28" x14ac:dyDescent="0.25">
      <c r="A192" t="s">
        <v>202</v>
      </c>
      <c r="B192" s="3" t="s">
        <v>13</v>
      </c>
      <c r="C192">
        <f t="shared" si="10"/>
        <v>0</v>
      </c>
      <c r="O192" s="4"/>
      <c r="P192">
        <f t="shared" si="11"/>
        <v>0</v>
      </c>
      <c r="R192" s="4"/>
      <c r="S192">
        <f t="shared" si="12"/>
        <v>0</v>
      </c>
      <c r="V192" s="20">
        <f t="shared" si="13"/>
        <v>1</v>
      </c>
      <c r="W192" s="22" t="s">
        <v>1200</v>
      </c>
      <c r="AB192">
        <f t="shared" si="14"/>
        <v>4</v>
      </c>
    </row>
    <row r="193" spans="1:28" x14ac:dyDescent="0.25">
      <c r="A193" t="s">
        <v>203</v>
      </c>
      <c r="B193" s="3" t="s">
        <v>6</v>
      </c>
      <c r="C193">
        <f t="shared" ref="C193:C255" si="15">ABS(COUNTBLANK(D193:O193)-12)</f>
        <v>0</v>
      </c>
      <c r="O193" s="4"/>
      <c r="P193">
        <f t="shared" ref="P193:P255" si="16">ABS(COUNTBLANK(Q193:R193)-2)</f>
        <v>0</v>
      </c>
      <c r="R193" s="4"/>
      <c r="S193">
        <f t="shared" ref="S193:S255" si="17">ABS(COUNTBLANK(T193:U193)-2)</f>
        <v>0</v>
      </c>
      <c r="V193" s="20">
        <f t="shared" ref="V193:V255" si="18">ABS(COUNTBLANK(W193:Z193)-4)</f>
        <v>1</v>
      </c>
      <c r="W193" s="22" t="s">
        <v>1200</v>
      </c>
      <c r="AB193">
        <f t="shared" ref="AB193:AB255" si="19">IF(B193="City", 1, IF(B193 = "Town", 2, IF(B193 = "Village", 3, IF(B193 = "Resort Village", 4, IF(B193 = "Northern Village", 5, IF(B193 = "Northern Town", 6, IF(B193 = "Northern Hamlet", 7, IF(B193 = "Rural Municipality", 8, IF(B193 = "Flin Flon - Boundary Area", 9, IF(B193= "Northern Saskatchewan Administration District", 10))))))))))</f>
        <v>2</v>
      </c>
    </row>
    <row r="194" spans="1:28" x14ac:dyDescent="0.25">
      <c r="A194" t="s">
        <v>204</v>
      </c>
      <c r="B194" s="3" t="s">
        <v>47</v>
      </c>
      <c r="C194">
        <f t="shared" si="15"/>
        <v>0</v>
      </c>
      <c r="O194" s="4"/>
      <c r="P194">
        <f t="shared" si="16"/>
        <v>0</v>
      </c>
      <c r="R194" s="4"/>
      <c r="S194">
        <f t="shared" si="17"/>
        <v>0</v>
      </c>
      <c r="V194" s="20">
        <f t="shared" si="18"/>
        <v>1</v>
      </c>
      <c r="W194" s="22" t="s">
        <v>1205</v>
      </c>
      <c r="AB194">
        <f t="shared" si="19"/>
        <v>7</v>
      </c>
    </row>
    <row r="195" spans="1:28" x14ac:dyDescent="0.25">
      <c r="A195" t="s">
        <v>205</v>
      </c>
      <c r="B195" s="3" t="s">
        <v>4</v>
      </c>
      <c r="C195">
        <f t="shared" si="15"/>
        <v>0</v>
      </c>
      <c r="O195" s="4"/>
      <c r="P195">
        <f t="shared" si="16"/>
        <v>0</v>
      </c>
      <c r="R195" s="4"/>
      <c r="S195">
        <f t="shared" si="17"/>
        <v>0</v>
      </c>
      <c r="V195" s="20">
        <f t="shared" si="18"/>
        <v>1</v>
      </c>
      <c r="W195" s="22" t="s">
        <v>1200</v>
      </c>
      <c r="AB195">
        <f t="shared" si="19"/>
        <v>3</v>
      </c>
    </row>
    <row r="196" spans="1:28" x14ac:dyDescent="0.25">
      <c r="A196" t="s">
        <v>206</v>
      </c>
      <c r="B196" s="3" t="s">
        <v>6</v>
      </c>
      <c r="C196">
        <f t="shared" si="15"/>
        <v>0</v>
      </c>
      <c r="O196" s="4"/>
      <c r="P196">
        <f t="shared" si="16"/>
        <v>0</v>
      </c>
      <c r="R196" s="4"/>
      <c r="S196">
        <f t="shared" si="17"/>
        <v>0</v>
      </c>
      <c r="V196" s="20">
        <f t="shared" si="18"/>
        <v>1</v>
      </c>
      <c r="W196" s="22" t="s">
        <v>1207</v>
      </c>
      <c r="AB196">
        <f t="shared" si="19"/>
        <v>2</v>
      </c>
    </row>
    <row r="197" spans="1:28" x14ac:dyDescent="0.25">
      <c r="A197" t="s">
        <v>207</v>
      </c>
      <c r="B197" s="3" t="s">
        <v>13</v>
      </c>
      <c r="C197">
        <f t="shared" si="15"/>
        <v>0</v>
      </c>
      <c r="O197" s="4"/>
      <c r="P197">
        <f t="shared" si="16"/>
        <v>0</v>
      </c>
      <c r="R197" s="4"/>
      <c r="S197">
        <f t="shared" si="17"/>
        <v>0</v>
      </c>
      <c r="V197" s="20">
        <f t="shared" si="18"/>
        <v>1</v>
      </c>
      <c r="W197" s="22" t="s">
        <v>1200</v>
      </c>
      <c r="AB197">
        <f t="shared" si="19"/>
        <v>4</v>
      </c>
    </row>
    <row r="198" spans="1:28" x14ac:dyDescent="0.25">
      <c r="A198" t="s">
        <v>208</v>
      </c>
      <c r="B198" s="3" t="s">
        <v>4</v>
      </c>
      <c r="C198">
        <f t="shared" si="15"/>
        <v>0</v>
      </c>
      <c r="O198" s="4"/>
      <c r="P198">
        <f t="shared" si="16"/>
        <v>0</v>
      </c>
      <c r="R198" s="4"/>
      <c r="S198">
        <f t="shared" si="17"/>
        <v>0</v>
      </c>
      <c r="V198" s="20">
        <f t="shared" si="18"/>
        <v>1</v>
      </c>
      <c r="W198" s="22" t="s">
        <v>1195</v>
      </c>
      <c r="AB198">
        <f t="shared" si="19"/>
        <v>3</v>
      </c>
    </row>
    <row r="199" spans="1:28" x14ac:dyDescent="0.25">
      <c r="A199" t="s">
        <v>209</v>
      </c>
      <c r="B199" s="3" t="s">
        <v>6</v>
      </c>
      <c r="C199">
        <f t="shared" si="15"/>
        <v>0</v>
      </c>
      <c r="O199" s="4"/>
      <c r="P199">
        <f t="shared" si="16"/>
        <v>0</v>
      </c>
      <c r="R199" s="4"/>
      <c r="S199">
        <f t="shared" si="17"/>
        <v>0</v>
      </c>
      <c r="V199" s="20">
        <f t="shared" si="18"/>
        <v>1</v>
      </c>
      <c r="W199" s="22" t="s">
        <v>1200</v>
      </c>
      <c r="AB199">
        <f t="shared" si="19"/>
        <v>2</v>
      </c>
    </row>
    <row r="200" spans="1:28" x14ac:dyDescent="0.25">
      <c r="A200" t="s">
        <v>210</v>
      </c>
      <c r="B200" s="3" t="s">
        <v>4</v>
      </c>
      <c r="C200">
        <f t="shared" si="15"/>
        <v>0</v>
      </c>
      <c r="O200" s="4"/>
      <c r="P200">
        <f t="shared" si="16"/>
        <v>0</v>
      </c>
      <c r="R200" s="4"/>
      <c r="S200">
        <f t="shared" si="17"/>
        <v>0</v>
      </c>
      <c r="V200" s="20">
        <f t="shared" si="18"/>
        <v>1</v>
      </c>
      <c r="W200" s="22" t="s">
        <v>1206</v>
      </c>
      <c r="AB200">
        <f t="shared" si="19"/>
        <v>3</v>
      </c>
    </row>
    <row r="201" spans="1:28" x14ac:dyDescent="0.25">
      <c r="A201" t="s">
        <v>211</v>
      </c>
      <c r="B201" s="3" t="s">
        <v>4</v>
      </c>
      <c r="C201">
        <f t="shared" si="15"/>
        <v>0</v>
      </c>
      <c r="O201" s="4"/>
      <c r="P201">
        <f t="shared" si="16"/>
        <v>0</v>
      </c>
      <c r="R201" s="4"/>
      <c r="S201">
        <f t="shared" si="17"/>
        <v>0</v>
      </c>
      <c r="V201" s="20">
        <f t="shared" si="18"/>
        <v>1</v>
      </c>
      <c r="W201" s="22" t="s">
        <v>1195</v>
      </c>
      <c r="AB201">
        <f t="shared" si="19"/>
        <v>3</v>
      </c>
    </row>
    <row r="202" spans="1:28" x14ac:dyDescent="0.25">
      <c r="A202" t="s">
        <v>212</v>
      </c>
      <c r="B202" s="3" t="s">
        <v>4</v>
      </c>
      <c r="C202">
        <f t="shared" si="15"/>
        <v>0</v>
      </c>
      <c r="O202" s="4"/>
      <c r="P202">
        <f t="shared" si="16"/>
        <v>0</v>
      </c>
      <c r="R202" s="4"/>
      <c r="S202">
        <f t="shared" si="17"/>
        <v>0</v>
      </c>
      <c r="V202" s="20">
        <f t="shared" si="18"/>
        <v>1</v>
      </c>
      <c r="W202" s="22" t="s">
        <v>1195</v>
      </c>
      <c r="AB202">
        <f t="shared" si="19"/>
        <v>3</v>
      </c>
    </row>
    <row r="203" spans="1:28" x14ac:dyDescent="0.25">
      <c r="A203" t="s">
        <v>213</v>
      </c>
      <c r="B203" s="3" t="s">
        <v>4</v>
      </c>
      <c r="C203">
        <f t="shared" si="15"/>
        <v>0</v>
      </c>
      <c r="O203" s="4"/>
      <c r="P203">
        <f t="shared" si="16"/>
        <v>0</v>
      </c>
      <c r="R203" s="4"/>
      <c r="S203">
        <f t="shared" si="17"/>
        <v>0</v>
      </c>
      <c r="V203" s="20">
        <f t="shared" si="18"/>
        <v>1</v>
      </c>
      <c r="W203" s="22" t="s">
        <v>1187</v>
      </c>
      <c r="AB203">
        <f t="shared" si="19"/>
        <v>3</v>
      </c>
    </row>
    <row r="204" spans="1:28" x14ac:dyDescent="0.25">
      <c r="A204" t="s">
        <v>214</v>
      </c>
      <c r="B204" s="3" t="s">
        <v>6</v>
      </c>
      <c r="C204">
        <f t="shared" si="15"/>
        <v>0</v>
      </c>
      <c r="O204" s="4"/>
      <c r="P204">
        <f t="shared" si="16"/>
        <v>0</v>
      </c>
      <c r="R204" s="4"/>
      <c r="S204">
        <f t="shared" si="17"/>
        <v>0</v>
      </c>
      <c r="V204" s="20">
        <f t="shared" si="18"/>
        <v>1</v>
      </c>
      <c r="W204" s="22" t="s">
        <v>1204</v>
      </c>
      <c r="AB204">
        <f t="shared" si="19"/>
        <v>2</v>
      </c>
    </row>
    <row r="205" spans="1:28" x14ac:dyDescent="0.25">
      <c r="A205" t="s">
        <v>215</v>
      </c>
      <c r="B205" s="3" t="s">
        <v>4</v>
      </c>
      <c r="C205">
        <f t="shared" si="15"/>
        <v>0</v>
      </c>
      <c r="O205" s="4"/>
      <c r="P205">
        <f t="shared" si="16"/>
        <v>0</v>
      </c>
      <c r="R205" s="4"/>
      <c r="S205">
        <f t="shared" si="17"/>
        <v>0</v>
      </c>
      <c r="V205" s="20">
        <f t="shared" si="18"/>
        <v>2</v>
      </c>
      <c r="W205" s="21" t="s">
        <v>1207</v>
      </c>
      <c r="X205" s="21" t="s">
        <v>1214</v>
      </c>
      <c r="AB205">
        <f t="shared" si="19"/>
        <v>3</v>
      </c>
    </row>
    <row r="206" spans="1:28" x14ac:dyDescent="0.25">
      <c r="A206" t="s">
        <v>216</v>
      </c>
      <c r="B206" s="3" t="s">
        <v>6</v>
      </c>
      <c r="C206">
        <f t="shared" si="15"/>
        <v>0</v>
      </c>
      <c r="O206" s="4"/>
      <c r="P206">
        <f t="shared" si="16"/>
        <v>0</v>
      </c>
      <c r="R206" s="4"/>
      <c r="S206">
        <f t="shared" si="17"/>
        <v>0</v>
      </c>
      <c r="V206" s="20">
        <f t="shared" si="18"/>
        <v>1</v>
      </c>
      <c r="W206" s="22" t="s">
        <v>1206</v>
      </c>
      <c r="AB206">
        <f t="shared" si="19"/>
        <v>2</v>
      </c>
    </row>
    <row r="207" spans="1:28" x14ac:dyDescent="0.25">
      <c r="A207" t="s">
        <v>217</v>
      </c>
      <c r="B207" s="3" t="s">
        <v>6</v>
      </c>
      <c r="C207">
        <f t="shared" si="15"/>
        <v>0</v>
      </c>
      <c r="O207" s="4"/>
      <c r="P207">
        <f t="shared" si="16"/>
        <v>0</v>
      </c>
      <c r="R207" s="4"/>
      <c r="S207">
        <f t="shared" si="17"/>
        <v>0</v>
      </c>
      <c r="V207" s="20">
        <f t="shared" si="18"/>
        <v>1</v>
      </c>
      <c r="W207" s="22" t="s">
        <v>1201</v>
      </c>
      <c r="AB207">
        <f t="shared" si="19"/>
        <v>2</v>
      </c>
    </row>
    <row r="208" spans="1:28" x14ac:dyDescent="0.25">
      <c r="A208" t="s">
        <v>218</v>
      </c>
      <c r="B208" s="3" t="s">
        <v>4</v>
      </c>
      <c r="C208">
        <f t="shared" si="15"/>
        <v>0</v>
      </c>
      <c r="O208" s="4"/>
      <c r="P208">
        <f t="shared" si="16"/>
        <v>0</v>
      </c>
      <c r="R208" s="4"/>
      <c r="S208">
        <f t="shared" si="17"/>
        <v>0</v>
      </c>
      <c r="V208" s="20">
        <f t="shared" si="18"/>
        <v>1</v>
      </c>
      <c r="W208" s="22" t="s">
        <v>1189</v>
      </c>
      <c r="AB208">
        <f t="shared" si="19"/>
        <v>3</v>
      </c>
    </row>
    <row r="209" spans="1:28" x14ac:dyDescent="0.25">
      <c r="A209" t="s">
        <v>219</v>
      </c>
      <c r="B209" s="3" t="s">
        <v>6</v>
      </c>
      <c r="C209">
        <f t="shared" si="15"/>
        <v>0</v>
      </c>
      <c r="O209" s="4"/>
      <c r="P209">
        <f t="shared" si="16"/>
        <v>0</v>
      </c>
      <c r="R209" s="4"/>
      <c r="S209">
        <f t="shared" si="17"/>
        <v>0</v>
      </c>
      <c r="V209" s="20">
        <f t="shared" si="18"/>
        <v>1</v>
      </c>
      <c r="W209" s="22" t="s">
        <v>1195</v>
      </c>
      <c r="AB209">
        <f t="shared" si="19"/>
        <v>2</v>
      </c>
    </row>
    <row r="210" spans="1:28" x14ac:dyDescent="0.25">
      <c r="A210" t="s">
        <v>220</v>
      </c>
      <c r="B210" s="3" t="s">
        <v>4</v>
      </c>
      <c r="C210">
        <f t="shared" si="15"/>
        <v>0</v>
      </c>
      <c r="O210" s="4"/>
      <c r="P210">
        <f t="shared" si="16"/>
        <v>0</v>
      </c>
      <c r="R210" s="4"/>
      <c r="S210">
        <f t="shared" si="17"/>
        <v>0</v>
      </c>
      <c r="V210" s="20">
        <f t="shared" si="18"/>
        <v>1</v>
      </c>
      <c r="W210" s="22" t="s">
        <v>1187</v>
      </c>
      <c r="AB210">
        <f t="shared" si="19"/>
        <v>3</v>
      </c>
    </row>
    <row r="211" spans="1:28" x14ac:dyDescent="0.25">
      <c r="A211" t="s">
        <v>221</v>
      </c>
      <c r="B211" s="3" t="s">
        <v>13</v>
      </c>
      <c r="C211">
        <f t="shared" si="15"/>
        <v>0</v>
      </c>
      <c r="O211" s="4"/>
      <c r="P211">
        <f t="shared" si="16"/>
        <v>0</v>
      </c>
      <c r="R211" s="4"/>
      <c r="S211">
        <f t="shared" si="17"/>
        <v>0</v>
      </c>
      <c r="V211" s="20">
        <f t="shared" si="18"/>
        <v>1</v>
      </c>
      <c r="W211" s="22" t="s">
        <v>1209</v>
      </c>
      <c r="AB211">
        <f t="shared" si="19"/>
        <v>4</v>
      </c>
    </row>
    <row r="212" spans="1:28" x14ac:dyDescent="0.25">
      <c r="A212" t="s">
        <v>222</v>
      </c>
      <c r="B212" s="3" t="s">
        <v>4</v>
      </c>
      <c r="C212">
        <f t="shared" si="15"/>
        <v>0</v>
      </c>
      <c r="O212" s="4"/>
      <c r="P212">
        <f t="shared" si="16"/>
        <v>0</v>
      </c>
      <c r="R212" s="4"/>
      <c r="S212">
        <f t="shared" si="17"/>
        <v>0</v>
      </c>
      <c r="V212" s="20">
        <f t="shared" si="18"/>
        <v>1</v>
      </c>
      <c r="W212" s="22" t="s">
        <v>1189</v>
      </c>
      <c r="AB212">
        <f t="shared" si="19"/>
        <v>3</v>
      </c>
    </row>
    <row r="213" spans="1:28" x14ac:dyDescent="0.25">
      <c r="A213" t="s">
        <v>223</v>
      </c>
      <c r="B213" s="3" t="s">
        <v>6</v>
      </c>
      <c r="C213">
        <f t="shared" si="15"/>
        <v>0</v>
      </c>
      <c r="O213" s="4"/>
      <c r="P213">
        <f t="shared" si="16"/>
        <v>0</v>
      </c>
      <c r="R213" s="4"/>
      <c r="S213">
        <f t="shared" si="17"/>
        <v>0</v>
      </c>
      <c r="V213" s="20">
        <f t="shared" si="18"/>
        <v>1</v>
      </c>
      <c r="W213" s="22" t="s">
        <v>1206</v>
      </c>
      <c r="AB213">
        <f t="shared" si="19"/>
        <v>2</v>
      </c>
    </row>
    <row r="214" spans="1:28" x14ac:dyDescent="0.25">
      <c r="A214" t="s">
        <v>224</v>
      </c>
      <c r="B214" s="3" t="s">
        <v>9</v>
      </c>
      <c r="C214">
        <f t="shared" si="15"/>
        <v>0</v>
      </c>
      <c r="O214" s="4"/>
      <c r="P214">
        <f t="shared" si="16"/>
        <v>0</v>
      </c>
      <c r="R214" s="4"/>
      <c r="S214">
        <f t="shared" si="17"/>
        <v>0</v>
      </c>
      <c r="V214" s="20">
        <f t="shared" si="18"/>
        <v>2</v>
      </c>
      <c r="W214" s="22" t="s">
        <v>1205</v>
      </c>
      <c r="X214" s="21" t="s">
        <v>1211</v>
      </c>
      <c r="AB214">
        <f t="shared" si="19"/>
        <v>5</v>
      </c>
    </row>
    <row r="215" spans="1:28" x14ac:dyDescent="0.25">
      <c r="A215" t="s">
        <v>225</v>
      </c>
      <c r="B215" s="3" t="s">
        <v>102</v>
      </c>
      <c r="C215">
        <f t="shared" si="15"/>
        <v>0</v>
      </c>
      <c r="O215" s="4"/>
      <c r="P215">
        <f t="shared" si="16"/>
        <v>0</v>
      </c>
      <c r="R215" s="4"/>
      <c r="S215">
        <f t="shared" si="17"/>
        <v>0</v>
      </c>
      <c r="V215" s="20">
        <f t="shared" si="18"/>
        <v>1</v>
      </c>
      <c r="W215" s="22" t="s">
        <v>1205</v>
      </c>
      <c r="AB215">
        <f t="shared" si="19"/>
        <v>6</v>
      </c>
    </row>
    <row r="216" spans="1:28" x14ac:dyDescent="0.25">
      <c r="A216" t="s">
        <v>226</v>
      </c>
      <c r="B216" s="3" t="s">
        <v>6</v>
      </c>
      <c r="C216">
        <f t="shared" si="15"/>
        <v>0</v>
      </c>
      <c r="O216" s="4"/>
      <c r="P216">
        <f t="shared" si="16"/>
        <v>0</v>
      </c>
      <c r="R216" s="4"/>
      <c r="S216">
        <f t="shared" si="17"/>
        <v>0</v>
      </c>
      <c r="V216" s="20">
        <f t="shared" si="18"/>
        <v>1</v>
      </c>
      <c r="W216" s="22" t="s">
        <v>1191</v>
      </c>
      <c r="AB216">
        <f t="shared" si="19"/>
        <v>2</v>
      </c>
    </row>
    <row r="217" spans="1:28" x14ac:dyDescent="0.25">
      <c r="A217" t="s">
        <v>227</v>
      </c>
      <c r="B217" s="3" t="s">
        <v>4</v>
      </c>
      <c r="C217">
        <f t="shared" si="15"/>
        <v>0</v>
      </c>
      <c r="O217" s="4"/>
      <c r="P217">
        <f t="shared" si="16"/>
        <v>0</v>
      </c>
      <c r="R217" s="4"/>
      <c r="S217">
        <f t="shared" si="17"/>
        <v>0</v>
      </c>
      <c r="V217" s="20">
        <f t="shared" si="18"/>
        <v>1</v>
      </c>
      <c r="W217" s="22" t="s">
        <v>1189</v>
      </c>
      <c r="AB217">
        <f t="shared" si="19"/>
        <v>3</v>
      </c>
    </row>
    <row r="218" spans="1:28" x14ac:dyDescent="0.25">
      <c r="A218" t="s">
        <v>228</v>
      </c>
      <c r="B218" s="3" t="s">
        <v>4</v>
      </c>
      <c r="C218">
        <f t="shared" si="15"/>
        <v>0</v>
      </c>
      <c r="O218" s="4"/>
      <c r="P218">
        <f t="shared" si="16"/>
        <v>0</v>
      </c>
      <c r="R218" s="4"/>
      <c r="S218">
        <f t="shared" si="17"/>
        <v>0</v>
      </c>
      <c r="V218" s="20">
        <f t="shared" si="18"/>
        <v>1</v>
      </c>
      <c r="W218" s="22" t="s">
        <v>1200</v>
      </c>
      <c r="AB218">
        <f t="shared" si="19"/>
        <v>3</v>
      </c>
    </row>
    <row r="219" spans="1:28" x14ac:dyDescent="0.25">
      <c r="A219" t="s">
        <v>229</v>
      </c>
      <c r="B219" s="3" t="s">
        <v>6</v>
      </c>
      <c r="C219">
        <f t="shared" si="15"/>
        <v>0</v>
      </c>
      <c r="O219" s="4"/>
      <c r="P219">
        <f t="shared" si="16"/>
        <v>0</v>
      </c>
      <c r="R219" s="4"/>
      <c r="S219">
        <f t="shared" si="17"/>
        <v>0</v>
      </c>
      <c r="V219" s="20">
        <f t="shared" si="18"/>
        <v>1</v>
      </c>
      <c r="W219" s="22" t="s">
        <v>1187</v>
      </c>
      <c r="AB219">
        <f t="shared" si="19"/>
        <v>2</v>
      </c>
    </row>
    <row r="220" spans="1:28" x14ac:dyDescent="0.25">
      <c r="A220" t="s">
        <v>230</v>
      </c>
      <c r="B220" s="3" t="s">
        <v>4</v>
      </c>
      <c r="C220">
        <f t="shared" si="15"/>
        <v>0</v>
      </c>
      <c r="O220" s="4"/>
      <c r="P220">
        <f t="shared" si="16"/>
        <v>0</v>
      </c>
      <c r="R220" s="4"/>
      <c r="S220">
        <f t="shared" si="17"/>
        <v>0</v>
      </c>
      <c r="V220" s="20">
        <f t="shared" si="18"/>
        <v>1</v>
      </c>
      <c r="W220" s="22" t="s">
        <v>1206</v>
      </c>
      <c r="AB220">
        <f t="shared" si="19"/>
        <v>3</v>
      </c>
    </row>
    <row r="221" spans="1:28" x14ac:dyDescent="0.25">
      <c r="A221" t="s">
        <v>231</v>
      </c>
      <c r="B221" s="3" t="s">
        <v>4</v>
      </c>
      <c r="C221">
        <f t="shared" si="15"/>
        <v>0</v>
      </c>
      <c r="O221" s="4"/>
      <c r="P221">
        <f t="shared" si="16"/>
        <v>0</v>
      </c>
      <c r="R221" s="4"/>
      <c r="S221">
        <f t="shared" si="17"/>
        <v>0</v>
      </c>
      <c r="V221" s="20">
        <f t="shared" si="18"/>
        <v>2</v>
      </c>
      <c r="W221" s="22" t="s">
        <v>1195</v>
      </c>
      <c r="X221" s="21" t="s">
        <v>1210</v>
      </c>
      <c r="AB221">
        <f t="shared" si="19"/>
        <v>3</v>
      </c>
    </row>
    <row r="222" spans="1:28" x14ac:dyDescent="0.25">
      <c r="A222" t="s">
        <v>232</v>
      </c>
      <c r="B222" s="3" t="s">
        <v>6</v>
      </c>
      <c r="C222">
        <f t="shared" si="15"/>
        <v>0</v>
      </c>
      <c r="O222" s="4"/>
      <c r="P222">
        <f t="shared" si="16"/>
        <v>0</v>
      </c>
      <c r="R222" s="4"/>
      <c r="S222">
        <f t="shared" si="17"/>
        <v>0</v>
      </c>
      <c r="V222" s="20">
        <f t="shared" si="18"/>
        <v>1</v>
      </c>
      <c r="W222" s="22" t="s">
        <v>1207</v>
      </c>
      <c r="AB222">
        <f t="shared" si="19"/>
        <v>2</v>
      </c>
    </row>
    <row r="223" spans="1:28" x14ac:dyDescent="0.25">
      <c r="A223" t="s">
        <v>233</v>
      </c>
      <c r="B223" s="3" t="s">
        <v>6</v>
      </c>
      <c r="C223">
        <f t="shared" si="15"/>
        <v>0</v>
      </c>
      <c r="O223" s="4"/>
      <c r="P223">
        <f t="shared" si="16"/>
        <v>0</v>
      </c>
      <c r="R223" s="4"/>
      <c r="S223">
        <f t="shared" si="17"/>
        <v>0</v>
      </c>
      <c r="V223" s="20">
        <f t="shared" si="18"/>
        <v>1</v>
      </c>
      <c r="W223" s="22" t="s">
        <v>1189</v>
      </c>
      <c r="AB223">
        <f t="shared" si="19"/>
        <v>2</v>
      </c>
    </row>
    <row r="224" spans="1:28" x14ac:dyDescent="0.25">
      <c r="A224" t="s">
        <v>234</v>
      </c>
      <c r="B224" s="3" t="s">
        <v>6</v>
      </c>
      <c r="C224">
        <f t="shared" si="15"/>
        <v>0</v>
      </c>
      <c r="O224" s="4"/>
      <c r="P224">
        <f t="shared" si="16"/>
        <v>0</v>
      </c>
      <c r="R224" s="4"/>
      <c r="S224">
        <f t="shared" si="17"/>
        <v>0</v>
      </c>
      <c r="V224" s="20">
        <f t="shared" si="18"/>
        <v>1</v>
      </c>
      <c r="W224" s="22" t="s">
        <v>1200</v>
      </c>
      <c r="AB224">
        <f t="shared" si="19"/>
        <v>2</v>
      </c>
    </row>
    <row r="225" spans="1:28" x14ac:dyDescent="0.25">
      <c r="A225" t="s">
        <v>235</v>
      </c>
      <c r="B225" s="3" t="s">
        <v>6</v>
      </c>
      <c r="C225">
        <f t="shared" si="15"/>
        <v>0</v>
      </c>
      <c r="O225" s="4"/>
      <c r="P225">
        <f t="shared" si="16"/>
        <v>0</v>
      </c>
      <c r="R225" s="4"/>
      <c r="S225">
        <f t="shared" si="17"/>
        <v>0</v>
      </c>
      <c r="V225" s="20">
        <f t="shared" si="18"/>
        <v>1</v>
      </c>
      <c r="W225" s="22" t="s">
        <v>1209</v>
      </c>
      <c r="AB225">
        <f t="shared" si="19"/>
        <v>2</v>
      </c>
    </row>
    <row r="226" spans="1:28" x14ac:dyDescent="0.25">
      <c r="A226" t="s">
        <v>236</v>
      </c>
      <c r="B226" s="3" t="s">
        <v>6</v>
      </c>
      <c r="C226">
        <f t="shared" si="15"/>
        <v>0</v>
      </c>
      <c r="O226" s="4"/>
      <c r="P226">
        <f t="shared" si="16"/>
        <v>0</v>
      </c>
      <c r="R226" s="4"/>
      <c r="S226">
        <f t="shared" si="17"/>
        <v>0</v>
      </c>
      <c r="V226" s="20">
        <f t="shared" si="18"/>
        <v>1</v>
      </c>
      <c r="W226" s="22" t="s">
        <v>1188</v>
      </c>
      <c r="AB226">
        <f t="shared" si="19"/>
        <v>2</v>
      </c>
    </row>
    <row r="227" spans="1:28" x14ac:dyDescent="0.25">
      <c r="A227" t="s">
        <v>237</v>
      </c>
      <c r="B227" s="3" t="s">
        <v>4</v>
      </c>
      <c r="C227">
        <f t="shared" si="15"/>
        <v>0</v>
      </c>
      <c r="O227" s="4"/>
      <c r="P227">
        <f t="shared" si="16"/>
        <v>0</v>
      </c>
      <c r="R227" s="4"/>
      <c r="S227">
        <f t="shared" si="17"/>
        <v>0</v>
      </c>
      <c r="V227" s="20">
        <f t="shared" si="18"/>
        <v>1</v>
      </c>
      <c r="W227" s="22" t="s">
        <v>1189</v>
      </c>
      <c r="AB227">
        <f t="shared" si="19"/>
        <v>3</v>
      </c>
    </row>
    <row r="228" spans="1:28" x14ac:dyDescent="0.25">
      <c r="A228" t="s">
        <v>238</v>
      </c>
      <c r="B228" s="3" t="s">
        <v>4</v>
      </c>
      <c r="C228">
        <f t="shared" si="15"/>
        <v>0</v>
      </c>
      <c r="O228" s="4"/>
      <c r="P228">
        <f t="shared" si="16"/>
        <v>0</v>
      </c>
      <c r="R228" s="4"/>
      <c r="S228">
        <f t="shared" si="17"/>
        <v>0</v>
      </c>
      <c r="V228" s="20">
        <f t="shared" si="18"/>
        <v>1</v>
      </c>
      <c r="W228" s="22" t="s">
        <v>1195</v>
      </c>
      <c r="AB228">
        <f t="shared" si="19"/>
        <v>3</v>
      </c>
    </row>
    <row r="229" spans="1:28" x14ac:dyDescent="0.25">
      <c r="A229" t="s">
        <v>239</v>
      </c>
      <c r="B229" s="3" t="s">
        <v>6</v>
      </c>
      <c r="C229">
        <f t="shared" si="15"/>
        <v>0</v>
      </c>
      <c r="O229" s="4"/>
      <c r="P229">
        <f t="shared" si="16"/>
        <v>0</v>
      </c>
      <c r="R229" s="4"/>
      <c r="S229">
        <f t="shared" si="17"/>
        <v>0</v>
      </c>
      <c r="V229" s="20">
        <f t="shared" si="18"/>
        <v>1</v>
      </c>
      <c r="W229" s="22" t="s">
        <v>1195</v>
      </c>
      <c r="AB229">
        <f t="shared" si="19"/>
        <v>2</v>
      </c>
    </row>
    <row r="230" spans="1:28" x14ac:dyDescent="0.25">
      <c r="A230" t="s">
        <v>240</v>
      </c>
      <c r="B230" s="3" t="s">
        <v>4</v>
      </c>
      <c r="C230">
        <f t="shared" si="15"/>
        <v>0</v>
      </c>
      <c r="O230" s="4"/>
      <c r="P230">
        <f t="shared" si="16"/>
        <v>0</v>
      </c>
      <c r="R230" s="4"/>
      <c r="S230">
        <f t="shared" si="17"/>
        <v>0</v>
      </c>
      <c r="V230" s="20">
        <f t="shared" si="18"/>
        <v>1</v>
      </c>
      <c r="W230" s="22" t="s">
        <v>1204</v>
      </c>
      <c r="AB230">
        <f t="shared" si="19"/>
        <v>3</v>
      </c>
    </row>
    <row r="231" spans="1:28" x14ac:dyDescent="0.25">
      <c r="A231" t="s">
        <v>241</v>
      </c>
      <c r="B231" s="3" t="s">
        <v>4</v>
      </c>
      <c r="C231">
        <f t="shared" si="15"/>
        <v>0</v>
      </c>
      <c r="O231" s="4"/>
      <c r="P231">
        <f t="shared" si="16"/>
        <v>0</v>
      </c>
      <c r="R231" s="4"/>
      <c r="S231">
        <f t="shared" si="17"/>
        <v>0</v>
      </c>
      <c r="V231" s="20">
        <f t="shared" si="18"/>
        <v>1</v>
      </c>
      <c r="W231" s="22" t="s">
        <v>1195</v>
      </c>
      <c r="AB231">
        <f t="shared" si="19"/>
        <v>3</v>
      </c>
    </row>
    <row r="232" spans="1:28" x14ac:dyDescent="0.25">
      <c r="A232" t="s">
        <v>242</v>
      </c>
      <c r="B232" s="3" t="s">
        <v>6</v>
      </c>
      <c r="C232">
        <f t="shared" si="15"/>
        <v>0</v>
      </c>
      <c r="O232" s="4"/>
      <c r="P232">
        <f t="shared" si="16"/>
        <v>0</v>
      </c>
      <c r="R232" s="4"/>
      <c r="S232">
        <f t="shared" si="17"/>
        <v>0</v>
      </c>
      <c r="V232" s="20">
        <f t="shared" si="18"/>
        <v>1</v>
      </c>
      <c r="W232" s="22" t="s">
        <v>1200</v>
      </c>
      <c r="AB232">
        <f t="shared" si="19"/>
        <v>2</v>
      </c>
    </row>
    <row r="233" spans="1:28" x14ac:dyDescent="0.25">
      <c r="A233" t="s">
        <v>243</v>
      </c>
      <c r="B233" s="3" t="s">
        <v>13</v>
      </c>
      <c r="C233">
        <f t="shared" si="15"/>
        <v>0</v>
      </c>
      <c r="O233" s="4"/>
      <c r="P233">
        <f t="shared" si="16"/>
        <v>0</v>
      </c>
      <c r="R233" s="4"/>
      <c r="S233">
        <f t="shared" si="17"/>
        <v>0</v>
      </c>
      <c r="V233" s="20">
        <f t="shared" si="18"/>
        <v>1</v>
      </c>
      <c r="W233" s="22" t="s">
        <v>1200</v>
      </c>
      <c r="AB233">
        <f t="shared" si="19"/>
        <v>4</v>
      </c>
    </row>
    <row r="234" spans="1:28" x14ac:dyDescent="0.25">
      <c r="A234" t="s">
        <v>244</v>
      </c>
      <c r="B234" s="3" t="s">
        <v>4</v>
      </c>
      <c r="C234">
        <f t="shared" si="15"/>
        <v>0</v>
      </c>
      <c r="O234" s="4"/>
      <c r="P234">
        <f t="shared" si="16"/>
        <v>0</v>
      </c>
      <c r="R234" s="4"/>
      <c r="S234">
        <f t="shared" si="17"/>
        <v>0</v>
      </c>
      <c r="V234" s="20">
        <f t="shared" si="18"/>
        <v>1</v>
      </c>
      <c r="W234" s="22" t="s">
        <v>1200</v>
      </c>
      <c r="AB234">
        <f t="shared" si="19"/>
        <v>3</v>
      </c>
    </row>
    <row r="235" spans="1:28" x14ac:dyDescent="0.25">
      <c r="A235" t="s">
        <v>245</v>
      </c>
      <c r="B235" s="3" t="s">
        <v>4</v>
      </c>
      <c r="C235">
        <f t="shared" si="15"/>
        <v>0</v>
      </c>
      <c r="O235" s="4"/>
      <c r="P235">
        <f t="shared" si="16"/>
        <v>0</v>
      </c>
      <c r="R235" s="4"/>
      <c r="S235">
        <f t="shared" si="17"/>
        <v>0</v>
      </c>
      <c r="V235" s="20">
        <f t="shared" si="18"/>
        <v>1</v>
      </c>
      <c r="W235" s="22" t="s">
        <v>1191</v>
      </c>
      <c r="AB235">
        <f t="shared" si="19"/>
        <v>3</v>
      </c>
    </row>
    <row r="236" spans="1:28" x14ac:dyDescent="0.25">
      <c r="A236" t="s">
        <v>246</v>
      </c>
      <c r="B236" s="3" t="s">
        <v>4</v>
      </c>
      <c r="C236">
        <f t="shared" si="15"/>
        <v>0</v>
      </c>
      <c r="O236" s="4"/>
      <c r="P236">
        <f t="shared" si="16"/>
        <v>0</v>
      </c>
      <c r="R236" s="4"/>
      <c r="S236">
        <f t="shared" si="17"/>
        <v>0</v>
      </c>
      <c r="V236" s="20">
        <f t="shared" si="18"/>
        <v>1</v>
      </c>
      <c r="W236" s="22" t="s">
        <v>1200</v>
      </c>
      <c r="AB236">
        <f t="shared" si="19"/>
        <v>3</v>
      </c>
    </row>
    <row r="237" spans="1:28" x14ac:dyDescent="0.25">
      <c r="A237" t="s">
        <v>247</v>
      </c>
      <c r="B237" s="3" t="s">
        <v>4</v>
      </c>
      <c r="C237">
        <f t="shared" si="15"/>
        <v>0</v>
      </c>
      <c r="O237" s="4"/>
      <c r="P237">
        <f t="shared" si="16"/>
        <v>0</v>
      </c>
      <c r="R237" s="4"/>
      <c r="S237">
        <f t="shared" si="17"/>
        <v>0</v>
      </c>
      <c r="V237" s="20">
        <f t="shared" si="18"/>
        <v>1</v>
      </c>
      <c r="W237" s="22" t="s">
        <v>1195</v>
      </c>
      <c r="AB237">
        <f t="shared" si="19"/>
        <v>3</v>
      </c>
    </row>
    <row r="238" spans="1:28" x14ac:dyDescent="0.25">
      <c r="A238" t="s">
        <v>249</v>
      </c>
      <c r="B238" s="3" t="s">
        <v>4</v>
      </c>
      <c r="C238">
        <f t="shared" si="15"/>
        <v>0</v>
      </c>
      <c r="O238" s="4"/>
      <c r="P238">
        <f t="shared" si="16"/>
        <v>0</v>
      </c>
      <c r="R238" s="4"/>
      <c r="S238">
        <f t="shared" si="17"/>
        <v>0</v>
      </c>
      <c r="V238" s="20">
        <f t="shared" si="18"/>
        <v>1</v>
      </c>
      <c r="W238" s="22" t="s">
        <v>1209</v>
      </c>
      <c r="AB238">
        <f t="shared" si="19"/>
        <v>3</v>
      </c>
    </row>
    <row r="239" spans="1:28" x14ac:dyDescent="0.25">
      <c r="A239" t="s">
        <v>250</v>
      </c>
      <c r="B239" s="3" t="s">
        <v>4</v>
      </c>
      <c r="C239">
        <f t="shared" si="15"/>
        <v>0</v>
      </c>
      <c r="O239" s="4"/>
      <c r="P239">
        <f t="shared" si="16"/>
        <v>0</v>
      </c>
      <c r="R239" s="4"/>
      <c r="S239">
        <f t="shared" si="17"/>
        <v>0</v>
      </c>
      <c r="V239" s="20">
        <f t="shared" si="18"/>
        <v>1</v>
      </c>
      <c r="W239" s="22" t="s">
        <v>1206</v>
      </c>
      <c r="AB239">
        <f t="shared" si="19"/>
        <v>3</v>
      </c>
    </row>
    <row r="240" spans="1:28" x14ac:dyDescent="0.25">
      <c r="A240" t="s">
        <v>251</v>
      </c>
      <c r="B240" s="3" t="s">
        <v>4</v>
      </c>
      <c r="C240">
        <f t="shared" si="15"/>
        <v>0</v>
      </c>
      <c r="O240" s="4"/>
      <c r="P240">
        <f t="shared" si="16"/>
        <v>0</v>
      </c>
      <c r="R240" s="4"/>
      <c r="S240">
        <f t="shared" si="17"/>
        <v>0</v>
      </c>
      <c r="V240" s="20">
        <f t="shared" si="18"/>
        <v>1</v>
      </c>
      <c r="W240" s="22" t="s">
        <v>1203</v>
      </c>
      <c r="AB240">
        <f t="shared" si="19"/>
        <v>3</v>
      </c>
    </row>
    <row r="241" spans="1:28" x14ac:dyDescent="0.25">
      <c r="A241" t="s">
        <v>252</v>
      </c>
      <c r="B241" s="3" t="s">
        <v>4</v>
      </c>
      <c r="C241">
        <f t="shared" si="15"/>
        <v>0</v>
      </c>
      <c r="O241" s="4"/>
      <c r="P241">
        <f t="shared" si="16"/>
        <v>0</v>
      </c>
      <c r="R241" s="4"/>
      <c r="S241">
        <f t="shared" si="17"/>
        <v>0</v>
      </c>
      <c r="V241" s="20">
        <f t="shared" si="18"/>
        <v>1</v>
      </c>
      <c r="W241" s="22" t="s">
        <v>1206</v>
      </c>
      <c r="AB241">
        <f t="shared" si="19"/>
        <v>3</v>
      </c>
    </row>
    <row r="242" spans="1:28" x14ac:dyDescent="0.25">
      <c r="A242" t="s">
        <v>253</v>
      </c>
      <c r="B242" s="3" t="s">
        <v>6</v>
      </c>
      <c r="C242">
        <f t="shared" si="15"/>
        <v>0</v>
      </c>
      <c r="O242" s="4"/>
      <c r="P242">
        <f t="shared" si="16"/>
        <v>0</v>
      </c>
      <c r="R242" s="4"/>
      <c r="S242">
        <f t="shared" si="17"/>
        <v>0</v>
      </c>
      <c r="V242" s="20">
        <f t="shared" si="18"/>
        <v>1</v>
      </c>
      <c r="W242" s="22" t="s">
        <v>1195</v>
      </c>
      <c r="AB242">
        <f t="shared" si="19"/>
        <v>2</v>
      </c>
    </row>
    <row r="243" spans="1:28" x14ac:dyDescent="0.25">
      <c r="A243" t="s">
        <v>254</v>
      </c>
      <c r="B243" s="3" t="s">
        <v>13</v>
      </c>
      <c r="C243">
        <f t="shared" si="15"/>
        <v>0</v>
      </c>
      <c r="O243" s="4"/>
      <c r="P243">
        <f t="shared" si="16"/>
        <v>0</v>
      </c>
      <c r="R243" s="4"/>
      <c r="S243">
        <f t="shared" si="17"/>
        <v>0</v>
      </c>
      <c r="V243" s="20">
        <f t="shared" si="18"/>
        <v>1</v>
      </c>
      <c r="W243" s="22" t="s">
        <v>1195</v>
      </c>
      <c r="AB243">
        <f t="shared" si="19"/>
        <v>4</v>
      </c>
    </row>
    <row r="244" spans="1:28" x14ac:dyDescent="0.25">
      <c r="A244" t="s">
        <v>255</v>
      </c>
      <c r="B244" s="3" t="s">
        <v>6</v>
      </c>
      <c r="C244">
        <f t="shared" si="15"/>
        <v>0</v>
      </c>
      <c r="O244" s="4"/>
      <c r="P244">
        <f t="shared" si="16"/>
        <v>0</v>
      </c>
      <c r="R244" s="4"/>
      <c r="S244">
        <f t="shared" si="17"/>
        <v>0</v>
      </c>
      <c r="V244" s="20">
        <f t="shared" si="18"/>
        <v>1</v>
      </c>
      <c r="W244" s="22" t="s">
        <v>1204</v>
      </c>
      <c r="AB244">
        <f t="shared" si="19"/>
        <v>2</v>
      </c>
    </row>
    <row r="245" spans="1:28" x14ac:dyDescent="0.25">
      <c r="A245" t="s">
        <v>256</v>
      </c>
      <c r="B245" s="3" t="s">
        <v>6</v>
      </c>
      <c r="C245">
        <f t="shared" si="15"/>
        <v>0</v>
      </c>
      <c r="O245" s="4"/>
      <c r="P245">
        <f t="shared" si="16"/>
        <v>0</v>
      </c>
      <c r="R245" s="4"/>
      <c r="S245">
        <f t="shared" si="17"/>
        <v>0</v>
      </c>
      <c r="V245" s="20">
        <f t="shared" si="18"/>
        <v>1</v>
      </c>
      <c r="W245" s="22" t="s">
        <v>1204</v>
      </c>
      <c r="AB245">
        <f t="shared" si="19"/>
        <v>2</v>
      </c>
    </row>
    <row r="246" spans="1:28" x14ac:dyDescent="0.25">
      <c r="A246" t="s">
        <v>257</v>
      </c>
      <c r="B246" s="3" t="s">
        <v>4</v>
      </c>
      <c r="C246">
        <f t="shared" si="15"/>
        <v>0</v>
      </c>
      <c r="O246" s="4"/>
      <c r="P246">
        <f t="shared" si="16"/>
        <v>0</v>
      </c>
      <c r="R246" s="4"/>
      <c r="S246">
        <f t="shared" si="17"/>
        <v>0</v>
      </c>
      <c r="V246" s="20">
        <f t="shared" si="18"/>
        <v>1</v>
      </c>
      <c r="W246" s="22" t="s">
        <v>1207</v>
      </c>
      <c r="AB246">
        <f t="shared" si="19"/>
        <v>3</v>
      </c>
    </row>
    <row r="247" spans="1:28" x14ac:dyDescent="0.25">
      <c r="A247" t="s">
        <v>258</v>
      </c>
      <c r="B247" s="3" t="s">
        <v>4</v>
      </c>
      <c r="C247">
        <f t="shared" si="15"/>
        <v>0</v>
      </c>
      <c r="O247" s="4"/>
      <c r="P247">
        <f t="shared" si="16"/>
        <v>0</v>
      </c>
      <c r="R247" s="4"/>
      <c r="S247">
        <f t="shared" si="17"/>
        <v>0</v>
      </c>
      <c r="V247" s="20">
        <f t="shared" si="18"/>
        <v>1</v>
      </c>
      <c r="W247" s="22" t="s">
        <v>1187</v>
      </c>
      <c r="AB247">
        <f t="shared" si="19"/>
        <v>3</v>
      </c>
    </row>
    <row r="248" spans="1:28" x14ac:dyDescent="0.25">
      <c r="A248" t="s">
        <v>259</v>
      </c>
      <c r="B248" s="3" t="s">
        <v>4</v>
      </c>
      <c r="C248">
        <f t="shared" si="15"/>
        <v>0</v>
      </c>
      <c r="O248" s="4"/>
      <c r="P248">
        <f t="shared" si="16"/>
        <v>0</v>
      </c>
      <c r="R248" s="4"/>
      <c r="S248">
        <f t="shared" si="17"/>
        <v>0</v>
      </c>
      <c r="V248" s="20">
        <f t="shared" si="18"/>
        <v>1</v>
      </c>
      <c r="W248" s="22" t="s">
        <v>1206</v>
      </c>
      <c r="AB248">
        <f t="shared" si="19"/>
        <v>3</v>
      </c>
    </row>
    <row r="249" spans="1:28" x14ac:dyDescent="0.25">
      <c r="A249" t="s">
        <v>260</v>
      </c>
      <c r="B249" s="3" t="s">
        <v>6</v>
      </c>
      <c r="C249">
        <f t="shared" si="15"/>
        <v>0</v>
      </c>
      <c r="O249" s="4"/>
      <c r="P249">
        <f t="shared" si="16"/>
        <v>0</v>
      </c>
      <c r="R249" s="4"/>
      <c r="S249">
        <f t="shared" si="17"/>
        <v>0</v>
      </c>
      <c r="V249" s="20">
        <f t="shared" si="18"/>
        <v>1</v>
      </c>
      <c r="W249" s="22" t="s">
        <v>1209</v>
      </c>
      <c r="AB249">
        <f t="shared" si="19"/>
        <v>2</v>
      </c>
    </row>
    <row r="250" spans="1:28" x14ac:dyDescent="0.25">
      <c r="A250" t="s">
        <v>261</v>
      </c>
      <c r="B250" s="3" t="s">
        <v>4</v>
      </c>
      <c r="C250">
        <f t="shared" si="15"/>
        <v>0</v>
      </c>
      <c r="O250" s="4"/>
      <c r="P250">
        <f t="shared" si="16"/>
        <v>0</v>
      </c>
      <c r="R250" s="4"/>
      <c r="S250">
        <f t="shared" si="17"/>
        <v>0</v>
      </c>
      <c r="V250" s="20">
        <f t="shared" si="18"/>
        <v>1</v>
      </c>
      <c r="W250" s="22" t="s">
        <v>1204</v>
      </c>
      <c r="AB250">
        <f t="shared" si="19"/>
        <v>3</v>
      </c>
    </row>
    <row r="251" spans="1:28" x14ac:dyDescent="0.25">
      <c r="A251" t="s">
        <v>262</v>
      </c>
      <c r="B251" s="3" t="s">
        <v>4</v>
      </c>
      <c r="C251">
        <f t="shared" si="15"/>
        <v>0</v>
      </c>
      <c r="O251" s="4"/>
      <c r="P251">
        <f t="shared" si="16"/>
        <v>0</v>
      </c>
      <c r="R251" s="4"/>
      <c r="S251">
        <f t="shared" si="17"/>
        <v>0</v>
      </c>
      <c r="V251" s="20">
        <f t="shared" si="18"/>
        <v>1</v>
      </c>
      <c r="W251" s="22" t="s">
        <v>1209</v>
      </c>
      <c r="AB251">
        <f t="shared" si="19"/>
        <v>3</v>
      </c>
    </row>
    <row r="252" spans="1:28" x14ac:dyDescent="0.25">
      <c r="A252" t="s">
        <v>263</v>
      </c>
      <c r="B252" s="3" t="s">
        <v>13</v>
      </c>
      <c r="C252">
        <f t="shared" si="15"/>
        <v>0</v>
      </c>
      <c r="O252" s="4"/>
      <c r="P252">
        <f t="shared" si="16"/>
        <v>0</v>
      </c>
      <c r="R252" s="4"/>
      <c r="S252">
        <f t="shared" si="17"/>
        <v>0</v>
      </c>
      <c r="V252" s="20">
        <f t="shared" si="18"/>
        <v>1</v>
      </c>
      <c r="W252" s="22" t="s">
        <v>1200</v>
      </c>
      <c r="AB252">
        <f t="shared" si="19"/>
        <v>4</v>
      </c>
    </row>
    <row r="253" spans="1:28" x14ac:dyDescent="0.25">
      <c r="A253" t="s">
        <v>264</v>
      </c>
      <c r="B253" s="3" t="s">
        <v>4</v>
      </c>
      <c r="C253">
        <f t="shared" si="15"/>
        <v>0</v>
      </c>
      <c r="O253" s="4"/>
      <c r="P253">
        <f t="shared" si="16"/>
        <v>0</v>
      </c>
      <c r="R253" s="4"/>
      <c r="S253">
        <f t="shared" si="17"/>
        <v>0</v>
      </c>
      <c r="V253" s="20">
        <f t="shared" si="18"/>
        <v>1</v>
      </c>
      <c r="W253" s="22" t="s">
        <v>1191</v>
      </c>
      <c r="AB253">
        <f t="shared" si="19"/>
        <v>3</v>
      </c>
    </row>
    <row r="254" spans="1:28" x14ac:dyDescent="0.25">
      <c r="A254" t="s">
        <v>265</v>
      </c>
      <c r="B254" s="3" t="s">
        <v>4</v>
      </c>
      <c r="C254">
        <f t="shared" si="15"/>
        <v>0</v>
      </c>
      <c r="O254" s="4"/>
      <c r="P254">
        <f t="shared" si="16"/>
        <v>0</v>
      </c>
      <c r="R254" s="4"/>
      <c r="S254">
        <f t="shared" si="17"/>
        <v>0</v>
      </c>
      <c r="V254" s="20">
        <f t="shared" si="18"/>
        <v>1</v>
      </c>
      <c r="W254" s="22" t="s">
        <v>1187</v>
      </c>
      <c r="AB254">
        <f t="shared" si="19"/>
        <v>3</v>
      </c>
    </row>
    <row r="255" spans="1:28" x14ac:dyDescent="0.25">
      <c r="A255" t="s">
        <v>266</v>
      </c>
      <c r="B255" s="3" t="s">
        <v>6</v>
      </c>
      <c r="C255">
        <f t="shared" si="15"/>
        <v>0</v>
      </c>
      <c r="O255" s="4"/>
      <c r="P255">
        <f t="shared" si="16"/>
        <v>0</v>
      </c>
      <c r="R255" s="4"/>
      <c r="S255">
        <f t="shared" si="17"/>
        <v>0</v>
      </c>
      <c r="V255" s="20">
        <f t="shared" si="18"/>
        <v>1</v>
      </c>
      <c r="W255" s="22" t="s">
        <v>1188</v>
      </c>
      <c r="AB255">
        <f t="shared" si="19"/>
        <v>2</v>
      </c>
    </row>
    <row r="256" spans="1:28" x14ac:dyDescent="0.25">
      <c r="A256" t="s">
        <v>267</v>
      </c>
      <c r="B256" s="3" t="s">
        <v>4</v>
      </c>
      <c r="C256">
        <f t="shared" ref="C256:C313" si="20">ABS(COUNTBLANK(D256:O256)-12)</f>
        <v>0</v>
      </c>
      <c r="O256" s="4"/>
      <c r="P256">
        <f t="shared" ref="P256:P313" si="21">ABS(COUNTBLANK(Q256:R256)-2)</f>
        <v>0</v>
      </c>
      <c r="R256" s="4"/>
      <c r="S256">
        <f t="shared" ref="S256:S313" si="22">ABS(COUNTBLANK(T256:U256)-2)</f>
        <v>0</v>
      </c>
      <c r="V256" s="20">
        <f t="shared" ref="V256:V313" si="23">ABS(COUNTBLANK(W256:Z256)-4)</f>
        <v>1</v>
      </c>
      <c r="W256" s="22" t="s">
        <v>1189</v>
      </c>
      <c r="AB256">
        <f t="shared" ref="AB256:AB313" si="24">IF(B256="City", 1, IF(B256 = "Town", 2, IF(B256 = "Village", 3, IF(B256 = "Resort Village", 4, IF(B256 = "Northern Village", 5, IF(B256 = "Northern Town", 6, IF(B256 = "Northern Hamlet", 7, IF(B256 = "Rural Municipality", 8, IF(B256 = "Flin Flon - Boundary Area", 9, IF(B256= "Northern Saskatchewan Administration District", 10))))))))))</f>
        <v>3</v>
      </c>
    </row>
    <row r="257" spans="1:28" x14ac:dyDescent="0.25">
      <c r="A257" t="s">
        <v>268</v>
      </c>
      <c r="B257" s="3" t="s">
        <v>4</v>
      </c>
      <c r="C257">
        <f t="shared" si="20"/>
        <v>0</v>
      </c>
      <c r="O257" s="4"/>
      <c r="P257">
        <f t="shared" si="21"/>
        <v>0</v>
      </c>
      <c r="R257" s="4"/>
      <c r="S257">
        <f t="shared" si="22"/>
        <v>0</v>
      </c>
      <c r="V257" s="20">
        <f t="shared" si="23"/>
        <v>1</v>
      </c>
      <c r="W257" s="22" t="s">
        <v>1206</v>
      </c>
      <c r="AB257">
        <f t="shared" si="24"/>
        <v>3</v>
      </c>
    </row>
    <row r="258" spans="1:28" x14ac:dyDescent="0.25">
      <c r="A258" t="s">
        <v>269</v>
      </c>
      <c r="B258" s="3" t="s">
        <v>4</v>
      </c>
      <c r="C258">
        <f t="shared" si="20"/>
        <v>0</v>
      </c>
      <c r="O258" s="4"/>
      <c r="P258">
        <f t="shared" si="21"/>
        <v>0</v>
      </c>
      <c r="R258" s="4"/>
      <c r="S258">
        <f t="shared" si="22"/>
        <v>0</v>
      </c>
      <c r="V258" s="20">
        <f t="shared" si="23"/>
        <v>1</v>
      </c>
      <c r="W258" s="22" t="s">
        <v>1195</v>
      </c>
      <c r="AB258">
        <f t="shared" si="24"/>
        <v>3</v>
      </c>
    </row>
    <row r="259" spans="1:28" x14ac:dyDescent="0.25">
      <c r="A259" t="s">
        <v>270</v>
      </c>
      <c r="B259" s="3" t="s">
        <v>4</v>
      </c>
      <c r="C259">
        <f t="shared" si="20"/>
        <v>0</v>
      </c>
      <c r="O259" s="4"/>
      <c r="P259">
        <f t="shared" si="21"/>
        <v>0</v>
      </c>
      <c r="R259" s="4"/>
      <c r="S259">
        <f t="shared" si="22"/>
        <v>0</v>
      </c>
      <c r="V259" s="20">
        <f t="shared" si="23"/>
        <v>1</v>
      </c>
      <c r="W259" s="22" t="s">
        <v>1191</v>
      </c>
      <c r="AB259">
        <f t="shared" si="24"/>
        <v>3</v>
      </c>
    </row>
    <row r="260" spans="1:28" x14ac:dyDescent="0.25">
      <c r="A260" t="s">
        <v>271</v>
      </c>
      <c r="B260" s="3" t="s">
        <v>4</v>
      </c>
      <c r="C260">
        <f t="shared" si="20"/>
        <v>0</v>
      </c>
      <c r="O260" s="4"/>
      <c r="P260">
        <f t="shared" si="21"/>
        <v>0</v>
      </c>
      <c r="R260" s="4"/>
      <c r="S260">
        <f t="shared" si="22"/>
        <v>0</v>
      </c>
      <c r="V260" s="20">
        <f t="shared" si="23"/>
        <v>1</v>
      </c>
      <c r="W260" s="22" t="s">
        <v>1209</v>
      </c>
      <c r="AB260">
        <f t="shared" si="24"/>
        <v>3</v>
      </c>
    </row>
    <row r="261" spans="1:28" x14ac:dyDescent="0.25">
      <c r="A261" t="s">
        <v>272</v>
      </c>
      <c r="B261" s="3" t="s">
        <v>6</v>
      </c>
      <c r="C261">
        <f t="shared" si="20"/>
        <v>0</v>
      </c>
      <c r="O261" s="4"/>
      <c r="P261">
        <f t="shared" si="21"/>
        <v>0</v>
      </c>
      <c r="R261" s="4"/>
      <c r="S261">
        <f t="shared" si="22"/>
        <v>0</v>
      </c>
      <c r="V261" s="20">
        <f t="shared" si="23"/>
        <v>1</v>
      </c>
      <c r="W261" s="22" t="s">
        <v>1209</v>
      </c>
      <c r="AB261">
        <f t="shared" si="24"/>
        <v>2</v>
      </c>
    </row>
    <row r="262" spans="1:28" x14ac:dyDescent="0.25">
      <c r="A262" t="s">
        <v>274</v>
      </c>
      <c r="B262" s="3" t="s">
        <v>4</v>
      </c>
      <c r="C262">
        <f t="shared" si="20"/>
        <v>0</v>
      </c>
      <c r="O262" s="4"/>
      <c r="P262">
        <f t="shared" si="21"/>
        <v>0</v>
      </c>
      <c r="R262" s="4"/>
      <c r="S262">
        <f t="shared" si="22"/>
        <v>0</v>
      </c>
      <c r="V262" s="20">
        <f t="shared" si="23"/>
        <v>1</v>
      </c>
      <c r="W262" s="22" t="s">
        <v>1187</v>
      </c>
      <c r="AB262">
        <f t="shared" si="24"/>
        <v>3</v>
      </c>
    </row>
    <row r="263" spans="1:28" x14ac:dyDescent="0.25">
      <c r="A263" t="s">
        <v>275</v>
      </c>
      <c r="B263" s="3" t="s">
        <v>4</v>
      </c>
      <c r="C263">
        <f t="shared" si="20"/>
        <v>0</v>
      </c>
      <c r="O263" s="4"/>
      <c r="P263">
        <f t="shared" si="21"/>
        <v>0</v>
      </c>
      <c r="R263" s="4"/>
      <c r="S263">
        <f t="shared" si="22"/>
        <v>0</v>
      </c>
      <c r="V263" s="20">
        <f t="shared" si="23"/>
        <v>1</v>
      </c>
      <c r="W263" s="22" t="s">
        <v>1204</v>
      </c>
      <c r="AB263">
        <f t="shared" si="24"/>
        <v>3</v>
      </c>
    </row>
    <row r="264" spans="1:28" x14ac:dyDescent="0.25">
      <c r="A264" t="s">
        <v>276</v>
      </c>
      <c r="B264" s="3" t="s">
        <v>4</v>
      </c>
      <c r="C264">
        <f t="shared" si="20"/>
        <v>0</v>
      </c>
      <c r="O264" s="4"/>
      <c r="P264">
        <f t="shared" si="21"/>
        <v>0</v>
      </c>
      <c r="R264" s="4"/>
      <c r="S264">
        <f t="shared" si="22"/>
        <v>0</v>
      </c>
      <c r="V264" s="20">
        <f t="shared" si="23"/>
        <v>1</v>
      </c>
      <c r="W264" s="22" t="s">
        <v>1195</v>
      </c>
      <c r="AB264">
        <f t="shared" si="24"/>
        <v>3</v>
      </c>
    </row>
    <row r="265" spans="1:28" x14ac:dyDescent="0.25">
      <c r="A265" t="s">
        <v>277</v>
      </c>
      <c r="B265" s="3" t="s">
        <v>4</v>
      </c>
      <c r="C265">
        <f t="shared" si="20"/>
        <v>0</v>
      </c>
      <c r="O265" s="4"/>
      <c r="P265">
        <f t="shared" si="21"/>
        <v>0</v>
      </c>
      <c r="R265" s="4"/>
      <c r="S265">
        <f t="shared" si="22"/>
        <v>0</v>
      </c>
      <c r="V265" s="20">
        <f t="shared" si="23"/>
        <v>2</v>
      </c>
      <c r="W265" s="22" t="s">
        <v>1187</v>
      </c>
      <c r="X265" s="21" t="s">
        <v>1210</v>
      </c>
      <c r="AB265">
        <f t="shared" si="24"/>
        <v>3</v>
      </c>
    </row>
    <row r="266" spans="1:28" x14ac:dyDescent="0.25">
      <c r="A266" t="s">
        <v>278</v>
      </c>
      <c r="B266" s="3" t="s">
        <v>4</v>
      </c>
      <c r="C266">
        <f t="shared" si="20"/>
        <v>0</v>
      </c>
      <c r="O266" s="4"/>
      <c r="P266">
        <f t="shared" si="21"/>
        <v>0</v>
      </c>
      <c r="R266" s="4"/>
      <c r="S266">
        <f t="shared" si="22"/>
        <v>0</v>
      </c>
      <c r="V266" s="20">
        <f t="shared" si="23"/>
        <v>1</v>
      </c>
      <c r="W266" s="21" t="s">
        <v>1200</v>
      </c>
      <c r="AB266">
        <f t="shared" si="24"/>
        <v>3</v>
      </c>
    </row>
    <row r="267" spans="1:28" x14ac:dyDescent="0.25">
      <c r="A267" t="s">
        <v>280</v>
      </c>
      <c r="B267" s="3" t="s">
        <v>4</v>
      </c>
      <c r="C267">
        <f t="shared" si="20"/>
        <v>0</v>
      </c>
      <c r="O267" s="4"/>
      <c r="P267">
        <f t="shared" si="21"/>
        <v>0</v>
      </c>
      <c r="R267" s="4"/>
      <c r="S267">
        <f t="shared" si="22"/>
        <v>0</v>
      </c>
      <c r="V267" s="20">
        <f t="shared" si="23"/>
        <v>1</v>
      </c>
      <c r="W267" s="22" t="s">
        <v>1201</v>
      </c>
      <c r="AB267">
        <f t="shared" si="24"/>
        <v>3</v>
      </c>
    </row>
    <row r="268" spans="1:28" x14ac:dyDescent="0.25">
      <c r="A268" t="s">
        <v>281</v>
      </c>
      <c r="B268" s="3" t="s">
        <v>4</v>
      </c>
      <c r="C268">
        <f t="shared" si="20"/>
        <v>0</v>
      </c>
      <c r="O268" s="4"/>
      <c r="P268">
        <f t="shared" si="21"/>
        <v>0</v>
      </c>
      <c r="R268" s="4"/>
      <c r="S268">
        <f t="shared" si="22"/>
        <v>0</v>
      </c>
      <c r="V268" s="20">
        <f t="shared" si="23"/>
        <v>1</v>
      </c>
      <c r="W268" s="22" t="s">
        <v>1204</v>
      </c>
      <c r="AB268">
        <f t="shared" si="24"/>
        <v>3</v>
      </c>
    </row>
    <row r="269" spans="1:28" x14ac:dyDescent="0.25">
      <c r="A269" t="s">
        <v>284</v>
      </c>
      <c r="B269" s="3" t="s">
        <v>13</v>
      </c>
      <c r="C269">
        <f t="shared" si="20"/>
        <v>0</v>
      </c>
      <c r="O269" s="4"/>
      <c r="P269">
        <f t="shared" si="21"/>
        <v>0</v>
      </c>
      <c r="R269" s="4"/>
      <c r="S269">
        <f t="shared" si="22"/>
        <v>0</v>
      </c>
      <c r="V269" s="20">
        <f t="shared" si="23"/>
        <v>1</v>
      </c>
      <c r="W269" s="22" t="s">
        <v>1207</v>
      </c>
      <c r="AB269">
        <f t="shared" si="24"/>
        <v>4</v>
      </c>
    </row>
    <row r="270" spans="1:28" x14ac:dyDescent="0.25">
      <c r="A270" t="s">
        <v>285</v>
      </c>
      <c r="B270" s="3" t="s">
        <v>4</v>
      </c>
      <c r="C270">
        <f t="shared" si="20"/>
        <v>0</v>
      </c>
      <c r="O270" s="4"/>
      <c r="P270">
        <f t="shared" si="21"/>
        <v>0</v>
      </c>
      <c r="R270" s="4"/>
      <c r="S270">
        <f t="shared" si="22"/>
        <v>0</v>
      </c>
      <c r="V270" s="20">
        <f t="shared" si="23"/>
        <v>1</v>
      </c>
      <c r="W270" s="22" t="s">
        <v>1188</v>
      </c>
      <c r="AB270">
        <f t="shared" si="24"/>
        <v>3</v>
      </c>
    </row>
    <row r="271" spans="1:28" x14ac:dyDescent="0.25">
      <c r="A271" t="s">
        <v>286</v>
      </c>
      <c r="B271" s="3" t="s">
        <v>4</v>
      </c>
      <c r="C271">
        <f t="shared" si="20"/>
        <v>0</v>
      </c>
      <c r="O271" s="4"/>
      <c r="P271">
        <f t="shared" si="21"/>
        <v>0</v>
      </c>
      <c r="R271" s="4"/>
      <c r="S271">
        <f t="shared" si="22"/>
        <v>0</v>
      </c>
      <c r="V271" s="20">
        <f t="shared" si="23"/>
        <v>1</v>
      </c>
      <c r="W271" s="22" t="s">
        <v>1204</v>
      </c>
      <c r="AB271">
        <f t="shared" si="24"/>
        <v>3</v>
      </c>
    </row>
    <row r="272" spans="1:28" x14ac:dyDescent="0.25">
      <c r="A272" t="s">
        <v>287</v>
      </c>
      <c r="B272" s="3" t="s">
        <v>4</v>
      </c>
      <c r="C272">
        <f t="shared" si="20"/>
        <v>0</v>
      </c>
      <c r="O272" s="4"/>
      <c r="P272">
        <f t="shared" si="21"/>
        <v>0</v>
      </c>
      <c r="R272" s="4"/>
      <c r="S272">
        <f t="shared" si="22"/>
        <v>0</v>
      </c>
      <c r="V272" s="20">
        <f t="shared" si="23"/>
        <v>1</v>
      </c>
      <c r="W272" s="22" t="s">
        <v>1209</v>
      </c>
      <c r="AB272">
        <f t="shared" si="24"/>
        <v>3</v>
      </c>
    </row>
    <row r="273" spans="1:28" x14ac:dyDescent="0.25">
      <c r="A273" t="s">
        <v>288</v>
      </c>
      <c r="B273" s="3" t="s">
        <v>13</v>
      </c>
      <c r="C273">
        <f t="shared" si="20"/>
        <v>0</v>
      </c>
      <c r="O273" s="4"/>
      <c r="P273">
        <f t="shared" si="21"/>
        <v>0</v>
      </c>
      <c r="R273" s="4"/>
      <c r="S273">
        <f t="shared" si="22"/>
        <v>0</v>
      </c>
      <c r="V273" s="20">
        <f t="shared" si="23"/>
        <v>1</v>
      </c>
      <c r="W273" s="22" t="s">
        <v>1204</v>
      </c>
      <c r="AB273">
        <f t="shared" si="24"/>
        <v>4</v>
      </c>
    </row>
    <row r="274" spans="1:28" x14ac:dyDescent="0.25">
      <c r="A274" t="s">
        <v>289</v>
      </c>
      <c r="B274" s="3" t="s">
        <v>47</v>
      </c>
      <c r="C274">
        <f t="shared" si="20"/>
        <v>0</v>
      </c>
      <c r="O274" s="4"/>
      <c r="P274">
        <f t="shared" si="21"/>
        <v>0</v>
      </c>
      <c r="R274" s="4"/>
      <c r="S274">
        <f t="shared" si="22"/>
        <v>0</v>
      </c>
      <c r="V274" s="20">
        <f t="shared" si="23"/>
        <v>1</v>
      </c>
      <c r="W274" s="22" t="s">
        <v>1205</v>
      </c>
      <c r="AB274">
        <f t="shared" si="24"/>
        <v>7</v>
      </c>
    </row>
    <row r="275" spans="1:28" x14ac:dyDescent="0.25">
      <c r="A275" t="s">
        <v>290</v>
      </c>
      <c r="B275" s="3" t="s">
        <v>6</v>
      </c>
      <c r="C275">
        <f t="shared" si="20"/>
        <v>0</v>
      </c>
      <c r="O275" s="4"/>
      <c r="P275">
        <f t="shared" si="21"/>
        <v>0</v>
      </c>
      <c r="R275" s="4"/>
      <c r="S275">
        <f t="shared" si="22"/>
        <v>0</v>
      </c>
      <c r="V275" s="20">
        <f t="shared" si="23"/>
        <v>1</v>
      </c>
      <c r="W275" s="22" t="s">
        <v>1187</v>
      </c>
      <c r="AB275">
        <f t="shared" si="24"/>
        <v>2</v>
      </c>
    </row>
    <row r="276" spans="1:28" x14ac:dyDescent="0.25">
      <c r="A276" t="s">
        <v>291</v>
      </c>
      <c r="B276" s="3" t="s">
        <v>4</v>
      </c>
      <c r="C276">
        <f t="shared" si="20"/>
        <v>0</v>
      </c>
      <c r="O276" s="4"/>
      <c r="P276">
        <f t="shared" si="21"/>
        <v>0</v>
      </c>
      <c r="R276" s="4"/>
      <c r="S276">
        <f t="shared" si="22"/>
        <v>0</v>
      </c>
      <c r="V276" s="20">
        <f t="shared" si="23"/>
        <v>1</v>
      </c>
      <c r="W276" s="22" t="s">
        <v>1200</v>
      </c>
      <c r="AB276">
        <f t="shared" si="24"/>
        <v>3</v>
      </c>
    </row>
    <row r="277" spans="1:28" x14ac:dyDescent="0.25">
      <c r="A277" t="s">
        <v>292</v>
      </c>
      <c r="B277" s="3" t="s">
        <v>4</v>
      </c>
      <c r="C277">
        <f t="shared" si="20"/>
        <v>0</v>
      </c>
      <c r="O277" s="4"/>
      <c r="P277">
        <f t="shared" si="21"/>
        <v>0</v>
      </c>
      <c r="R277" s="4"/>
      <c r="S277">
        <f t="shared" si="22"/>
        <v>0</v>
      </c>
      <c r="V277" s="20">
        <f t="shared" si="23"/>
        <v>1</v>
      </c>
      <c r="W277" s="22" t="s">
        <v>1206</v>
      </c>
      <c r="AB277">
        <f t="shared" si="24"/>
        <v>3</v>
      </c>
    </row>
    <row r="278" spans="1:28" x14ac:dyDescent="0.25">
      <c r="A278" t="s">
        <v>293</v>
      </c>
      <c r="B278" s="3" t="s">
        <v>6</v>
      </c>
      <c r="C278">
        <f t="shared" si="20"/>
        <v>0</v>
      </c>
      <c r="O278" s="4"/>
      <c r="P278">
        <f t="shared" si="21"/>
        <v>0</v>
      </c>
      <c r="R278" s="4"/>
      <c r="S278">
        <f t="shared" si="22"/>
        <v>0</v>
      </c>
      <c r="V278" s="20">
        <f t="shared" si="23"/>
        <v>2</v>
      </c>
      <c r="W278" s="22" t="s">
        <v>1195</v>
      </c>
      <c r="X278" s="21" t="s">
        <v>1210</v>
      </c>
      <c r="AB278">
        <f t="shared" si="24"/>
        <v>2</v>
      </c>
    </row>
    <row r="279" spans="1:28" x14ac:dyDescent="0.25">
      <c r="A279" t="s">
        <v>294</v>
      </c>
      <c r="B279" s="3" t="s">
        <v>4</v>
      </c>
      <c r="C279">
        <f t="shared" si="20"/>
        <v>0</v>
      </c>
      <c r="O279" s="4"/>
      <c r="P279">
        <f t="shared" si="21"/>
        <v>0</v>
      </c>
      <c r="R279" s="4"/>
      <c r="S279">
        <f t="shared" si="22"/>
        <v>0</v>
      </c>
      <c r="V279" s="20">
        <f t="shared" si="23"/>
        <v>1</v>
      </c>
      <c r="W279" s="22" t="s">
        <v>1187</v>
      </c>
      <c r="AB279">
        <f t="shared" si="24"/>
        <v>3</v>
      </c>
    </row>
    <row r="280" spans="1:28" x14ac:dyDescent="0.25">
      <c r="A280" t="s">
        <v>295</v>
      </c>
      <c r="B280" s="3" t="s">
        <v>4</v>
      </c>
      <c r="C280">
        <f t="shared" si="20"/>
        <v>0</v>
      </c>
      <c r="O280" s="4"/>
      <c r="P280">
        <f t="shared" si="21"/>
        <v>0</v>
      </c>
      <c r="R280" s="4"/>
      <c r="S280">
        <f t="shared" si="22"/>
        <v>0</v>
      </c>
      <c r="V280" s="20">
        <f t="shared" si="23"/>
        <v>1</v>
      </c>
      <c r="W280" s="22" t="s">
        <v>1203</v>
      </c>
      <c r="AB280">
        <f t="shared" si="24"/>
        <v>3</v>
      </c>
    </row>
    <row r="281" spans="1:28" x14ac:dyDescent="0.25">
      <c r="A281" t="s">
        <v>296</v>
      </c>
      <c r="B281" s="3" t="s">
        <v>13</v>
      </c>
      <c r="C281">
        <f t="shared" si="20"/>
        <v>0</v>
      </c>
      <c r="O281" s="4"/>
      <c r="P281">
        <f t="shared" si="21"/>
        <v>0</v>
      </c>
      <c r="R281" s="4"/>
      <c r="S281">
        <f t="shared" si="22"/>
        <v>0</v>
      </c>
      <c r="V281" s="20">
        <f t="shared" si="23"/>
        <v>1</v>
      </c>
      <c r="W281" s="21" t="s">
        <v>1206</v>
      </c>
      <c r="AB281">
        <f t="shared" si="24"/>
        <v>4</v>
      </c>
    </row>
    <row r="282" spans="1:28" x14ac:dyDescent="0.25">
      <c r="A282" t="s">
        <v>297</v>
      </c>
      <c r="B282" s="3" t="s">
        <v>4</v>
      </c>
      <c r="C282">
        <f t="shared" si="20"/>
        <v>0</v>
      </c>
      <c r="O282" s="4"/>
      <c r="P282">
        <f t="shared" si="21"/>
        <v>0</v>
      </c>
      <c r="R282" s="4"/>
      <c r="S282">
        <f t="shared" si="22"/>
        <v>0</v>
      </c>
      <c r="V282" s="20">
        <f t="shared" si="23"/>
        <v>1</v>
      </c>
      <c r="W282" s="22" t="s">
        <v>1195</v>
      </c>
      <c r="AB282">
        <f t="shared" si="24"/>
        <v>3</v>
      </c>
    </row>
    <row r="283" spans="1:28" x14ac:dyDescent="0.25">
      <c r="A283" t="s">
        <v>299</v>
      </c>
      <c r="B283" s="3" t="s">
        <v>6</v>
      </c>
      <c r="C283">
        <f t="shared" si="20"/>
        <v>0</v>
      </c>
      <c r="O283" s="4"/>
      <c r="P283">
        <f t="shared" si="21"/>
        <v>0</v>
      </c>
      <c r="R283" s="4"/>
      <c r="S283">
        <f t="shared" si="22"/>
        <v>0</v>
      </c>
      <c r="V283" s="20">
        <f t="shared" si="23"/>
        <v>1</v>
      </c>
      <c r="W283" s="22" t="s">
        <v>1187</v>
      </c>
      <c r="AB283">
        <f t="shared" si="24"/>
        <v>2</v>
      </c>
    </row>
    <row r="284" spans="1:28" x14ac:dyDescent="0.25">
      <c r="A284" t="s">
        <v>300</v>
      </c>
      <c r="B284" s="3" t="s">
        <v>6</v>
      </c>
      <c r="C284">
        <f t="shared" si="20"/>
        <v>0</v>
      </c>
      <c r="O284" s="4"/>
      <c r="P284">
        <f t="shared" si="21"/>
        <v>0</v>
      </c>
      <c r="R284" s="4"/>
      <c r="S284">
        <f t="shared" si="22"/>
        <v>0</v>
      </c>
      <c r="V284" s="20">
        <f t="shared" si="23"/>
        <v>1</v>
      </c>
      <c r="W284" s="22" t="s">
        <v>1188</v>
      </c>
      <c r="AB284">
        <f t="shared" si="24"/>
        <v>2</v>
      </c>
    </row>
    <row r="285" spans="1:28" x14ac:dyDescent="0.25">
      <c r="A285" t="s">
        <v>301</v>
      </c>
      <c r="B285" s="3" t="s">
        <v>4</v>
      </c>
      <c r="C285">
        <f t="shared" si="20"/>
        <v>0</v>
      </c>
      <c r="O285" s="4"/>
      <c r="P285">
        <f t="shared" si="21"/>
        <v>0</v>
      </c>
      <c r="R285" s="4"/>
      <c r="S285">
        <f t="shared" si="22"/>
        <v>0</v>
      </c>
      <c r="V285" s="20">
        <f t="shared" si="23"/>
        <v>1</v>
      </c>
      <c r="W285" s="22" t="s">
        <v>1191</v>
      </c>
      <c r="AB285">
        <f t="shared" si="24"/>
        <v>3</v>
      </c>
    </row>
    <row r="286" spans="1:28" x14ac:dyDescent="0.25">
      <c r="A286" t="s">
        <v>302</v>
      </c>
      <c r="B286" s="3" t="s">
        <v>6</v>
      </c>
      <c r="C286">
        <f t="shared" si="20"/>
        <v>0</v>
      </c>
      <c r="O286" s="4"/>
      <c r="P286">
        <f t="shared" si="21"/>
        <v>0</v>
      </c>
      <c r="R286" s="4"/>
      <c r="S286">
        <f t="shared" si="22"/>
        <v>0</v>
      </c>
      <c r="V286" s="20">
        <f t="shared" si="23"/>
        <v>1</v>
      </c>
      <c r="W286" s="22" t="s">
        <v>1191</v>
      </c>
      <c r="AB286">
        <f t="shared" si="24"/>
        <v>2</v>
      </c>
    </row>
    <row r="287" spans="1:28" x14ac:dyDescent="0.25">
      <c r="A287" t="s">
        <v>303</v>
      </c>
      <c r="B287" s="3" t="s">
        <v>4</v>
      </c>
      <c r="C287">
        <f t="shared" si="20"/>
        <v>0</v>
      </c>
      <c r="O287" s="4"/>
      <c r="P287">
        <f t="shared" si="21"/>
        <v>0</v>
      </c>
      <c r="R287" s="4"/>
      <c r="S287">
        <f t="shared" si="22"/>
        <v>0</v>
      </c>
      <c r="V287" s="20">
        <f t="shared" si="23"/>
        <v>1</v>
      </c>
      <c r="W287" s="22" t="s">
        <v>1200</v>
      </c>
      <c r="AB287">
        <f t="shared" si="24"/>
        <v>3</v>
      </c>
    </row>
    <row r="288" spans="1:28" x14ac:dyDescent="0.25">
      <c r="A288" t="s">
        <v>304</v>
      </c>
      <c r="B288" s="3" t="s">
        <v>6</v>
      </c>
      <c r="C288">
        <f t="shared" si="20"/>
        <v>0</v>
      </c>
      <c r="O288" s="4"/>
      <c r="P288">
        <f t="shared" si="21"/>
        <v>0</v>
      </c>
      <c r="R288" s="4"/>
      <c r="S288">
        <f t="shared" si="22"/>
        <v>0</v>
      </c>
      <c r="V288" s="20">
        <f t="shared" si="23"/>
        <v>1</v>
      </c>
      <c r="W288" s="22" t="s">
        <v>1203</v>
      </c>
      <c r="AB288">
        <f t="shared" si="24"/>
        <v>2</v>
      </c>
    </row>
    <row r="289" spans="1:28" x14ac:dyDescent="0.25">
      <c r="A289" t="s">
        <v>305</v>
      </c>
      <c r="B289" s="3" t="s">
        <v>4</v>
      </c>
      <c r="C289">
        <f t="shared" si="20"/>
        <v>0</v>
      </c>
      <c r="O289" s="4"/>
      <c r="P289">
        <f t="shared" si="21"/>
        <v>0</v>
      </c>
      <c r="R289" s="4"/>
      <c r="S289">
        <f t="shared" si="22"/>
        <v>0</v>
      </c>
      <c r="V289" s="20">
        <f t="shared" si="23"/>
        <v>1</v>
      </c>
      <c r="W289" s="22" t="s">
        <v>1209</v>
      </c>
      <c r="AB289">
        <f t="shared" si="24"/>
        <v>3</v>
      </c>
    </row>
    <row r="290" spans="1:28" x14ac:dyDescent="0.25">
      <c r="A290" t="s">
        <v>306</v>
      </c>
      <c r="B290" s="3" t="s">
        <v>4</v>
      </c>
      <c r="C290">
        <f t="shared" si="20"/>
        <v>0</v>
      </c>
      <c r="O290" s="4"/>
      <c r="P290">
        <f t="shared" si="21"/>
        <v>0</v>
      </c>
      <c r="R290" s="4"/>
      <c r="S290">
        <f t="shared" si="22"/>
        <v>0</v>
      </c>
      <c r="V290" s="20">
        <f t="shared" si="23"/>
        <v>1</v>
      </c>
      <c r="W290" s="22" t="s">
        <v>1206</v>
      </c>
      <c r="AB290">
        <f t="shared" si="24"/>
        <v>3</v>
      </c>
    </row>
    <row r="291" spans="1:28" x14ac:dyDescent="0.25">
      <c r="A291" t="s">
        <v>307</v>
      </c>
      <c r="B291" s="3" t="s">
        <v>4</v>
      </c>
      <c r="C291">
        <f t="shared" si="20"/>
        <v>0</v>
      </c>
      <c r="O291" s="4"/>
      <c r="P291">
        <f t="shared" si="21"/>
        <v>0</v>
      </c>
      <c r="R291" s="4"/>
      <c r="S291">
        <f t="shared" si="22"/>
        <v>0</v>
      </c>
      <c r="V291" s="20">
        <f t="shared" si="23"/>
        <v>1</v>
      </c>
      <c r="W291" s="22" t="s">
        <v>1195</v>
      </c>
      <c r="AB291">
        <f t="shared" si="24"/>
        <v>3</v>
      </c>
    </row>
    <row r="292" spans="1:28" x14ac:dyDescent="0.25">
      <c r="A292" t="s">
        <v>308</v>
      </c>
      <c r="B292" s="3" t="s">
        <v>4</v>
      </c>
      <c r="C292">
        <f t="shared" si="20"/>
        <v>0</v>
      </c>
      <c r="O292" s="4"/>
      <c r="P292">
        <f t="shared" si="21"/>
        <v>0</v>
      </c>
      <c r="R292" s="4"/>
      <c r="S292">
        <f t="shared" si="22"/>
        <v>0</v>
      </c>
      <c r="V292" s="20">
        <f t="shared" si="23"/>
        <v>1</v>
      </c>
      <c r="W292" s="22" t="s">
        <v>1188</v>
      </c>
      <c r="AB292">
        <f t="shared" si="24"/>
        <v>3</v>
      </c>
    </row>
    <row r="293" spans="1:28" x14ac:dyDescent="0.25">
      <c r="A293" t="s">
        <v>309</v>
      </c>
      <c r="B293" s="3" t="s">
        <v>6</v>
      </c>
      <c r="C293">
        <f t="shared" si="20"/>
        <v>0</v>
      </c>
      <c r="O293" s="4"/>
      <c r="P293">
        <f t="shared" si="21"/>
        <v>0</v>
      </c>
      <c r="R293" s="4"/>
      <c r="S293">
        <f t="shared" si="22"/>
        <v>0</v>
      </c>
      <c r="V293" s="20">
        <f t="shared" si="23"/>
        <v>1</v>
      </c>
      <c r="W293" s="22" t="s">
        <v>1203</v>
      </c>
      <c r="AB293">
        <f t="shared" si="24"/>
        <v>2</v>
      </c>
    </row>
    <row r="294" spans="1:28" x14ac:dyDescent="0.25">
      <c r="A294" t="s">
        <v>310</v>
      </c>
      <c r="B294" s="3" t="s">
        <v>6</v>
      </c>
      <c r="C294">
        <f t="shared" si="20"/>
        <v>0</v>
      </c>
      <c r="O294" s="4"/>
      <c r="P294">
        <f t="shared" si="21"/>
        <v>0</v>
      </c>
      <c r="R294" s="4"/>
      <c r="S294">
        <f t="shared" si="22"/>
        <v>0</v>
      </c>
      <c r="V294" s="20">
        <f t="shared" si="23"/>
        <v>1</v>
      </c>
      <c r="W294" s="22" t="s">
        <v>1200</v>
      </c>
      <c r="AB294">
        <f t="shared" si="24"/>
        <v>2</v>
      </c>
    </row>
    <row r="295" spans="1:28" x14ac:dyDescent="0.25">
      <c r="A295" t="s">
        <v>311</v>
      </c>
      <c r="B295" s="3" t="s">
        <v>6</v>
      </c>
      <c r="C295">
        <f t="shared" si="20"/>
        <v>0</v>
      </c>
      <c r="O295" s="4"/>
      <c r="P295">
        <f t="shared" si="21"/>
        <v>0</v>
      </c>
      <c r="R295" s="4"/>
      <c r="S295">
        <f t="shared" si="22"/>
        <v>0</v>
      </c>
      <c r="V295" s="20">
        <f t="shared" si="23"/>
        <v>1</v>
      </c>
      <c r="W295" s="22" t="s">
        <v>1207</v>
      </c>
      <c r="AB295">
        <f t="shared" si="24"/>
        <v>2</v>
      </c>
    </row>
    <row r="296" spans="1:28" x14ac:dyDescent="0.25">
      <c r="A296" t="s">
        <v>313</v>
      </c>
      <c r="B296" s="3" t="s">
        <v>13</v>
      </c>
      <c r="C296">
        <f t="shared" si="20"/>
        <v>0</v>
      </c>
      <c r="O296" s="4"/>
      <c r="P296">
        <f t="shared" si="21"/>
        <v>0</v>
      </c>
      <c r="R296" s="4"/>
      <c r="S296">
        <f t="shared" si="22"/>
        <v>0</v>
      </c>
      <c r="V296" s="20">
        <f t="shared" si="23"/>
        <v>1</v>
      </c>
      <c r="W296" s="22" t="s">
        <v>1191</v>
      </c>
      <c r="AB296">
        <f t="shared" si="24"/>
        <v>4</v>
      </c>
    </row>
    <row r="297" spans="1:28" x14ac:dyDescent="0.25">
      <c r="A297" t="s">
        <v>314</v>
      </c>
      <c r="B297" s="3" t="s">
        <v>4</v>
      </c>
      <c r="C297">
        <f t="shared" si="20"/>
        <v>0</v>
      </c>
      <c r="O297" s="4"/>
      <c r="P297">
        <f t="shared" si="21"/>
        <v>0</v>
      </c>
      <c r="R297" s="4"/>
      <c r="S297">
        <f t="shared" si="22"/>
        <v>0</v>
      </c>
      <c r="V297" s="20">
        <f t="shared" si="23"/>
        <v>1</v>
      </c>
      <c r="W297" s="22" t="s">
        <v>1187</v>
      </c>
      <c r="AB297">
        <f t="shared" si="24"/>
        <v>3</v>
      </c>
    </row>
    <row r="298" spans="1:28" x14ac:dyDescent="0.25">
      <c r="A298" t="s">
        <v>315</v>
      </c>
      <c r="B298" s="3" t="s">
        <v>315</v>
      </c>
      <c r="C298">
        <f t="shared" si="20"/>
        <v>0</v>
      </c>
      <c r="O298" s="4"/>
      <c r="P298">
        <f t="shared" si="21"/>
        <v>0</v>
      </c>
      <c r="R298" s="4"/>
      <c r="S298">
        <f t="shared" si="22"/>
        <v>0</v>
      </c>
      <c r="V298" s="20">
        <f t="shared" si="23"/>
        <v>0</v>
      </c>
      <c r="W298" s="19"/>
      <c r="AB298">
        <f t="shared" si="24"/>
        <v>10</v>
      </c>
    </row>
    <row r="299" spans="1:28" x14ac:dyDescent="0.25">
      <c r="A299" t="s">
        <v>316</v>
      </c>
      <c r="B299" s="3" t="s">
        <v>4</v>
      </c>
      <c r="C299">
        <f t="shared" si="20"/>
        <v>0</v>
      </c>
      <c r="O299" s="4"/>
      <c r="P299">
        <f t="shared" si="21"/>
        <v>0</v>
      </c>
      <c r="R299" s="4"/>
      <c r="S299">
        <f t="shared" si="22"/>
        <v>0</v>
      </c>
      <c r="V299" s="20">
        <f t="shared" si="23"/>
        <v>1</v>
      </c>
      <c r="W299" s="22" t="s">
        <v>1195</v>
      </c>
      <c r="AB299">
        <f t="shared" si="24"/>
        <v>3</v>
      </c>
    </row>
    <row r="300" spans="1:28" x14ac:dyDescent="0.25">
      <c r="A300" t="s">
        <v>317</v>
      </c>
      <c r="B300" s="3" t="s">
        <v>6</v>
      </c>
      <c r="C300">
        <f t="shared" si="20"/>
        <v>0</v>
      </c>
      <c r="O300" s="4"/>
      <c r="P300">
        <f t="shared" si="21"/>
        <v>0</v>
      </c>
      <c r="R300" s="4"/>
      <c r="S300">
        <f t="shared" si="22"/>
        <v>0</v>
      </c>
      <c r="V300" s="20">
        <f t="shared" si="23"/>
        <v>1</v>
      </c>
      <c r="W300" s="22" t="s">
        <v>1187</v>
      </c>
      <c r="AB300">
        <f t="shared" si="24"/>
        <v>2</v>
      </c>
    </row>
    <row r="301" spans="1:28" x14ac:dyDescent="0.25">
      <c r="A301" t="s">
        <v>318</v>
      </c>
      <c r="B301" s="3" t="s">
        <v>4</v>
      </c>
      <c r="C301">
        <f t="shared" si="20"/>
        <v>0</v>
      </c>
      <c r="O301" s="4"/>
      <c r="P301">
        <f t="shared" si="21"/>
        <v>0</v>
      </c>
      <c r="R301" s="4"/>
      <c r="S301">
        <f t="shared" si="22"/>
        <v>0</v>
      </c>
      <c r="V301" s="20">
        <f t="shared" si="23"/>
        <v>1</v>
      </c>
      <c r="W301" s="22" t="s">
        <v>1187</v>
      </c>
      <c r="AB301">
        <f t="shared" si="24"/>
        <v>3</v>
      </c>
    </row>
    <row r="302" spans="1:28" x14ac:dyDescent="0.25">
      <c r="A302" t="s">
        <v>319</v>
      </c>
      <c r="B302" s="3" t="s">
        <v>6</v>
      </c>
      <c r="C302">
        <f t="shared" si="20"/>
        <v>0</v>
      </c>
      <c r="O302" s="4"/>
      <c r="P302">
        <f t="shared" si="21"/>
        <v>0</v>
      </c>
      <c r="R302" s="4"/>
      <c r="S302">
        <f t="shared" si="22"/>
        <v>0</v>
      </c>
      <c r="V302" s="20">
        <f t="shared" si="23"/>
        <v>1</v>
      </c>
      <c r="W302" s="22" t="s">
        <v>1189</v>
      </c>
      <c r="AB302">
        <f t="shared" si="24"/>
        <v>2</v>
      </c>
    </row>
    <row r="303" spans="1:28" x14ac:dyDescent="0.25">
      <c r="A303" t="s">
        <v>320</v>
      </c>
      <c r="B303" s="3" t="s">
        <v>6</v>
      </c>
      <c r="C303">
        <f t="shared" si="20"/>
        <v>0</v>
      </c>
      <c r="O303" s="4"/>
      <c r="P303">
        <f t="shared" si="21"/>
        <v>0</v>
      </c>
      <c r="R303" s="4"/>
      <c r="S303">
        <f t="shared" si="22"/>
        <v>0</v>
      </c>
      <c r="V303" s="20">
        <f t="shared" si="23"/>
        <v>1</v>
      </c>
      <c r="W303" s="22" t="s">
        <v>1206</v>
      </c>
      <c r="AB303">
        <f t="shared" si="24"/>
        <v>2</v>
      </c>
    </row>
    <row r="304" spans="1:28" x14ac:dyDescent="0.25">
      <c r="A304" t="s">
        <v>321</v>
      </c>
      <c r="B304" s="3" t="s">
        <v>6</v>
      </c>
      <c r="C304">
        <f t="shared" si="20"/>
        <v>0</v>
      </c>
      <c r="O304" s="4"/>
      <c r="P304">
        <f t="shared" si="21"/>
        <v>0</v>
      </c>
      <c r="R304" s="4"/>
      <c r="S304">
        <f t="shared" si="22"/>
        <v>0</v>
      </c>
      <c r="V304" s="20">
        <f t="shared" si="23"/>
        <v>1</v>
      </c>
      <c r="W304" s="22" t="s">
        <v>1187</v>
      </c>
      <c r="AB304">
        <f t="shared" si="24"/>
        <v>2</v>
      </c>
    </row>
    <row r="305" spans="1:28" x14ac:dyDescent="0.25">
      <c r="A305" t="s">
        <v>322</v>
      </c>
      <c r="B305" s="3" t="s">
        <v>4</v>
      </c>
      <c r="C305">
        <f t="shared" si="20"/>
        <v>0</v>
      </c>
      <c r="O305" s="4"/>
      <c r="P305">
        <f t="shared" si="21"/>
        <v>0</v>
      </c>
      <c r="R305" s="4"/>
      <c r="S305">
        <f t="shared" si="22"/>
        <v>0</v>
      </c>
      <c r="V305" s="20">
        <f t="shared" si="23"/>
        <v>1</v>
      </c>
      <c r="W305" s="22" t="s">
        <v>1201</v>
      </c>
      <c r="AB305">
        <f t="shared" si="24"/>
        <v>3</v>
      </c>
    </row>
    <row r="306" spans="1:28" x14ac:dyDescent="0.25">
      <c r="A306" t="s">
        <v>323</v>
      </c>
      <c r="B306" s="3" t="s">
        <v>4</v>
      </c>
      <c r="C306">
        <f t="shared" si="20"/>
        <v>0</v>
      </c>
      <c r="O306" s="4"/>
      <c r="P306">
        <f t="shared" si="21"/>
        <v>0</v>
      </c>
      <c r="R306" s="4"/>
      <c r="S306">
        <f t="shared" si="22"/>
        <v>0</v>
      </c>
      <c r="V306" s="20">
        <f t="shared" si="23"/>
        <v>1</v>
      </c>
      <c r="W306" s="22" t="s">
        <v>1187</v>
      </c>
      <c r="AB306">
        <f t="shared" si="24"/>
        <v>3</v>
      </c>
    </row>
    <row r="307" spans="1:28" x14ac:dyDescent="0.25">
      <c r="A307" t="s">
        <v>324</v>
      </c>
      <c r="B307" s="3" t="s">
        <v>4</v>
      </c>
      <c r="C307">
        <f t="shared" si="20"/>
        <v>0</v>
      </c>
      <c r="O307" s="4"/>
      <c r="P307">
        <f t="shared" si="21"/>
        <v>0</v>
      </c>
      <c r="R307" s="4"/>
      <c r="S307">
        <f t="shared" si="22"/>
        <v>0</v>
      </c>
      <c r="V307" s="20">
        <f t="shared" si="23"/>
        <v>1</v>
      </c>
      <c r="W307" s="22" t="s">
        <v>1209</v>
      </c>
      <c r="AB307">
        <f t="shared" si="24"/>
        <v>3</v>
      </c>
    </row>
    <row r="308" spans="1:28" x14ac:dyDescent="0.25">
      <c r="A308" t="s">
        <v>325</v>
      </c>
      <c r="B308" s="3" t="s">
        <v>4</v>
      </c>
      <c r="C308">
        <f t="shared" si="20"/>
        <v>0</v>
      </c>
      <c r="O308" s="4"/>
      <c r="P308">
        <f t="shared" si="21"/>
        <v>0</v>
      </c>
      <c r="R308" s="4"/>
      <c r="S308">
        <f t="shared" si="22"/>
        <v>0</v>
      </c>
      <c r="V308" s="20">
        <f t="shared" si="23"/>
        <v>1</v>
      </c>
      <c r="W308" s="22" t="s">
        <v>1201</v>
      </c>
      <c r="AB308">
        <f t="shared" si="24"/>
        <v>3</v>
      </c>
    </row>
    <row r="309" spans="1:28" x14ac:dyDescent="0.25">
      <c r="A309" t="s">
        <v>326</v>
      </c>
      <c r="B309" s="3" t="s">
        <v>13</v>
      </c>
      <c r="C309">
        <f t="shared" si="20"/>
        <v>0</v>
      </c>
      <c r="O309" s="4"/>
      <c r="P309">
        <f t="shared" si="21"/>
        <v>0</v>
      </c>
      <c r="R309" s="4"/>
      <c r="S309">
        <f t="shared" si="22"/>
        <v>0</v>
      </c>
      <c r="V309" s="20">
        <f t="shared" si="23"/>
        <v>1</v>
      </c>
      <c r="W309" s="21" t="s">
        <v>1195</v>
      </c>
      <c r="AB309">
        <f t="shared" si="24"/>
        <v>4</v>
      </c>
    </row>
    <row r="310" spans="1:28" x14ac:dyDescent="0.25">
      <c r="A310" t="s">
        <v>327</v>
      </c>
      <c r="B310" s="3" t="s">
        <v>47</v>
      </c>
      <c r="C310">
        <f t="shared" si="20"/>
        <v>0</v>
      </c>
      <c r="O310" s="4"/>
      <c r="P310">
        <f t="shared" si="21"/>
        <v>0</v>
      </c>
      <c r="R310" s="4"/>
      <c r="S310">
        <f t="shared" si="22"/>
        <v>0</v>
      </c>
      <c r="V310" s="20">
        <f t="shared" si="23"/>
        <v>1</v>
      </c>
      <c r="W310" s="22" t="s">
        <v>1205</v>
      </c>
      <c r="AB310">
        <f t="shared" si="24"/>
        <v>7</v>
      </c>
    </row>
    <row r="311" spans="1:28" x14ac:dyDescent="0.25">
      <c r="A311" t="s">
        <v>328</v>
      </c>
      <c r="B311" s="3" t="s">
        <v>4</v>
      </c>
      <c r="C311">
        <f t="shared" si="20"/>
        <v>0</v>
      </c>
      <c r="O311" s="4"/>
      <c r="P311">
        <f t="shared" si="21"/>
        <v>0</v>
      </c>
      <c r="R311" s="4"/>
      <c r="S311">
        <f t="shared" si="22"/>
        <v>0</v>
      </c>
      <c r="V311" s="20">
        <f t="shared" si="23"/>
        <v>1</v>
      </c>
      <c r="W311" s="22" t="s">
        <v>1209</v>
      </c>
      <c r="AB311">
        <f t="shared" si="24"/>
        <v>3</v>
      </c>
    </row>
    <row r="312" spans="1:28" x14ac:dyDescent="0.25">
      <c r="A312" t="s">
        <v>329</v>
      </c>
      <c r="B312" s="3" t="s">
        <v>13</v>
      </c>
      <c r="C312">
        <f t="shared" si="20"/>
        <v>0</v>
      </c>
      <c r="O312" s="4"/>
      <c r="P312">
        <f t="shared" si="21"/>
        <v>0</v>
      </c>
      <c r="R312" s="4"/>
      <c r="S312">
        <f t="shared" si="22"/>
        <v>0</v>
      </c>
      <c r="V312" s="20">
        <f t="shared" si="23"/>
        <v>1</v>
      </c>
      <c r="W312" s="22" t="s">
        <v>1204</v>
      </c>
      <c r="AB312">
        <f t="shared" si="24"/>
        <v>4</v>
      </c>
    </row>
    <row r="313" spans="1:28" x14ac:dyDescent="0.25">
      <c r="A313" t="s">
        <v>330</v>
      </c>
      <c r="B313" s="3" t="s">
        <v>9</v>
      </c>
      <c r="C313">
        <f t="shared" si="20"/>
        <v>0</v>
      </c>
      <c r="O313" s="4"/>
      <c r="P313">
        <f t="shared" si="21"/>
        <v>0</v>
      </c>
      <c r="R313" s="4"/>
      <c r="S313">
        <f t="shared" si="22"/>
        <v>0</v>
      </c>
      <c r="V313" s="20">
        <f t="shared" si="23"/>
        <v>1</v>
      </c>
      <c r="W313" s="22" t="s">
        <v>1205</v>
      </c>
      <c r="AB313">
        <f t="shared" si="24"/>
        <v>5</v>
      </c>
    </row>
    <row r="314" spans="1:28" x14ac:dyDescent="0.25">
      <c r="A314" t="s">
        <v>331</v>
      </c>
      <c r="B314" s="3" t="s">
        <v>13</v>
      </c>
      <c r="C314">
        <f t="shared" ref="C314:C375" si="25">ABS(COUNTBLANK(D314:O314)-12)</f>
        <v>0</v>
      </c>
      <c r="O314" s="4"/>
      <c r="P314">
        <f t="shared" ref="P314:P375" si="26">ABS(COUNTBLANK(Q314:R314)-2)</f>
        <v>0</v>
      </c>
      <c r="R314" s="4"/>
      <c r="S314">
        <f t="shared" ref="S314:S375" si="27">ABS(COUNTBLANK(T314:U314)-2)</f>
        <v>0</v>
      </c>
      <c r="V314" s="20">
        <f t="shared" ref="V314:V375" si="28">ABS(COUNTBLANK(W314:Z314)-4)</f>
        <v>1</v>
      </c>
      <c r="W314" s="22" t="s">
        <v>1200</v>
      </c>
      <c r="AB314">
        <f t="shared" ref="AB314:AB375" si="29">IF(B314="City", 1, IF(B314 = "Town", 2, IF(B314 = "Village", 3, IF(B314 = "Resort Village", 4, IF(B314 = "Northern Village", 5, IF(B314 = "Northern Town", 6, IF(B314 = "Northern Hamlet", 7, IF(B314 = "Rural Municipality", 8, IF(B314 = "Flin Flon - Boundary Area", 9, IF(B314= "Northern Saskatchewan Administration District", 10))))))))))</f>
        <v>4</v>
      </c>
    </row>
    <row r="315" spans="1:28" x14ac:dyDescent="0.25">
      <c r="A315" t="s">
        <v>332</v>
      </c>
      <c r="B315" s="3" t="s">
        <v>4</v>
      </c>
      <c r="C315">
        <f t="shared" si="25"/>
        <v>0</v>
      </c>
      <c r="O315" s="4"/>
      <c r="P315">
        <f t="shared" si="26"/>
        <v>0</v>
      </c>
      <c r="R315" s="4"/>
      <c r="S315">
        <f t="shared" si="27"/>
        <v>0</v>
      </c>
      <c r="V315" s="20">
        <f t="shared" si="28"/>
        <v>1</v>
      </c>
      <c r="W315" s="22" t="s">
        <v>1207</v>
      </c>
      <c r="AB315">
        <f t="shared" si="29"/>
        <v>3</v>
      </c>
    </row>
    <row r="316" spans="1:28" x14ac:dyDescent="0.25">
      <c r="A316" t="s">
        <v>333</v>
      </c>
      <c r="B316" s="3" t="s">
        <v>4</v>
      </c>
      <c r="C316">
        <f t="shared" si="25"/>
        <v>0</v>
      </c>
      <c r="O316" s="4"/>
      <c r="P316">
        <f t="shared" si="26"/>
        <v>0</v>
      </c>
      <c r="R316" s="4"/>
      <c r="S316">
        <f t="shared" si="27"/>
        <v>0</v>
      </c>
      <c r="V316" s="20">
        <f t="shared" si="28"/>
        <v>1</v>
      </c>
      <c r="W316" s="22" t="s">
        <v>1188</v>
      </c>
      <c r="AB316">
        <f t="shared" si="29"/>
        <v>3</v>
      </c>
    </row>
    <row r="317" spans="1:28" x14ac:dyDescent="0.25">
      <c r="A317" t="s">
        <v>334</v>
      </c>
      <c r="B317" s="3" t="s">
        <v>6</v>
      </c>
      <c r="C317">
        <f t="shared" si="25"/>
        <v>0</v>
      </c>
      <c r="O317" s="4"/>
      <c r="P317">
        <f t="shared" si="26"/>
        <v>0</v>
      </c>
      <c r="R317" s="4"/>
      <c r="S317">
        <f t="shared" si="27"/>
        <v>0</v>
      </c>
      <c r="V317" s="20">
        <f t="shared" si="28"/>
        <v>1</v>
      </c>
      <c r="W317" s="22" t="s">
        <v>1195</v>
      </c>
      <c r="AB317">
        <f t="shared" si="29"/>
        <v>2</v>
      </c>
    </row>
    <row r="318" spans="1:28" x14ac:dyDescent="0.25">
      <c r="A318" t="s">
        <v>335</v>
      </c>
      <c r="B318" s="3" t="s">
        <v>4</v>
      </c>
      <c r="C318">
        <f t="shared" si="25"/>
        <v>0</v>
      </c>
      <c r="O318" s="4"/>
      <c r="P318">
        <f t="shared" si="26"/>
        <v>0</v>
      </c>
      <c r="R318" s="4"/>
      <c r="S318">
        <f t="shared" si="27"/>
        <v>0</v>
      </c>
      <c r="V318" s="20">
        <f t="shared" si="28"/>
        <v>1</v>
      </c>
      <c r="W318" s="22" t="s">
        <v>1189</v>
      </c>
      <c r="AB318">
        <f t="shared" si="29"/>
        <v>3</v>
      </c>
    </row>
    <row r="319" spans="1:28" x14ac:dyDescent="0.25">
      <c r="A319" t="s">
        <v>336</v>
      </c>
      <c r="B319" s="3" t="s">
        <v>4</v>
      </c>
      <c r="C319">
        <f t="shared" si="25"/>
        <v>0</v>
      </c>
      <c r="O319" s="4"/>
      <c r="P319">
        <f t="shared" si="26"/>
        <v>0</v>
      </c>
      <c r="R319" s="4"/>
      <c r="S319">
        <f t="shared" si="27"/>
        <v>0</v>
      </c>
      <c r="V319" s="20">
        <f t="shared" si="28"/>
        <v>1</v>
      </c>
      <c r="W319" s="22" t="s">
        <v>1209</v>
      </c>
      <c r="AB319">
        <f t="shared" si="29"/>
        <v>3</v>
      </c>
    </row>
    <row r="320" spans="1:28" x14ac:dyDescent="0.25">
      <c r="A320" t="s">
        <v>337</v>
      </c>
      <c r="B320" s="3" t="s">
        <v>4</v>
      </c>
      <c r="C320">
        <f t="shared" si="25"/>
        <v>0</v>
      </c>
      <c r="O320" s="4"/>
      <c r="P320">
        <f t="shared" si="26"/>
        <v>0</v>
      </c>
      <c r="R320" s="4"/>
      <c r="S320">
        <f t="shared" si="27"/>
        <v>0</v>
      </c>
      <c r="V320" s="20">
        <f t="shared" si="28"/>
        <v>1</v>
      </c>
      <c r="W320" s="22" t="s">
        <v>1200</v>
      </c>
      <c r="AB320">
        <f t="shared" si="29"/>
        <v>3</v>
      </c>
    </row>
    <row r="321" spans="1:28" x14ac:dyDescent="0.25">
      <c r="A321" t="s">
        <v>338</v>
      </c>
      <c r="B321" s="3" t="s">
        <v>6</v>
      </c>
      <c r="C321">
        <f t="shared" si="25"/>
        <v>0</v>
      </c>
      <c r="O321" s="4"/>
      <c r="P321">
        <f t="shared" si="26"/>
        <v>0</v>
      </c>
      <c r="R321" s="4"/>
      <c r="S321">
        <f t="shared" si="27"/>
        <v>0</v>
      </c>
      <c r="V321" s="20">
        <f t="shared" si="28"/>
        <v>1</v>
      </c>
      <c r="W321" s="22" t="s">
        <v>1195</v>
      </c>
      <c r="AB321">
        <f t="shared" si="29"/>
        <v>2</v>
      </c>
    </row>
    <row r="322" spans="1:28" x14ac:dyDescent="0.25">
      <c r="A322" t="s">
        <v>339</v>
      </c>
      <c r="B322" s="3" t="s">
        <v>9</v>
      </c>
      <c r="C322">
        <f t="shared" si="25"/>
        <v>0</v>
      </c>
      <c r="O322" s="4"/>
      <c r="P322">
        <f t="shared" si="26"/>
        <v>0</v>
      </c>
      <c r="R322" s="4"/>
      <c r="S322">
        <f t="shared" si="27"/>
        <v>0</v>
      </c>
      <c r="V322" s="20">
        <f t="shared" si="28"/>
        <v>1</v>
      </c>
      <c r="W322" s="22" t="s">
        <v>1205</v>
      </c>
      <c r="AB322">
        <f t="shared" si="29"/>
        <v>5</v>
      </c>
    </row>
    <row r="323" spans="1:28" x14ac:dyDescent="0.25">
      <c r="A323" t="s">
        <v>340</v>
      </c>
      <c r="B323" s="3" t="s">
        <v>4</v>
      </c>
      <c r="C323">
        <f t="shared" si="25"/>
        <v>0</v>
      </c>
      <c r="O323" s="4"/>
      <c r="P323">
        <f t="shared" si="26"/>
        <v>0</v>
      </c>
      <c r="R323" s="4"/>
      <c r="S323">
        <f t="shared" si="27"/>
        <v>0</v>
      </c>
      <c r="V323" s="20">
        <f t="shared" si="28"/>
        <v>1</v>
      </c>
      <c r="W323" s="22" t="s">
        <v>1203</v>
      </c>
      <c r="AB323">
        <f t="shared" si="29"/>
        <v>3</v>
      </c>
    </row>
    <row r="324" spans="1:28" x14ac:dyDescent="0.25">
      <c r="A324" t="s">
        <v>341</v>
      </c>
      <c r="B324" s="3" t="s">
        <v>4</v>
      </c>
      <c r="C324">
        <f t="shared" si="25"/>
        <v>0</v>
      </c>
      <c r="O324" s="4"/>
      <c r="P324">
        <f t="shared" si="26"/>
        <v>0</v>
      </c>
      <c r="R324" s="4"/>
      <c r="S324">
        <f t="shared" si="27"/>
        <v>0</v>
      </c>
      <c r="V324" s="20">
        <f t="shared" si="28"/>
        <v>1</v>
      </c>
      <c r="W324" s="22" t="s">
        <v>1206</v>
      </c>
      <c r="AB324">
        <f t="shared" si="29"/>
        <v>3</v>
      </c>
    </row>
    <row r="325" spans="1:28" x14ac:dyDescent="0.25">
      <c r="A325" t="s">
        <v>342</v>
      </c>
      <c r="B325" s="3" t="s">
        <v>6</v>
      </c>
      <c r="C325">
        <f t="shared" si="25"/>
        <v>0</v>
      </c>
      <c r="O325" s="4"/>
      <c r="P325">
        <f t="shared" si="26"/>
        <v>0</v>
      </c>
      <c r="R325" s="4"/>
      <c r="S325">
        <f t="shared" si="27"/>
        <v>0</v>
      </c>
      <c r="V325" s="20">
        <f t="shared" si="28"/>
        <v>1</v>
      </c>
      <c r="W325" s="22" t="s">
        <v>1188</v>
      </c>
      <c r="AB325">
        <f t="shared" si="29"/>
        <v>2</v>
      </c>
    </row>
    <row r="326" spans="1:28" x14ac:dyDescent="0.25">
      <c r="A326" t="s">
        <v>343</v>
      </c>
      <c r="B326" s="3" t="s">
        <v>6</v>
      </c>
      <c r="C326">
        <f t="shared" si="25"/>
        <v>0</v>
      </c>
      <c r="O326" s="4"/>
      <c r="P326">
        <f t="shared" si="26"/>
        <v>0</v>
      </c>
      <c r="R326" s="4"/>
      <c r="S326">
        <f t="shared" si="27"/>
        <v>0</v>
      </c>
      <c r="V326" s="20">
        <f t="shared" si="28"/>
        <v>1</v>
      </c>
      <c r="W326" s="22" t="s">
        <v>1203</v>
      </c>
      <c r="AB326">
        <f t="shared" si="29"/>
        <v>2</v>
      </c>
    </row>
    <row r="327" spans="1:28" x14ac:dyDescent="0.25">
      <c r="A327" t="s">
        <v>344</v>
      </c>
      <c r="B327" s="3" t="s">
        <v>6</v>
      </c>
      <c r="C327">
        <f t="shared" si="25"/>
        <v>0</v>
      </c>
      <c r="O327" s="4"/>
      <c r="P327">
        <f t="shared" si="26"/>
        <v>0</v>
      </c>
      <c r="R327" s="4"/>
      <c r="S327">
        <f t="shared" si="27"/>
        <v>0</v>
      </c>
      <c r="V327" s="20">
        <f t="shared" si="28"/>
        <v>1</v>
      </c>
      <c r="W327" s="22" t="s">
        <v>1207</v>
      </c>
      <c r="AB327">
        <f t="shared" si="29"/>
        <v>2</v>
      </c>
    </row>
    <row r="328" spans="1:28" x14ac:dyDescent="0.25">
      <c r="A328" t="s">
        <v>346</v>
      </c>
      <c r="B328" s="3" t="s">
        <v>4</v>
      </c>
      <c r="C328">
        <f t="shared" si="25"/>
        <v>0</v>
      </c>
      <c r="O328" s="4"/>
      <c r="P328">
        <f t="shared" si="26"/>
        <v>0</v>
      </c>
      <c r="R328" s="4"/>
      <c r="S328">
        <f t="shared" si="27"/>
        <v>0</v>
      </c>
      <c r="V328" s="20">
        <f t="shared" si="28"/>
        <v>1</v>
      </c>
      <c r="W328" s="22" t="s">
        <v>1189</v>
      </c>
      <c r="AB328">
        <f t="shared" si="29"/>
        <v>3</v>
      </c>
    </row>
    <row r="329" spans="1:28" x14ac:dyDescent="0.25">
      <c r="A329" t="s">
        <v>347</v>
      </c>
      <c r="B329" s="3" t="s">
        <v>4</v>
      </c>
      <c r="C329">
        <f t="shared" si="25"/>
        <v>0</v>
      </c>
      <c r="O329" s="4"/>
      <c r="P329">
        <f t="shared" si="26"/>
        <v>0</v>
      </c>
      <c r="R329" s="4"/>
      <c r="S329">
        <f t="shared" si="27"/>
        <v>0</v>
      </c>
      <c r="V329" s="20">
        <f t="shared" si="28"/>
        <v>1</v>
      </c>
      <c r="W329" s="22" t="s">
        <v>1200</v>
      </c>
      <c r="AB329">
        <f t="shared" si="29"/>
        <v>3</v>
      </c>
    </row>
    <row r="330" spans="1:28" x14ac:dyDescent="0.25">
      <c r="A330" t="s">
        <v>348</v>
      </c>
      <c r="B330" s="3" t="s">
        <v>6</v>
      </c>
      <c r="C330">
        <f t="shared" si="25"/>
        <v>0</v>
      </c>
      <c r="O330" s="4"/>
      <c r="P330">
        <f t="shared" si="26"/>
        <v>0</v>
      </c>
      <c r="R330" s="4"/>
      <c r="S330">
        <f t="shared" si="27"/>
        <v>0</v>
      </c>
      <c r="V330" s="20">
        <f t="shared" si="28"/>
        <v>1</v>
      </c>
      <c r="W330" s="22" t="s">
        <v>1195</v>
      </c>
      <c r="AB330">
        <f t="shared" si="29"/>
        <v>2</v>
      </c>
    </row>
    <row r="331" spans="1:28" x14ac:dyDescent="0.25">
      <c r="A331" t="s">
        <v>349</v>
      </c>
      <c r="B331" s="3" t="s">
        <v>4</v>
      </c>
      <c r="C331">
        <f t="shared" si="25"/>
        <v>0</v>
      </c>
      <c r="O331" s="4"/>
      <c r="P331">
        <f t="shared" si="26"/>
        <v>0</v>
      </c>
      <c r="R331" s="4"/>
      <c r="S331">
        <f t="shared" si="27"/>
        <v>0</v>
      </c>
      <c r="V331" s="20">
        <f t="shared" si="28"/>
        <v>1</v>
      </c>
      <c r="W331" s="22" t="s">
        <v>1200</v>
      </c>
      <c r="AB331">
        <f t="shared" si="29"/>
        <v>3</v>
      </c>
    </row>
    <row r="332" spans="1:28" x14ac:dyDescent="0.25">
      <c r="A332" t="s">
        <v>350</v>
      </c>
      <c r="B332" s="3" t="s">
        <v>6</v>
      </c>
      <c r="C332">
        <f t="shared" si="25"/>
        <v>0</v>
      </c>
      <c r="O332" s="4"/>
      <c r="P332">
        <f t="shared" si="26"/>
        <v>0</v>
      </c>
      <c r="R332" s="4"/>
      <c r="S332">
        <f t="shared" si="27"/>
        <v>0</v>
      </c>
      <c r="V332" s="20">
        <f t="shared" si="28"/>
        <v>1</v>
      </c>
      <c r="W332" s="22" t="s">
        <v>1204</v>
      </c>
      <c r="AB332">
        <f t="shared" si="29"/>
        <v>2</v>
      </c>
    </row>
    <row r="333" spans="1:28" x14ac:dyDescent="0.25">
      <c r="A333" t="s">
        <v>351</v>
      </c>
      <c r="B333" s="3" t="s">
        <v>6</v>
      </c>
      <c r="C333">
        <f t="shared" si="25"/>
        <v>0</v>
      </c>
      <c r="O333" s="4"/>
      <c r="P333">
        <f t="shared" si="26"/>
        <v>0</v>
      </c>
      <c r="R333" s="4"/>
      <c r="S333">
        <f t="shared" si="27"/>
        <v>0</v>
      </c>
      <c r="V333" s="20">
        <f t="shared" si="28"/>
        <v>2</v>
      </c>
      <c r="W333" s="22" t="s">
        <v>1187</v>
      </c>
      <c r="X333" s="22" t="s">
        <v>1210</v>
      </c>
      <c r="AB333">
        <f t="shared" si="29"/>
        <v>2</v>
      </c>
    </row>
    <row r="334" spans="1:28" x14ac:dyDescent="0.25">
      <c r="A334" t="s">
        <v>352</v>
      </c>
      <c r="B334" s="3" t="s">
        <v>4</v>
      </c>
      <c r="C334">
        <f t="shared" si="25"/>
        <v>0</v>
      </c>
      <c r="O334" s="4"/>
      <c r="P334">
        <f t="shared" si="26"/>
        <v>0</v>
      </c>
      <c r="R334" s="4"/>
      <c r="S334">
        <f t="shared" si="27"/>
        <v>0</v>
      </c>
      <c r="V334" s="20">
        <f t="shared" si="28"/>
        <v>1</v>
      </c>
      <c r="W334" s="22" t="s">
        <v>1207</v>
      </c>
      <c r="AB334">
        <f t="shared" si="29"/>
        <v>3</v>
      </c>
    </row>
    <row r="335" spans="1:28" x14ac:dyDescent="0.25">
      <c r="A335" t="s">
        <v>353</v>
      </c>
      <c r="B335" s="3" t="s">
        <v>6</v>
      </c>
      <c r="C335">
        <f t="shared" si="25"/>
        <v>0</v>
      </c>
      <c r="O335" s="4"/>
      <c r="P335">
        <f t="shared" si="26"/>
        <v>0</v>
      </c>
      <c r="R335" s="4"/>
      <c r="S335">
        <f t="shared" si="27"/>
        <v>0</v>
      </c>
      <c r="V335" s="20">
        <f t="shared" si="28"/>
        <v>1</v>
      </c>
      <c r="W335" s="22" t="s">
        <v>1200</v>
      </c>
      <c r="AB335">
        <f t="shared" si="29"/>
        <v>2</v>
      </c>
    </row>
    <row r="336" spans="1:28" x14ac:dyDescent="0.25">
      <c r="A336" t="s">
        <v>354</v>
      </c>
      <c r="B336" s="3" t="s">
        <v>6</v>
      </c>
      <c r="C336">
        <f t="shared" si="25"/>
        <v>0</v>
      </c>
      <c r="O336" s="4"/>
      <c r="P336">
        <f t="shared" si="26"/>
        <v>0</v>
      </c>
      <c r="R336" s="4"/>
      <c r="S336">
        <f t="shared" si="27"/>
        <v>0</v>
      </c>
      <c r="V336" s="20">
        <f t="shared" si="28"/>
        <v>1</v>
      </c>
      <c r="W336" s="22" t="s">
        <v>1187</v>
      </c>
      <c r="AB336">
        <f t="shared" si="29"/>
        <v>2</v>
      </c>
    </row>
    <row r="337" spans="1:28" x14ac:dyDescent="0.25">
      <c r="A337" t="s">
        <v>356</v>
      </c>
      <c r="B337" s="3" t="s">
        <v>6</v>
      </c>
      <c r="C337">
        <f t="shared" si="25"/>
        <v>0</v>
      </c>
      <c r="O337" s="4"/>
      <c r="P337">
        <f t="shared" si="26"/>
        <v>0</v>
      </c>
      <c r="R337" s="4"/>
      <c r="S337">
        <f t="shared" si="27"/>
        <v>0</v>
      </c>
      <c r="V337" s="20">
        <f t="shared" si="28"/>
        <v>1</v>
      </c>
      <c r="W337" s="22" t="s">
        <v>1195</v>
      </c>
      <c r="AB337">
        <f t="shared" si="29"/>
        <v>2</v>
      </c>
    </row>
    <row r="338" spans="1:28" x14ac:dyDescent="0.25">
      <c r="A338" t="s">
        <v>357</v>
      </c>
      <c r="B338" s="3" t="s">
        <v>4</v>
      </c>
      <c r="C338">
        <f t="shared" si="25"/>
        <v>0</v>
      </c>
      <c r="O338" s="4"/>
      <c r="P338">
        <f t="shared" si="26"/>
        <v>0</v>
      </c>
      <c r="R338" s="4"/>
      <c r="S338">
        <f t="shared" si="27"/>
        <v>0</v>
      </c>
      <c r="V338" s="20">
        <f t="shared" si="28"/>
        <v>2</v>
      </c>
      <c r="W338" s="21" t="s">
        <v>1207</v>
      </c>
      <c r="X338" s="22" t="s">
        <v>1214</v>
      </c>
      <c r="AB338">
        <f t="shared" si="29"/>
        <v>3</v>
      </c>
    </row>
    <row r="339" spans="1:28" x14ac:dyDescent="0.25">
      <c r="A339" t="s">
        <v>358</v>
      </c>
      <c r="B339" s="3" t="s">
        <v>4</v>
      </c>
      <c r="C339">
        <f t="shared" si="25"/>
        <v>0</v>
      </c>
      <c r="O339" s="4"/>
      <c r="P339">
        <f t="shared" si="26"/>
        <v>0</v>
      </c>
      <c r="R339" s="4"/>
      <c r="S339">
        <f t="shared" si="27"/>
        <v>0</v>
      </c>
      <c r="V339" s="20">
        <f t="shared" si="28"/>
        <v>1</v>
      </c>
      <c r="W339" s="22" t="s">
        <v>1204</v>
      </c>
      <c r="AB339">
        <f t="shared" si="29"/>
        <v>3</v>
      </c>
    </row>
    <row r="340" spans="1:28" x14ac:dyDescent="0.25">
      <c r="A340" t="s">
        <v>359</v>
      </c>
      <c r="B340" s="3" t="s">
        <v>4</v>
      </c>
      <c r="C340">
        <f t="shared" si="25"/>
        <v>0</v>
      </c>
      <c r="O340" s="4"/>
      <c r="P340">
        <f t="shared" si="26"/>
        <v>0</v>
      </c>
      <c r="R340" s="4"/>
      <c r="S340">
        <f t="shared" si="27"/>
        <v>0</v>
      </c>
      <c r="V340" s="20">
        <f t="shared" si="28"/>
        <v>1</v>
      </c>
      <c r="W340" s="22" t="s">
        <v>1188</v>
      </c>
      <c r="AB340">
        <f t="shared" si="29"/>
        <v>3</v>
      </c>
    </row>
    <row r="341" spans="1:28" x14ac:dyDescent="0.25">
      <c r="A341" t="s">
        <v>360</v>
      </c>
      <c r="B341" s="3" t="s">
        <v>4</v>
      </c>
      <c r="C341">
        <f t="shared" si="25"/>
        <v>0</v>
      </c>
      <c r="O341" s="4"/>
      <c r="P341">
        <f t="shared" si="26"/>
        <v>0</v>
      </c>
      <c r="R341" s="4"/>
      <c r="S341">
        <f t="shared" si="27"/>
        <v>0</v>
      </c>
      <c r="V341" s="20">
        <f t="shared" si="28"/>
        <v>1</v>
      </c>
      <c r="W341" s="22" t="s">
        <v>1203</v>
      </c>
      <c r="AB341">
        <f t="shared" si="29"/>
        <v>3</v>
      </c>
    </row>
    <row r="342" spans="1:28" x14ac:dyDescent="0.25">
      <c r="A342" t="s">
        <v>361</v>
      </c>
      <c r="B342" s="3" t="s">
        <v>4</v>
      </c>
      <c r="C342">
        <f t="shared" si="25"/>
        <v>0</v>
      </c>
      <c r="O342" s="4"/>
      <c r="P342">
        <f t="shared" si="26"/>
        <v>0</v>
      </c>
      <c r="R342" s="4"/>
      <c r="S342">
        <f t="shared" si="27"/>
        <v>0</v>
      </c>
      <c r="V342" s="20">
        <f t="shared" si="28"/>
        <v>1</v>
      </c>
      <c r="W342" s="22" t="s">
        <v>1191</v>
      </c>
      <c r="AB342">
        <f t="shared" si="29"/>
        <v>3</v>
      </c>
    </row>
    <row r="343" spans="1:28" x14ac:dyDescent="0.25">
      <c r="A343" t="s">
        <v>362</v>
      </c>
      <c r="B343" s="3" t="s">
        <v>363</v>
      </c>
      <c r="C343">
        <f t="shared" si="25"/>
        <v>0</v>
      </c>
      <c r="O343" s="4"/>
      <c r="P343">
        <f t="shared" si="26"/>
        <v>0</v>
      </c>
      <c r="R343" s="4"/>
      <c r="S343">
        <f t="shared" si="27"/>
        <v>0</v>
      </c>
      <c r="V343" s="20">
        <f t="shared" si="28"/>
        <v>3</v>
      </c>
      <c r="W343" s="22" t="s">
        <v>1200</v>
      </c>
      <c r="X343" s="22" t="s">
        <v>1199</v>
      </c>
      <c r="Y343" s="22" t="s">
        <v>1189</v>
      </c>
      <c r="AB343">
        <f t="shared" si="29"/>
        <v>8</v>
      </c>
    </row>
    <row r="344" spans="1:28" x14ac:dyDescent="0.25">
      <c r="A344" t="s">
        <v>364</v>
      </c>
      <c r="B344" s="3" t="s">
        <v>363</v>
      </c>
      <c r="C344">
        <f t="shared" si="25"/>
        <v>0</v>
      </c>
      <c r="O344" s="4"/>
      <c r="P344">
        <f t="shared" si="26"/>
        <v>0</v>
      </c>
      <c r="R344" s="4"/>
      <c r="S344">
        <f t="shared" si="27"/>
        <v>0</v>
      </c>
      <c r="V344" s="20">
        <f t="shared" si="28"/>
        <v>1</v>
      </c>
      <c r="W344" s="22" t="s">
        <v>1195</v>
      </c>
      <c r="AB344">
        <f t="shared" si="29"/>
        <v>8</v>
      </c>
    </row>
    <row r="345" spans="1:28" x14ac:dyDescent="0.25">
      <c r="A345" t="s">
        <v>365</v>
      </c>
      <c r="B345" s="3" t="s">
        <v>363</v>
      </c>
      <c r="C345">
        <f t="shared" si="25"/>
        <v>0</v>
      </c>
      <c r="O345" s="4"/>
      <c r="P345">
        <f t="shared" si="26"/>
        <v>0</v>
      </c>
      <c r="R345" s="4"/>
      <c r="S345">
        <f t="shared" si="27"/>
        <v>0</v>
      </c>
      <c r="V345" s="20">
        <f t="shared" si="28"/>
        <v>2</v>
      </c>
      <c r="W345" s="22" t="s">
        <v>1206</v>
      </c>
      <c r="X345" s="22" t="s">
        <v>1204</v>
      </c>
      <c r="AB345">
        <f t="shared" si="29"/>
        <v>8</v>
      </c>
    </row>
    <row r="346" spans="1:28" x14ac:dyDescent="0.25">
      <c r="A346" t="s">
        <v>366</v>
      </c>
      <c r="B346" s="3" t="s">
        <v>363</v>
      </c>
      <c r="C346">
        <f t="shared" si="25"/>
        <v>0</v>
      </c>
      <c r="O346" s="4"/>
      <c r="P346">
        <f t="shared" si="26"/>
        <v>1</v>
      </c>
      <c r="Q346" s="14" t="s">
        <v>1469</v>
      </c>
      <c r="R346" s="4"/>
      <c r="S346">
        <f t="shared" si="27"/>
        <v>0</v>
      </c>
      <c r="V346" s="20">
        <f t="shared" si="28"/>
        <v>1</v>
      </c>
      <c r="W346" s="22" t="s">
        <v>1187</v>
      </c>
      <c r="AB346">
        <f t="shared" si="29"/>
        <v>8</v>
      </c>
    </row>
    <row r="347" spans="1:28" x14ac:dyDescent="0.25">
      <c r="A347" t="s">
        <v>367</v>
      </c>
      <c r="B347" s="3" t="s">
        <v>363</v>
      </c>
      <c r="C347">
        <f t="shared" si="25"/>
        <v>0</v>
      </c>
      <c r="O347" s="4"/>
      <c r="P347">
        <f t="shared" si="26"/>
        <v>0</v>
      </c>
      <c r="R347" s="4"/>
      <c r="S347">
        <f t="shared" si="27"/>
        <v>0</v>
      </c>
      <c r="T347" s="21"/>
      <c r="V347" s="20">
        <f t="shared" si="28"/>
        <v>1</v>
      </c>
      <c r="W347" s="22" t="s">
        <v>1203</v>
      </c>
      <c r="AB347">
        <f t="shared" si="29"/>
        <v>8</v>
      </c>
    </row>
    <row r="348" spans="1:28" x14ac:dyDescent="0.25">
      <c r="A348" t="s">
        <v>368</v>
      </c>
      <c r="B348" s="3" t="s">
        <v>363</v>
      </c>
      <c r="C348">
        <f t="shared" si="25"/>
        <v>0</v>
      </c>
      <c r="O348" s="4"/>
      <c r="P348">
        <f t="shared" si="26"/>
        <v>0</v>
      </c>
      <c r="R348" s="4"/>
      <c r="S348">
        <f t="shared" si="27"/>
        <v>0</v>
      </c>
      <c r="V348" s="20">
        <f t="shared" si="28"/>
        <v>1</v>
      </c>
      <c r="W348" s="22" t="s">
        <v>1187</v>
      </c>
      <c r="AB348">
        <f t="shared" si="29"/>
        <v>8</v>
      </c>
    </row>
    <row r="349" spans="1:28" x14ac:dyDescent="0.25">
      <c r="A349" t="s">
        <v>369</v>
      </c>
      <c r="B349" s="3" t="s">
        <v>363</v>
      </c>
      <c r="C349">
        <f t="shared" si="25"/>
        <v>0</v>
      </c>
      <c r="O349" s="4"/>
      <c r="P349">
        <f t="shared" si="26"/>
        <v>0</v>
      </c>
      <c r="R349" s="4"/>
      <c r="S349">
        <f t="shared" si="27"/>
        <v>0</v>
      </c>
      <c r="T349" s="21"/>
      <c r="V349" s="20">
        <f t="shared" si="28"/>
        <v>2</v>
      </c>
      <c r="W349" s="22" t="s">
        <v>1188</v>
      </c>
      <c r="X349" s="22" t="s">
        <v>1193</v>
      </c>
      <c r="AB349">
        <f t="shared" si="29"/>
        <v>8</v>
      </c>
    </row>
    <row r="350" spans="1:28" x14ac:dyDescent="0.25">
      <c r="A350" t="s">
        <v>370</v>
      </c>
      <c r="B350" s="3" t="s">
        <v>363</v>
      </c>
      <c r="C350">
        <f t="shared" si="25"/>
        <v>0</v>
      </c>
      <c r="O350" s="4"/>
      <c r="P350">
        <f t="shared" si="26"/>
        <v>0</v>
      </c>
      <c r="R350" s="4"/>
      <c r="S350">
        <f t="shared" si="27"/>
        <v>0</v>
      </c>
      <c r="V350" s="20">
        <f t="shared" si="28"/>
        <v>3</v>
      </c>
      <c r="W350" s="22" t="s">
        <v>1191</v>
      </c>
      <c r="X350" s="22" t="s">
        <v>1200</v>
      </c>
      <c r="Y350" s="22" t="s">
        <v>1206</v>
      </c>
      <c r="AB350">
        <f t="shared" si="29"/>
        <v>8</v>
      </c>
    </row>
    <row r="351" spans="1:28" x14ac:dyDescent="0.25">
      <c r="A351" t="s">
        <v>371</v>
      </c>
      <c r="B351" s="3" t="s">
        <v>363</v>
      </c>
      <c r="C351">
        <f t="shared" si="25"/>
        <v>0</v>
      </c>
      <c r="O351" s="4"/>
      <c r="P351">
        <f t="shared" si="26"/>
        <v>1</v>
      </c>
      <c r="Q351" s="14" t="s">
        <v>963</v>
      </c>
      <c r="R351" s="4"/>
      <c r="S351">
        <f t="shared" si="27"/>
        <v>0</v>
      </c>
      <c r="T351" s="21"/>
      <c r="V351" s="20">
        <f t="shared" si="28"/>
        <v>2</v>
      </c>
      <c r="W351" s="22" t="s">
        <v>1191</v>
      </c>
      <c r="X351" s="22" t="s">
        <v>1188</v>
      </c>
      <c r="AB351">
        <f t="shared" si="29"/>
        <v>8</v>
      </c>
    </row>
    <row r="352" spans="1:28" x14ac:dyDescent="0.25">
      <c r="A352" t="s">
        <v>372</v>
      </c>
      <c r="B352" s="3" t="s">
        <v>363</v>
      </c>
      <c r="C352">
        <f t="shared" si="25"/>
        <v>0</v>
      </c>
      <c r="O352" s="4"/>
      <c r="P352">
        <f t="shared" si="26"/>
        <v>0</v>
      </c>
      <c r="R352" s="4"/>
      <c r="S352">
        <f t="shared" si="27"/>
        <v>0</v>
      </c>
      <c r="V352" s="20">
        <f t="shared" si="28"/>
        <v>1</v>
      </c>
      <c r="W352" s="22" t="s">
        <v>1191</v>
      </c>
      <c r="AB352">
        <f t="shared" si="29"/>
        <v>8</v>
      </c>
    </row>
    <row r="353" spans="1:28" x14ac:dyDescent="0.25">
      <c r="A353" t="s">
        <v>373</v>
      </c>
      <c r="B353" s="3" t="s">
        <v>363</v>
      </c>
      <c r="C353">
        <f t="shared" si="25"/>
        <v>0</v>
      </c>
      <c r="O353" s="4"/>
      <c r="P353">
        <f t="shared" si="26"/>
        <v>0</v>
      </c>
      <c r="R353" s="4"/>
      <c r="S353">
        <f t="shared" si="27"/>
        <v>0</v>
      </c>
      <c r="V353" s="20">
        <f t="shared" si="28"/>
        <v>2</v>
      </c>
      <c r="W353" s="22" t="s">
        <v>1203</v>
      </c>
      <c r="X353" s="22" t="s">
        <v>1200</v>
      </c>
      <c r="AB353">
        <f t="shared" si="29"/>
        <v>8</v>
      </c>
    </row>
    <row r="354" spans="1:28" x14ac:dyDescent="0.25">
      <c r="A354" t="s">
        <v>374</v>
      </c>
      <c r="B354" s="3" t="s">
        <v>363</v>
      </c>
      <c r="C354">
        <f t="shared" si="25"/>
        <v>1</v>
      </c>
      <c r="D354" s="14" t="s">
        <v>940</v>
      </c>
      <c r="O354" s="4"/>
      <c r="P354">
        <f t="shared" si="26"/>
        <v>0</v>
      </c>
      <c r="R354" s="4"/>
      <c r="S354">
        <f t="shared" si="27"/>
        <v>0</v>
      </c>
      <c r="T354" s="21"/>
      <c r="V354" s="20">
        <f t="shared" si="28"/>
        <v>1</v>
      </c>
      <c r="W354" s="21" t="s">
        <v>1204</v>
      </c>
      <c r="AB354">
        <f t="shared" si="29"/>
        <v>8</v>
      </c>
    </row>
    <row r="355" spans="1:28" x14ac:dyDescent="0.25">
      <c r="A355" t="s">
        <v>375</v>
      </c>
      <c r="B355" s="3" t="s">
        <v>363</v>
      </c>
      <c r="C355">
        <f t="shared" si="25"/>
        <v>0</v>
      </c>
      <c r="O355" s="4"/>
      <c r="P355">
        <f t="shared" si="26"/>
        <v>0</v>
      </c>
      <c r="R355" s="4"/>
      <c r="S355">
        <f t="shared" si="27"/>
        <v>0</v>
      </c>
      <c r="V355" s="20">
        <f t="shared" si="28"/>
        <v>3</v>
      </c>
      <c r="W355" s="22" t="s">
        <v>1200</v>
      </c>
      <c r="X355" s="22" t="s">
        <v>1199</v>
      </c>
      <c r="Y355" s="22" t="s">
        <v>1189</v>
      </c>
      <c r="AB355">
        <f t="shared" si="29"/>
        <v>8</v>
      </c>
    </row>
    <row r="356" spans="1:28" x14ac:dyDescent="0.25">
      <c r="A356" t="s">
        <v>376</v>
      </c>
      <c r="B356" s="3" t="s">
        <v>363</v>
      </c>
      <c r="C356">
        <f t="shared" si="25"/>
        <v>0</v>
      </c>
      <c r="O356" s="4"/>
      <c r="P356">
        <f t="shared" si="26"/>
        <v>0</v>
      </c>
      <c r="R356" s="4"/>
      <c r="S356">
        <f t="shared" si="27"/>
        <v>0</v>
      </c>
      <c r="V356" s="20">
        <f t="shared" si="28"/>
        <v>1</v>
      </c>
      <c r="W356" s="22" t="s">
        <v>1209</v>
      </c>
      <c r="AB356">
        <f t="shared" si="29"/>
        <v>8</v>
      </c>
    </row>
    <row r="357" spans="1:28" x14ac:dyDescent="0.25">
      <c r="A357" t="s">
        <v>377</v>
      </c>
      <c r="B357" s="3" t="s">
        <v>363</v>
      </c>
      <c r="C357">
        <f t="shared" si="25"/>
        <v>0</v>
      </c>
      <c r="O357" s="4"/>
      <c r="P357">
        <f t="shared" si="26"/>
        <v>0</v>
      </c>
      <c r="R357" s="4"/>
      <c r="S357">
        <f t="shared" si="27"/>
        <v>0</v>
      </c>
      <c r="T357" s="21"/>
      <c r="V357" s="20">
        <f t="shared" si="28"/>
        <v>2</v>
      </c>
      <c r="W357" s="22" t="s">
        <v>1187</v>
      </c>
      <c r="X357" s="22" t="s">
        <v>1191</v>
      </c>
      <c r="AB357">
        <f t="shared" si="29"/>
        <v>8</v>
      </c>
    </row>
    <row r="358" spans="1:28" x14ac:dyDescent="0.25">
      <c r="A358" t="s">
        <v>378</v>
      </c>
      <c r="B358" s="3" t="s">
        <v>363</v>
      </c>
      <c r="C358">
        <f t="shared" si="25"/>
        <v>0</v>
      </c>
      <c r="O358" s="4"/>
      <c r="P358">
        <f t="shared" si="26"/>
        <v>0</v>
      </c>
      <c r="R358" s="4"/>
      <c r="S358">
        <f t="shared" si="27"/>
        <v>0</v>
      </c>
      <c r="V358" s="20">
        <f t="shared" si="28"/>
        <v>2</v>
      </c>
      <c r="W358" s="22" t="s">
        <v>1187</v>
      </c>
      <c r="X358" s="22" t="s">
        <v>1210</v>
      </c>
      <c r="AB358">
        <f t="shared" si="29"/>
        <v>8</v>
      </c>
    </row>
    <row r="359" spans="1:28" x14ac:dyDescent="0.25">
      <c r="A359" t="s">
        <v>379</v>
      </c>
      <c r="B359" s="3" t="s">
        <v>363</v>
      </c>
      <c r="C359">
        <f t="shared" si="25"/>
        <v>0</v>
      </c>
      <c r="O359" s="4"/>
      <c r="P359">
        <f t="shared" si="26"/>
        <v>0</v>
      </c>
      <c r="R359" s="4"/>
      <c r="S359">
        <f t="shared" si="27"/>
        <v>0</v>
      </c>
      <c r="V359" s="20">
        <f t="shared" si="28"/>
        <v>1</v>
      </c>
      <c r="W359" s="22" t="s">
        <v>1200</v>
      </c>
      <c r="AB359">
        <f t="shared" si="29"/>
        <v>8</v>
      </c>
    </row>
    <row r="360" spans="1:28" x14ac:dyDescent="0.25">
      <c r="A360" t="s">
        <v>380</v>
      </c>
      <c r="B360" s="3" t="s">
        <v>363</v>
      </c>
      <c r="C360">
        <f t="shared" si="25"/>
        <v>0</v>
      </c>
      <c r="O360" s="4"/>
      <c r="P360">
        <f t="shared" si="26"/>
        <v>1</v>
      </c>
      <c r="Q360" s="14" t="s">
        <v>1468</v>
      </c>
      <c r="R360" s="4"/>
      <c r="S360">
        <f t="shared" si="27"/>
        <v>0</v>
      </c>
      <c r="T360" s="21"/>
      <c r="V360" s="20">
        <f t="shared" si="28"/>
        <v>1</v>
      </c>
      <c r="W360" s="22" t="s">
        <v>1200</v>
      </c>
      <c r="AB360">
        <f t="shared" si="29"/>
        <v>8</v>
      </c>
    </row>
    <row r="361" spans="1:28" x14ac:dyDescent="0.25">
      <c r="A361" t="s">
        <v>381</v>
      </c>
      <c r="B361" s="3" t="s">
        <v>363</v>
      </c>
      <c r="C361">
        <f t="shared" si="25"/>
        <v>2</v>
      </c>
      <c r="D361" s="14" t="s">
        <v>1116</v>
      </c>
      <c r="E361" s="14" t="s">
        <v>1117</v>
      </c>
      <c r="O361" s="4"/>
      <c r="P361">
        <f t="shared" si="26"/>
        <v>0</v>
      </c>
      <c r="R361" s="4"/>
      <c r="S361">
        <f t="shared" si="27"/>
        <v>0</v>
      </c>
      <c r="T361" s="21"/>
      <c r="V361" s="20">
        <f t="shared" si="28"/>
        <v>2</v>
      </c>
      <c r="W361" s="22" t="s">
        <v>1201</v>
      </c>
      <c r="X361" s="22" t="s">
        <v>1204</v>
      </c>
      <c r="AB361">
        <f t="shared" si="29"/>
        <v>8</v>
      </c>
    </row>
    <row r="362" spans="1:28" x14ac:dyDescent="0.25">
      <c r="A362" t="s">
        <v>382</v>
      </c>
      <c r="B362" s="3" t="s">
        <v>363</v>
      </c>
      <c r="C362">
        <f t="shared" si="25"/>
        <v>0</v>
      </c>
      <c r="O362" s="4"/>
      <c r="P362">
        <f t="shared" si="26"/>
        <v>0</v>
      </c>
      <c r="R362" s="4"/>
      <c r="S362">
        <f t="shared" si="27"/>
        <v>0</v>
      </c>
      <c r="V362" s="20">
        <f t="shared" si="28"/>
        <v>1</v>
      </c>
      <c r="W362" s="22" t="s">
        <v>1188</v>
      </c>
      <c r="AB362">
        <f t="shared" si="29"/>
        <v>8</v>
      </c>
    </row>
    <row r="363" spans="1:28" x14ac:dyDescent="0.25">
      <c r="A363" t="s">
        <v>383</v>
      </c>
      <c r="B363" s="3" t="s">
        <v>363</v>
      </c>
      <c r="C363">
        <f t="shared" si="25"/>
        <v>0</v>
      </c>
      <c r="O363" s="4"/>
      <c r="P363">
        <f t="shared" si="26"/>
        <v>1</v>
      </c>
      <c r="Q363" s="14" t="s">
        <v>993</v>
      </c>
      <c r="R363" s="4"/>
      <c r="S363">
        <f t="shared" si="27"/>
        <v>0</v>
      </c>
      <c r="T363" s="21"/>
      <c r="V363" s="20">
        <f t="shared" si="28"/>
        <v>2</v>
      </c>
      <c r="W363" s="22" t="s">
        <v>1206</v>
      </c>
      <c r="X363" s="22" t="s">
        <v>1199</v>
      </c>
      <c r="AB363">
        <f t="shared" si="29"/>
        <v>8</v>
      </c>
    </row>
    <row r="364" spans="1:28" x14ac:dyDescent="0.25">
      <c r="A364" t="s">
        <v>384</v>
      </c>
      <c r="B364" s="3" t="s">
        <v>363</v>
      </c>
      <c r="C364">
        <f t="shared" si="25"/>
        <v>2</v>
      </c>
      <c r="D364" s="14" t="s">
        <v>1118</v>
      </c>
      <c r="E364" s="14" t="s">
        <v>1119</v>
      </c>
      <c r="O364" s="4"/>
      <c r="P364">
        <f t="shared" si="26"/>
        <v>0</v>
      </c>
      <c r="R364" s="4"/>
      <c r="S364">
        <f t="shared" si="27"/>
        <v>0</v>
      </c>
      <c r="V364" s="20">
        <f t="shared" si="28"/>
        <v>1</v>
      </c>
      <c r="W364" s="22" t="s">
        <v>1201</v>
      </c>
      <c r="AB364">
        <f t="shared" si="29"/>
        <v>8</v>
      </c>
    </row>
    <row r="365" spans="1:28" x14ac:dyDescent="0.25">
      <c r="A365" t="s">
        <v>385</v>
      </c>
      <c r="B365" s="3" t="s">
        <v>363</v>
      </c>
      <c r="C365">
        <f t="shared" si="25"/>
        <v>2</v>
      </c>
      <c r="D365" s="14" t="s">
        <v>935</v>
      </c>
      <c r="E365" s="14" t="s">
        <v>936</v>
      </c>
      <c r="O365" s="4"/>
      <c r="P365">
        <f t="shared" si="26"/>
        <v>0</v>
      </c>
      <c r="R365" s="4"/>
      <c r="S365">
        <f t="shared" si="27"/>
        <v>0</v>
      </c>
      <c r="V365" s="20">
        <f t="shared" si="28"/>
        <v>2</v>
      </c>
      <c r="W365" s="22" t="s">
        <v>1203</v>
      </c>
      <c r="X365" s="22" t="s">
        <v>1200</v>
      </c>
      <c r="AB365">
        <f t="shared" si="29"/>
        <v>8</v>
      </c>
    </row>
    <row r="366" spans="1:28" x14ac:dyDescent="0.25">
      <c r="A366" t="s">
        <v>386</v>
      </c>
      <c r="B366" s="3" t="s">
        <v>363</v>
      </c>
      <c r="C366">
        <f t="shared" si="25"/>
        <v>0</v>
      </c>
      <c r="O366" s="4"/>
      <c r="P366">
        <f t="shared" si="26"/>
        <v>0</v>
      </c>
      <c r="R366" s="4"/>
      <c r="S366">
        <f t="shared" si="27"/>
        <v>0</v>
      </c>
      <c r="V366" s="20">
        <f t="shared" si="28"/>
        <v>1</v>
      </c>
      <c r="W366" s="22" t="s">
        <v>1189</v>
      </c>
      <c r="AB366">
        <f t="shared" si="29"/>
        <v>8</v>
      </c>
    </row>
    <row r="367" spans="1:28" x14ac:dyDescent="0.25">
      <c r="A367" t="s">
        <v>387</v>
      </c>
      <c r="B367" s="3" t="s">
        <v>363</v>
      </c>
      <c r="C367">
        <f t="shared" si="25"/>
        <v>0</v>
      </c>
      <c r="O367" s="4"/>
      <c r="P367">
        <f t="shared" si="26"/>
        <v>1</v>
      </c>
      <c r="Q367" s="14" t="s">
        <v>1467</v>
      </c>
      <c r="R367" s="4"/>
      <c r="S367">
        <f t="shared" si="27"/>
        <v>0</v>
      </c>
      <c r="V367" s="20">
        <f>ABS(COUNTBLANK(W367:Z367)-4)</f>
        <v>2</v>
      </c>
      <c r="W367" s="22" t="s">
        <v>1189</v>
      </c>
      <c r="X367" s="22" t="s">
        <v>1199</v>
      </c>
      <c r="AB367">
        <f t="shared" si="29"/>
        <v>8</v>
      </c>
    </row>
    <row r="368" spans="1:28" x14ac:dyDescent="0.25">
      <c r="A368" t="s">
        <v>388</v>
      </c>
      <c r="B368" s="3" t="s">
        <v>363</v>
      </c>
      <c r="C368">
        <f t="shared" si="25"/>
        <v>0</v>
      </c>
      <c r="O368" s="4"/>
      <c r="P368">
        <f t="shared" si="26"/>
        <v>0</v>
      </c>
      <c r="R368" s="4"/>
      <c r="S368">
        <f t="shared" si="27"/>
        <v>0</v>
      </c>
      <c r="V368" s="20">
        <f t="shared" si="28"/>
        <v>1</v>
      </c>
      <c r="W368" s="22" t="s">
        <v>1188</v>
      </c>
      <c r="AB368">
        <f t="shared" si="29"/>
        <v>8</v>
      </c>
    </row>
    <row r="369" spans="1:28" x14ac:dyDescent="0.25">
      <c r="A369" t="s">
        <v>389</v>
      </c>
      <c r="B369" s="3" t="s">
        <v>363</v>
      </c>
      <c r="C369">
        <f t="shared" si="25"/>
        <v>0</v>
      </c>
      <c r="O369" s="4"/>
      <c r="P369">
        <f t="shared" si="26"/>
        <v>0</v>
      </c>
      <c r="R369" s="4"/>
      <c r="S369">
        <f t="shared" si="27"/>
        <v>0</v>
      </c>
      <c r="V369" s="20">
        <f t="shared" si="28"/>
        <v>3</v>
      </c>
      <c r="W369" s="22" t="s">
        <v>1191</v>
      </c>
      <c r="X369" s="22" t="s">
        <v>1195</v>
      </c>
      <c r="Y369" s="22" t="s">
        <v>1210</v>
      </c>
      <c r="AB369">
        <f t="shared" si="29"/>
        <v>8</v>
      </c>
    </row>
    <row r="370" spans="1:28" x14ac:dyDescent="0.25">
      <c r="A370" t="s">
        <v>390</v>
      </c>
      <c r="B370" s="3" t="s">
        <v>363</v>
      </c>
      <c r="C370">
        <f t="shared" si="25"/>
        <v>0</v>
      </c>
      <c r="O370" s="4"/>
      <c r="P370">
        <f t="shared" si="26"/>
        <v>0</v>
      </c>
      <c r="R370" s="4"/>
      <c r="S370">
        <f t="shared" si="27"/>
        <v>1</v>
      </c>
      <c r="T370" s="22" t="s">
        <v>1075</v>
      </c>
      <c r="V370" s="20">
        <f t="shared" si="28"/>
        <v>3</v>
      </c>
      <c r="W370" s="22" t="s">
        <v>1209</v>
      </c>
      <c r="X370" s="22" t="s">
        <v>1212</v>
      </c>
      <c r="Y370" s="22" t="s">
        <v>1213</v>
      </c>
      <c r="AB370">
        <f t="shared" si="29"/>
        <v>8</v>
      </c>
    </row>
    <row r="371" spans="1:28" x14ac:dyDescent="0.25">
      <c r="A371" t="s">
        <v>391</v>
      </c>
      <c r="B371" s="3" t="s">
        <v>363</v>
      </c>
      <c r="C371">
        <f t="shared" si="25"/>
        <v>0</v>
      </c>
      <c r="O371" s="4"/>
      <c r="P371">
        <f t="shared" si="26"/>
        <v>0</v>
      </c>
      <c r="R371" s="4"/>
      <c r="S371">
        <f t="shared" si="27"/>
        <v>0</v>
      </c>
      <c r="V371" s="20">
        <f t="shared" si="28"/>
        <v>1</v>
      </c>
      <c r="W371" s="22" t="s">
        <v>1187</v>
      </c>
      <c r="AB371">
        <f t="shared" si="29"/>
        <v>8</v>
      </c>
    </row>
    <row r="372" spans="1:28" x14ac:dyDescent="0.25">
      <c r="A372" t="s">
        <v>392</v>
      </c>
      <c r="B372" s="3" t="s">
        <v>363</v>
      </c>
      <c r="C372">
        <f t="shared" si="25"/>
        <v>1</v>
      </c>
      <c r="D372" t="s">
        <v>1120</v>
      </c>
      <c r="O372" s="4"/>
      <c r="P372">
        <f t="shared" si="26"/>
        <v>0</v>
      </c>
      <c r="R372" s="4"/>
      <c r="S372">
        <f t="shared" si="27"/>
        <v>0</v>
      </c>
      <c r="V372" s="20">
        <f t="shared" si="28"/>
        <v>3</v>
      </c>
      <c r="W372" s="22" t="s">
        <v>1187</v>
      </c>
      <c r="X372" s="22" t="s">
        <v>1210</v>
      </c>
      <c r="Y372" s="22" t="s">
        <v>1195</v>
      </c>
      <c r="AB372">
        <f t="shared" si="29"/>
        <v>8</v>
      </c>
    </row>
    <row r="373" spans="1:28" x14ac:dyDescent="0.25">
      <c r="A373" t="s">
        <v>393</v>
      </c>
      <c r="B373" s="3" t="s">
        <v>363</v>
      </c>
      <c r="C373">
        <f t="shared" si="25"/>
        <v>0</v>
      </c>
      <c r="O373" s="4"/>
      <c r="P373">
        <f t="shared" si="26"/>
        <v>0</v>
      </c>
      <c r="R373" s="4"/>
      <c r="S373">
        <f t="shared" si="27"/>
        <v>0</v>
      </c>
      <c r="V373" s="20">
        <f t="shared" si="28"/>
        <v>1</v>
      </c>
      <c r="W373" s="22" t="s">
        <v>1187</v>
      </c>
      <c r="AB373">
        <f t="shared" si="29"/>
        <v>8</v>
      </c>
    </row>
    <row r="374" spans="1:28" x14ac:dyDescent="0.25">
      <c r="A374" t="s">
        <v>394</v>
      </c>
      <c r="B374" s="3" t="s">
        <v>363</v>
      </c>
      <c r="C374">
        <f t="shared" si="25"/>
        <v>2</v>
      </c>
      <c r="D374" s="14" t="s">
        <v>912</v>
      </c>
      <c r="E374" s="14" t="s">
        <v>913</v>
      </c>
      <c r="O374" s="4"/>
      <c r="P374">
        <f t="shared" si="26"/>
        <v>0</v>
      </c>
      <c r="R374" s="4"/>
      <c r="S374">
        <f t="shared" si="27"/>
        <v>0</v>
      </c>
      <c r="V374" s="20">
        <f t="shared" si="28"/>
        <v>1</v>
      </c>
      <c r="W374" s="22" t="s">
        <v>1207</v>
      </c>
      <c r="AB374">
        <f t="shared" si="29"/>
        <v>8</v>
      </c>
    </row>
    <row r="375" spans="1:28" x14ac:dyDescent="0.25">
      <c r="A375" t="s">
        <v>395</v>
      </c>
      <c r="B375" s="3" t="s">
        <v>363</v>
      </c>
      <c r="C375">
        <f t="shared" si="25"/>
        <v>0</v>
      </c>
      <c r="O375" s="4"/>
      <c r="P375">
        <f t="shared" si="26"/>
        <v>0</v>
      </c>
      <c r="R375" s="4"/>
      <c r="S375">
        <f t="shared" si="27"/>
        <v>0</v>
      </c>
      <c r="V375" s="20">
        <f t="shared" si="28"/>
        <v>2</v>
      </c>
      <c r="W375" s="22" t="s">
        <v>1201</v>
      </c>
      <c r="X375" s="22" t="s">
        <v>1202</v>
      </c>
      <c r="AB375">
        <f t="shared" si="29"/>
        <v>8</v>
      </c>
    </row>
    <row r="376" spans="1:28" x14ac:dyDescent="0.25">
      <c r="A376" t="s">
        <v>396</v>
      </c>
      <c r="B376" s="3" t="s">
        <v>363</v>
      </c>
      <c r="C376">
        <f t="shared" ref="C376:C439" si="30">ABS(COUNTBLANK(D376:O376)-12)</f>
        <v>0</v>
      </c>
      <c r="O376" s="4"/>
      <c r="P376">
        <f t="shared" ref="P376:P428" si="31">ABS(COUNTBLANK(Q376:R376)-2)</f>
        <v>0</v>
      </c>
      <c r="R376" s="4"/>
      <c r="S376">
        <f t="shared" ref="S376:S439" si="32">ABS(COUNTBLANK(T376:U376)-2)</f>
        <v>0</v>
      </c>
      <c r="T376" s="21"/>
      <c r="V376" s="20">
        <f t="shared" ref="V376:V439" si="33">ABS(COUNTBLANK(W376:Z376)-4)</f>
        <v>1</v>
      </c>
      <c r="W376" s="22" t="s">
        <v>1204</v>
      </c>
      <c r="AB376">
        <f t="shared" ref="AB376:AB439" si="34">IF(B376="City", 1, IF(B376 = "Town", 2, IF(B376 = "Village", 3, IF(B376 = "Resort Village", 4, IF(B376 = "Northern Village", 5, IF(B376 = "Northern Town", 6, IF(B376 = "Northern Hamlet", 7, IF(B376 = "Rural Municipality", 8, IF(B376 = "Flin Flon - Boundary Area", 9, IF(B376= "Northern Saskatchewan Administration District", 10))))))))))</f>
        <v>8</v>
      </c>
    </row>
    <row r="377" spans="1:28" x14ac:dyDescent="0.25">
      <c r="A377" t="s">
        <v>397</v>
      </c>
      <c r="B377" s="3" t="s">
        <v>363</v>
      </c>
      <c r="C377">
        <f t="shared" si="30"/>
        <v>0</v>
      </c>
      <c r="O377" s="4"/>
      <c r="P377">
        <f t="shared" si="31"/>
        <v>0</v>
      </c>
      <c r="R377" s="4"/>
      <c r="S377">
        <f t="shared" si="32"/>
        <v>0</v>
      </c>
      <c r="V377" s="20">
        <f t="shared" si="33"/>
        <v>1</v>
      </c>
      <c r="W377" s="22" t="s">
        <v>1207</v>
      </c>
      <c r="AB377">
        <f t="shared" si="34"/>
        <v>8</v>
      </c>
    </row>
    <row r="378" spans="1:28" x14ac:dyDescent="0.25">
      <c r="A378" t="s">
        <v>398</v>
      </c>
      <c r="B378" s="3" t="s">
        <v>363</v>
      </c>
      <c r="C378">
        <f t="shared" si="30"/>
        <v>1</v>
      </c>
      <c r="D378" t="s">
        <v>878</v>
      </c>
      <c r="O378" s="4"/>
      <c r="P378">
        <f t="shared" si="31"/>
        <v>0</v>
      </c>
      <c r="R378" s="4"/>
      <c r="S378">
        <f t="shared" si="32"/>
        <v>0</v>
      </c>
      <c r="V378" s="20">
        <f t="shared" si="33"/>
        <v>4</v>
      </c>
      <c r="W378" s="22" t="s">
        <v>1187</v>
      </c>
      <c r="X378" s="22" t="s">
        <v>1195</v>
      </c>
      <c r="Y378" s="22" t="s">
        <v>1210</v>
      </c>
      <c r="Z378" s="22" t="s">
        <v>1191</v>
      </c>
      <c r="AB378">
        <f t="shared" si="34"/>
        <v>8</v>
      </c>
    </row>
    <row r="379" spans="1:28" x14ac:dyDescent="0.25">
      <c r="A379" t="s">
        <v>399</v>
      </c>
      <c r="B379" s="3" t="s">
        <v>363</v>
      </c>
      <c r="C379">
        <f t="shared" si="30"/>
        <v>0</v>
      </c>
      <c r="O379" s="4"/>
      <c r="P379">
        <f t="shared" si="31"/>
        <v>0</v>
      </c>
      <c r="R379" s="4"/>
      <c r="S379">
        <f t="shared" si="32"/>
        <v>0</v>
      </c>
      <c r="V379" s="20">
        <f t="shared" si="33"/>
        <v>2</v>
      </c>
      <c r="W379" s="22" t="s">
        <v>1187</v>
      </c>
      <c r="X379" s="21" t="s">
        <v>1210</v>
      </c>
      <c r="AB379">
        <f t="shared" si="34"/>
        <v>8</v>
      </c>
    </row>
    <row r="380" spans="1:28" x14ac:dyDescent="0.25">
      <c r="A380" t="s">
        <v>400</v>
      </c>
      <c r="B380" s="3" t="s">
        <v>363</v>
      </c>
      <c r="C380">
        <f t="shared" si="30"/>
        <v>0</v>
      </c>
      <c r="O380" s="4"/>
      <c r="P380">
        <f t="shared" si="31"/>
        <v>1</v>
      </c>
      <c r="Q380" s="14" t="s">
        <v>972</v>
      </c>
      <c r="R380" s="4"/>
      <c r="S380">
        <f t="shared" si="32"/>
        <v>0</v>
      </c>
      <c r="T380" s="21"/>
      <c r="V380" s="20">
        <f t="shared" si="33"/>
        <v>2</v>
      </c>
      <c r="W380" s="22" t="s">
        <v>1207</v>
      </c>
      <c r="X380" s="22" t="s">
        <v>1214</v>
      </c>
      <c r="AB380">
        <f t="shared" si="34"/>
        <v>8</v>
      </c>
    </row>
    <row r="381" spans="1:28" x14ac:dyDescent="0.25">
      <c r="A381" t="s">
        <v>401</v>
      </c>
      <c r="B381" s="3" t="s">
        <v>363</v>
      </c>
      <c r="C381">
        <f t="shared" si="30"/>
        <v>0</v>
      </c>
      <c r="O381" s="4"/>
      <c r="P381">
        <f t="shared" si="31"/>
        <v>0</v>
      </c>
      <c r="R381" s="4"/>
      <c r="S381">
        <f t="shared" si="32"/>
        <v>0</v>
      </c>
      <c r="V381" s="20">
        <f t="shared" si="33"/>
        <v>1</v>
      </c>
      <c r="W381" s="22" t="s">
        <v>1206</v>
      </c>
      <c r="AB381">
        <f t="shared" si="34"/>
        <v>8</v>
      </c>
    </row>
    <row r="382" spans="1:28" x14ac:dyDescent="0.25">
      <c r="A382" t="s">
        <v>402</v>
      </c>
      <c r="B382" s="3" t="s">
        <v>363</v>
      </c>
      <c r="C382">
        <f t="shared" si="30"/>
        <v>0</v>
      </c>
      <c r="O382" s="4"/>
      <c r="P382">
        <f t="shared" si="31"/>
        <v>0</v>
      </c>
      <c r="R382" s="4"/>
      <c r="S382">
        <f t="shared" si="32"/>
        <v>0</v>
      </c>
      <c r="T382" s="21"/>
      <c r="U382" s="21"/>
      <c r="V382" s="20">
        <f t="shared" si="33"/>
        <v>3</v>
      </c>
      <c r="W382" s="22" t="s">
        <v>1201</v>
      </c>
      <c r="X382" s="22" t="s">
        <v>1204</v>
      </c>
      <c r="Y382" s="21" t="s">
        <v>1189</v>
      </c>
      <c r="AB382">
        <f t="shared" si="34"/>
        <v>8</v>
      </c>
    </row>
    <row r="383" spans="1:28" x14ac:dyDescent="0.25">
      <c r="A383" t="s">
        <v>403</v>
      </c>
      <c r="B383" s="3" t="s">
        <v>363</v>
      </c>
      <c r="C383">
        <f t="shared" si="30"/>
        <v>0</v>
      </c>
      <c r="O383" s="4"/>
      <c r="P383">
        <f t="shared" si="31"/>
        <v>1</v>
      </c>
      <c r="Q383" s="14" t="s">
        <v>965</v>
      </c>
      <c r="R383" s="4"/>
      <c r="S383">
        <f t="shared" si="32"/>
        <v>0</v>
      </c>
      <c r="V383" s="20">
        <f t="shared" si="33"/>
        <v>1</v>
      </c>
      <c r="W383" s="22" t="s">
        <v>1188</v>
      </c>
      <c r="AB383">
        <f t="shared" si="34"/>
        <v>8</v>
      </c>
    </row>
    <row r="384" spans="1:28" x14ac:dyDescent="0.25">
      <c r="A384" t="s">
        <v>404</v>
      </c>
      <c r="B384" s="3" t="s">
        <v>363</v>
      </c>
      <c r="C384">
        <f t="shared" si="30"/>
        <v>1</v>
      </c>
      <c r="D384" s="14" t="s">
        <v>1121</v>
      </c>
      <c r="O384" s="4"/>
      <c r="P384">
        <f t="shared" si="31"/>
        <v>0</v>
      </c>
      <c r="R384" s="4"/>
      <c r="S384">
        <f t="shared" si="32"/>
        <v>0</v>
      </c>
      <c r="V384" s="20">
        <f t="shared" si="33"/>
        <v>1</v>
      </c>
      <c r="W384" s="22" t="s">
        <v>1191</v>
      </c>
      <c r="AB384">
        <f t="shared" si="34"/>
        <v>8</v>
      </c>
    </row>
    <row r="385" spans="1:28" x14ac:dyDescent="0.25">
      <c r="A385" t="s">
        <v>405</v>
      </c>
      <c r="B385" s="3" t="s">
        <v>363</v>
      </c>
      <c r="C385">
        <f t="shared" si="30"/>
        <v>0</v>
      </c>
      <c r="O385" s="4"/>
      <c r="P385">
        <f t="shared" si="31"/>
        <v>0</v>
      </c>
      <c r="R385" s="4"/>
      <c r="S385">
        <f t="shared" si="32"/>
        <v>0</v>
      </c>
      <c r="V385" s="20">
        <f t="shared" si="33"/>
        <v>2</v>
      </c>
      <c r="W385" s="22" t="s">
        <v>1191</v>
      </c>
      <c r="X385" s="22" t="s">
        <v>1188</v>
      </c>
      <c r="AB385">
        <f t="shared" si="34"/>
        <v>8</v>
      </c>
    </row>
    <row r="386" spans="1:28" x14ac:dyDescent="0.25">
      <c r="A386" t="s">
        <v>406</v>
      </c>
      <c r="B386" s="3" t="s">
        <v>363</v>
      </c>
      <c r="C386">
        <f t="shared" si="30"/>
        <v>0</v>
      </c>
      <c r="O386" s="4"/>
      <c r="P386">
        <f t="shared" si="31"/>
        <v>1</v>
      </c>
      <c r="Q386" s="198" t="s">
        <v>1122</v>
      </c>
      <c r="R386" s="4"/>
      <c r="S386">
        <f t="shared" si="32"/>
        <v>0</v>
      </c>
      <c r="V386" s="20">
        <f t="shared" si="33"/>
        <v>1</v>
      </c>
      <c r="W386" s="22" t="s">
        <v>1195</v>
      </c>
      <c r="AB386">
        <f t="shared" si="34"/>
        <v>8</v>
      </c>
    </row>
    <row r="387" spans="1:28" x14ac:dyDescent="0.25">
      <c r="A387" t="s">
        <v>407</v>
      </c>
      <c r="B387" s="3" t="s">
        <v>363</v>
      </c>
      <c r="C387">
        <f t="shared" si="30"/>
        <v>0</v>
      </c>
      <c r="O387" s="4"/>
      <c r="P387">
        <f t="shared" si="31"/>
        <v>0</v>
      </c>
      <c r="R387" s="4"/>
      <c r="S387">
        <f t="shared" si="32"/>
        <v>0</v>
      </c>
      <c r="V387" s="20">
        <f t="shared" si="33"/>
        <v>2</v>
      </c>
      <c r="W387" s="22" t="s">
        <v>1206</v>
      </c>
      <c r="X387" s="21" t="s">
        <v>1188</v>
      </c>
      <c r="AB387">
        <f t="shared" si="34"/>
        <v>8</v>
      </c>
    </row>
    <row r="388" spans="1:28" x14ac:dyDescent="0.25">
      <c r="A388" t="s">
        <v>408</v>
      </c>
      <c r="B388" s="3" t="s">
        <v>363</v>
      </c>
      <c r="C388">
        <f t="shared" si="30"/>
        <v>0</v>
      </c>
      <c r="O388" s="4"/>
      <c r="P388">
        <f t="shared" si="31"/>
        <v>0</v>
      </c>
      <c r="R388" s="4"/>
      <c r="S388">
        <f t="shared" si="32"/>
        <v>0</v>
      </c>
      <c r="V388" s="20">
        <f t="shared" si="33"/>
        <v>1</v>
      </c>
      <c r="W388" s="22" t="s">
        <v>1207</v>
      </c>
      <c r="AB388">
        <f t="shared" si="34"/>
        <v>8</v>
      </c>
    </row>
    <row r="389" spans="1:28" x14ac:dyDescent="0.25">
      <c r="A389" t="s">
        <v>409</v>
      </c>
      <c r="B389" s="3" t="s">
        <v>363</v>
      </c>
      <c r="C389">
        <f t="shared" si="30"/>
        <v>1</v>
      </c>
      <c r="D389" s="14" t="s">
        <v>914</v>
      </c>
      <c r="O389" s="4"/>
      <c r="P389">
        <f t="shared" si="31"/>
        <v>0</v>
      </c>
      <c r="R389" s="4"/>
      <c r="S389">
        <f t="shared" si="32"/>
        <v>0</v>
      </c>
      <c r="V389" s="20">
        <f t="shared" si="33"/>
        <v>1</v>
      </c>
      <c r="W389" s="22" t="s">
        <v>1207</v>
      </c>
      <c r="AB389">
        <f t="shared" si="34"/>
        <v>8</v>
      </c>
    </row>
    <row r="390" spans="1:28" x14ac:dyDescent="0.25">
      <c r="A390" t="s">
        <v>410</v>
      </c>
      <c r="B390" s="3" t="s">
        <v>363</v>
      </c>
      <c r="C390">
        <f t="shared" si="30"/>
        <v>0</v>
      </c>
      <c r="O390" s="4"/>
      <c r="P390">
        <f t="shared" si="31"/>
        <v>1</v>
      </c>
      <c r="Q390" s="14" t="s">
        <v>1466</v>
      </c>
      <c r="R390" s="4"/>
      <c r="S390">
        <f t="shared" si="32"/>
        <v>0</v>
      </c>
      <c r="T390" s="21"/>
      <c r="V390" s="20">
        <f t="shared" si="33"/>
        <v>1</v>
      </c>
      <c r="W390" s="22" t="s">
        <v>1188</v>
      </c>
      <c r="AB390">
        <f t="shared" si="34"/>
        <v>8</v>
      </c>
    </row>
    <row r="391" spans="1:28" x14ac:dyDescent="0.25">
      <c r="A391" t="s">
        <v>411</v>
      </c>
      <c r="B391" s="3" t="s">
        <v>363</v>
      </c>
      <c r="C391">
        <f t="shared" si="30"/>
        <v>0</v>
      </c>
      <c r="O391" s="4"/>
      <c r="P391">
        <f t="shared" si="31"/>
        <v>0</v>
      </c>
      <c r="R391" s="4"/>
      <c r="S391">
        <f t="shared" si="32"/>
        <v>0</v>
      </c>
      <c r="V391" s="20">
        <f t="shared" si="33"/>
        <v>2</v>
      </c>
      <c r="W391" s="22" t="s">
        <v>1187</v>
      </c>
      <c r="X391" s="21" t="s">
        <v>1210</v>
      </c>
      <c r="AB391">
        <f t="shared" si="34"/>
        <v>8</v>
      </c>
    </row>
    <row r="392" spans="1:28" x14ac:dyDescent="0.25">
      <c r="A392" t="s">
        <v>412</v>
      </c>
      <c r="B392" s="3" t="s">
        <v>363</v>
      </c>
      <c r="C392">
        <f t="shared" si="30"/>
        <v>0</v>
      </c>
      <c r="O392" s="4"/>
      <c r="P392">
        <f t="shared" si="31"/>
        <v>0</v>
      </c>
      <c r="R392" s="4"/>
      <c r="S392">
        <f t="shared" si="32"/>
        <v>0</v>
      </c>
      <c r="V392" s="20">
        <f t="shared" si="33"/>
        <v>3</v>
      </c>
      <c r="W392" s="22" t="s">
        <v>1200</v>
      </c>
      <c r="X392" s="22" t="s">
        <v>1199</v>
      </c>
      <c r="Y392" s="22" t="s">
        <v>1189</v>
      </c>
      <c r="AB392">
        <f t="shared" si="34"/>
        <v>8</v>
      </c>
    </row>
    <row r="393" spans="1:28" x14ac:dyDescent="0.25">
      <c r="A393" t="s">
        <v>413</v>
      </c>
      <c r="B393" s="3" t="s">
        <v>363</v>
      </c>
      <c r="C393">
        <f t="shared" si="30"/>
        <v>0</v>
      </c>
      <c r="O393" s="4"/>
      <c r="P393">
        <f t="shared" si="31"/>
        <v>0</v>
      </c>
      <c r="R393" s="4"/>
      <c r="S393">
        <f t="shared" si="32"/>
        <v>0</v>
      </c>
      <c r="V393" s="20">
        <f t="shared" si="33"/>
        <v>1</v>
      </c>
      <c r="W393" s="22" t="s">
        <v>1203</v>
      </c>
      <c r="AB393">
        <f t="shared" si="34"/>
        <v>8</v>
      </c>
    </row>
    <row r="394" spans="1:28" x14ac:dyDescent="0.25">
      <c r="A394" t="s">
        <v>414</v>
      </c>
      <c r="B394" s="3" t="s">
        <v>363</v>
      </c>
      <c r="C394">
        <f t="shared" si="30"/>
        <v>11</v>
      </c>
      <c r="D394" s="14" t="s">
        <v>920</v>
      </c>
      <c r="E394" s="14" t="s">
        <v>921</v>
      </c>
      <c r="F394" s="14" t="s">
        <v>922</v>
      </c>
      <c r="G394" s="14" t="s">
        <v>1123</v>
      </c>
      <c r="H394" s="14" t="s">
        <v>923</v>
      </c>
      <c r="I394" s="14" t="s">
        <v>924</v>
      </c>
      <c r="J394" s="14" t="s">
        <v>925</v>
      </c>
      <c r="K394" s="14" t="s">
        <v>926</v>
      </c>
      <c r="L394" s="14" t="s">
        <v>928</v>
      </c>
      <c r="M394" s="14" t="s">
        <v>1124</v>
      </c>
      <c r="N394" s="14" t="s">
        <v>927</v>
      </c>
      <c r="O394" s="17"/>
      <c r="P394">
        <f t="shared" si="31"/>
        <v>0</v>
      </c>
      <c r="R394" s="4"/>
      <c r="S394">
        <f t="shared" si="32"/>
        <v>0</v>
      </c>
      <c r="V394" s="20">
        <f t="shared" si="33"/>
        <v>2</v>
      </c>
      <c r="W394" s="22" t="s">
        <v>1189</v>
      </c>
      <c r="X394" s="22" t="s">
        <v>1199</v>
      </c>
      <c r="AB394">
        <f t="shared" si="34"/>
        <v>8</v>
      </c>
    </row>
    <row r="395" spans="1:28" x14ac:dyDescent="0.25">
      <c r="A395" t="s">
        <v>415</v>
      </c>
      <c r="B395" s="3" t="s">
        <v>363</v>
      </c>
      <c r="C395">
        <f t="shared" si="30"/>
        <v>1</v>
      </c>
      <c r="D395" s="14" t="s">
        <v>910</v>
      </c>
      <c r="O395" s="4"/>
      <c r="P395">
        <f t="shared" si="31"/>
        <v>0</v>
      </c>
      <c r="R395" s="4"/>
      <c r="S395">
        <f t="shared" si="32"/>
        <v>0</v>
      </c>
      <c r="T395" s="21"/>
      <c r="V395" s="20">
        <f t="shared" si="33"/>
        <v>1</v>
      </c>
      <c r="W395" s="22" t="s">
        <v>1207</v>
      </c>
      <c r="AB395">
        <f t="shared" si="34"/>
        <v>8</v>
      </c>
    </row>
    <row r="396" spans="1:28" x14ac:dyDescent="0.25">
      <c r="A396" t="s">
        <v>416</v>
      </c>
      <c r="B396" s="3" t="s">
        <v>363</v>
      </c>
      <c r="C396">
        <f t="shared" si="30"/>
        <v>1</v>
      </c>
      <c r="D396" s="14" t="s">
        <v>909</v>
      </c>
      <c r="O396" s="4"/>
      <c r="P396">
        <f t="shared" si="31"/>
        <v>1</v>
      </c>
      <c r="Q396" s="14" t="s">
        <v>981</v>
      </c>
      <c r="R396" s="4"/>
      <c r="S396">
        <f t="shared" si="32"/>
        <v>0</v>
      </c>
      <c r="V396" s="20">
        <f t="shared" si="33"/>
        <v>1</v>
      </c>
      <c r="W396" s="22" t="s">
        <v>1206</v>
      </c>
      <c r="AB396">
        <f t="shared" si="34"/>
        <v>8</v>
      </c>
    </row>
    <row r="397" spans="1:28" x14ac:dyDescent="0.25">
      <c r="A397" t="s">
        <v>417</v>
      </c>
      <c r="B397" s="3" t="s">
        <v>363</v>
      </c>
      <c r="C397">
        <f t="shared" si="30"/>
        <v>0</v>
      </c>
      <c r="O397" s="4"/>
      <c r="P397">
        <f t="shared" si="31"/>
        <v>0</v>
      </c>
      <c r="R397" s="4"/>
      <c r="S397">
        <f t="shared" si="32"/>
        <v>0</v>
      </c>
      <c r="V397" s="20">
        <f t="shared" si="33"/>
        <v>1</v>
      </c>
      <c r="W397" s="22" t="s">
        <v>1188</v>
      </c>
      <c r="AB397">
        <f t="shared" si="34"/>
        <v>8</v>
      </c>
    </row>
    <row r="398" spans="1:28" x14ac:dyDescent="0.25">
      <c r="A398" t="s">
        <v>418</v>
      </c>
      <c r="B398" s="3" t="s">
        <v>363</v>
      </c>
      <c r="C398">
        <f t="shared" si="30"/>
        <v>0</v>
      </c>
      <c r="O398" s="4"/>
      <c r="P398">
        <f t="shared" si="31"/>
        <v>0</v>
      </c>
      <c r="R398" s="4"/>
      <c r="S398">
        <f t="shared" si="32"/>
        <v>0</v>
      </c>
      <c r="T398" s="21"/>
      <c r="V398" s="20">
        <f t="shared" si="33"/>
        <v>3</v>
      </c>
      <c r="W398" s="22" t="s">
        <v>1200</v>
      </c>
      <c r="X398" s="22" t="s">
        <v>1191</v>
      </c>
      <c r="Y398" s="22" t="s">
        <v>1206</v>
      </c>
      <c r="AB398">
        <f t="shared" si="34"/>
        <v>8</v>
      </c>
    </row>
    <row r="399" spans="1:28" x14ac:dyDescent="0.25">
      <c r="A399" t="s">
        <v>419</v>
      </c>
      <c r="B399" s="3" t="s">
        <v>363</v>
      </c>
      <c r="C399">
        <f t="shared" si="30"/>
        <v>0</v>
      </c>
      <c r="O399" s="4"/>
      <c r="P399">
        <f t="shared" si="31"/>
        <v>0</v>
      </c>
      <c r="R399" s="4"/>
      <c r="S399">
        <f t="shared" si="32"/>
        <v>0</v>
      </c>
      <c r="V399" s="20">
        <f t="shared" si="33"/>
        <v>1</v>
      </c>
      <c r="W399" s="22" t="s">
        <v>1195</v>
      </c>
      <c r="AB399">
        <f t="shared" si="34"/>
        <v>8</v>
      </c>
    </row>
    <row r="400" spans="1:28" x14ac:dyDescent="0.25">
      <c r="A400" t="s">
        <v>420</v>
      </c>
      <c r="B400" s="3" t="s">
        <v>363</v>
      </c>
      <c r="C400">
        <f t="shared" si="30"/>
        <v>0</v>
      </c>
      <c r="O400" s="4"/>
      <c r="P400">
        <f t="shared" si="31"/>
        <v>1</v>
      </c>
      <c r="Q400" s="14" t="s">
        <v>999</v>
      </c>
      <c r="R400" s="4"/>
      <c r="S400">
        <f>ABS(COUNTBLANK(T400:U400)-2)</f>
        <v>1</v>
      </c>
      <c r="T400" s="22" t="s">
        <v>1006</v>
      </c>
      <c r="V400" s="20">
        <f t="shared" si="33"/>
        <v>2</v>
      </c>
      <c r="W400" s="22" t="s">
        <v>1204</v>
      </c>
      <c r="X400" s="21" t="s">
        <v>1209</v>
      </c>
      <c r="AB400">
        <f t="shared" si="34"/>
        <v>8</v>
      </c>
    </row>
    <row r="401" spans="1:28" x14ac:dyDescent="0.25">
      <c r="A401" t="s">
        <v>421</v>
      </c>
      <c r="B401" s="3" t="s">
        <v>363</v>
      </c>
      <c r="C401">
        <f t="shared" si="30"/>
        <v>0</v>
      </c>
      <c r="O401" s="4"/>
      <c r="P401">
        <f t="shared" si="31"/>
        <v>0</v>
      </c>
      <c r="R401" s="4"/>
      <c r="S401">
        <f t="shared" si="32"/>
        <v>1</v>
      </c>
      <c r="T401" s="22" t="s">
        <v>1046</v>
      </c>
      <c r="V401" s="20">
        <f t="shared" si="33"/>
        <v>2</v>
      </c>
      <c r="W401" s="22" t="s">
        <v>1187</v>
      </c>
      <c r="X401" s="22" t="s">
        <v>1210</v>
      </c>
      <c r="AB401">
        <f t="shared" si="34"/>
        <v>8</v>
      </c>
    </row>
    <row r="402" spans="1:28" x14ac:dyDescent="0.25">
      <c r="A402" t="s">
        <v>422</v>
      </c>
      <c r="B402" s="3" t="s">
        <v>363</v>
      </c>
      <c r="C402">
        <f t="shared" si="30"/>
        <v>0</v>
      </c>
      <c r="O402" s="4"/>
      <c r="P402">
        <f t="shared" si="31"/>
        <v>0</v>
      </c>
      <c r="R402" s="4"/>
      <c r="S402">
        <f t="shared" si="32"/>
        <v>0</v>
      </c>
      <c r="V402" s="20">
        <f t="shared" si="33"/>
        <v>1</v>
      </c>
      <c r="W402" s="22" t="s">
        <v>1188</v>
      </c>
      <c r="AB402">
        <f t="shared" si="34"/>
        <v>8</v>
      </c>
    </row>
    <row r="403" spans="1:28" x14ac:dyDescent="0.25">
      <c r="A403" t="s">
        <v>423</v>
      </c>
      <c r="B403" s="3" t="s">
        <v>363</v>
      </c>
      <c r="C403">
        <f t="shared" si="30"/>
        <v>0</v>
      </c>
      <c r="O403" s="4"/>
      <c r="P403">
        <f t="shared" si="31"/>
        <v>0</v>
      </c>
      <c r="R403" s="4"/>
      <c r="S403">
        <f t="shared" si="32"/>
        <v>0</v>
      </c>
      <c r="V403" s="20">
        <f t="shared" si="33"/>
        <v>1</v>
      </c>
      <c r="W403" s="22" t="s">
        <v>1201</v>
      </c>
      <c r="AB403">
        <f t="shared" si="34"/>
        <v>8</v>
      </c>
    </row>
    <row r="404" spans="1:28" x14ac:dyDescent="0.25">
      <c r="A404" t="s">
        <v>424</v>
      </c>
      <c r="B404" s="3" t="s">
        <v>363</v>
      </c>
      <c r="C404">
        <f t="shared" si="30"/>
        <v>0</v>
      </c>
      <c r="O404" s="4"/>
      <c r="P404">
        <f t="shared" si="31"/>
        <v>0</v>
      </c>
      <c r="R404" s="4"/>
      <c r="S404">
        <f t="shared" si="32"/>
        <v>0</v>
      </c>
      <c r="V404" s="20">
        <f t="shared" si="33"/>
        <v>1</v>
      </c>
      <c r="W404" s="22" t="s">
        <v>1204</v>
      </c>
      <c r="AB404">
        <f t="shared" si="34"/>
        <v>8</v>
      </c>
    </row>
    <row r="405" spans="1:28" x14ac:dyDescent="0.25">
      <c r="A405" t="s">
        <v>425</v>
      </c>
      <c r="B405" s="3" t="s">
        <v>363</v>
      </c>
      <c r="C405">
        <f t="shared" si="30"/>
        <v>1</v>
      </c>
      <c r="D405" s="14" t="s">
        <v>941</v>
      </c>
      <c r="O405" s="4"/>
      <c r="P405">
        <f t="shared" si="31"/>
        <v>0</v>
      </c>
      <c r="R405" s="4"/>
      <c r="S405">
        <f t="shared" si="32"/>
        <v>0</v>
      </c>
      <c r="V405" s="20">
        <f t="shared" si="33"/>
        <v>3</v>
      </c>
      <c r="W405" s="22" t="s">
        <v>1201</v>
      </c>
      <c r="X405" s="22" t="s">
        <v>1189</v>
      </c>
      <c r="Y405" s="21" t="s">
        <v>1202</v>
      </c>
      <c r="AB405">
        <f t="shared" si="34"/>
        <v>8</v>
      </c>
    </row>
    <row r="406" spans="1:28" x14ac:dyDescent="0.25">
      <c r="A406" t="s">
        <v>426</v>
      </c>
      <c r="B406" s="3" t="s">
        <v>363</v>
      </c>
      <c r="C406">
        <f t="shared" si="30"/>
        <v>0</v>
      </c>
      <c r="O406" s="4"/>
      <c r="P406">
        <f t="shared" si="31"/>
        <v>1</v>
      </c>
      <c r="Q406" s="14" t="s">
        <v>970</v>
      </c>
      <c r="R406" s="4"/>
      <c r="S406">
        <f t="shared" si="32"/>
        <v>0</v>
      </c>
      <c r="V406" s="20">
        <f t="shared" si="33"/>
        <v>3</v>
      </c>
      <c r="W406" s="22" t="s">
        <v>1191</v>
      </c>
      <c r="X406" s="22" t="s">
        <v>1195</v>
      </c>
      <c r="Y406" s="22" t="s">
        <v>1200</v>
      </c>
      <c r="AB406">
        <f t="shared" si="34"/>
        <v>8</v>
      </c>
    </row>
    <row r="407" spans="1:28" x14ac:dyDescent="0.25">
      <c r="A407" t="s">
        <v>427</v>
      </c>
      <c r="B407" s="3" t="s">
        <v>363</v>
      </c>
      <c r="C407">
        <f t="shared" si="30"/>
        <v>0</v>
      </c>
      <c r="O407" s="4"/>
      <c r="P407">
        <f t="shared" si="31"/>
        <v>0</v>
      </c>
      <c r="R407" s="4"/>
      <c r="S407">
        <f t="shared" si="32"/>
        <v>0</v>
      </c>
      <c r="V407" s="20">
        <f t="shared" si="33"/>
        <v>2</v>
      </c>
      <c r="W407" s="22" t="s">
        <v>1189</v>
      </c>
      <c r="X407" s="22" t="s">
        <v>1199</v>
      </c>
      <c r="AB407">
        <f t="shared" si="34"/>
        <v>8</v>
      </c>
    </row>
    <row r="408" spans="1:28" x14ac:dyDescent="0.25">
      <c r="A408" t="s">
        <v>428</v>
      </c>
      <c r="B408" s="3" t="s">
        <v>363</v>
      </c>
      <c r="C408">
        <f t="shared" si="30"/>
        <v>0</v>
      </c>
      <c r="O408" s="4"/>
      <c r="P408">
        <f t="shared" si="31"/>
        <v>0</v>
      </c>
      <c r="R408" s="4"/>
      <c r="S408">
        <f t="shared" si="32"/>
        <v>1</v>
      </c>
      <c r="T408" s="21" t="s">
        <v>1022</v>
      </c>
      <c r="V408" s="20">
        <f t="shared" si="33"/>
        <v>2</v>
      </c>
      <c r="W408" s="22" t="s">
        <v>1204</v>
      </c>
      <c r="X408" s="22" t="s">
        <v>1189</v>
      </c>
      <c r="AB408">
        <f t="shared" si="34"/>
        <v>8</v>
      </c>
    </row>
    <row r="409" spans="1:28" x14ac:dyDescent="0.25">
      <c r="A409" t="s">
        <v>429</v>
      </c>
      <c r="B409" s="3" t="s">
        <v>363</v>
      </c>
      <c r="C409">
        <f t="shared" si="30"/>
        <v>1</v>
      </c>
      <c r="D409" s="14" t="s">
        <v>1125</v>
      </c>
      <c r="O409" s="4"/>
      <c r="P409">
        <f t="shared" si="31"/>
        <v>0</v>
      </c>
      <c r="R409" s="4"/>
      <c r="S409">
        <f t="shared" si="32"/>
        <v>0</v>
      </c>
      <c r="V409" s="20">
        <f t="shared" si="33"/>
        <v>1</v>
      </c>
      <c r="W409" s="22" t="s">
        <v>1195</v>
      </c>
      <c r="AB409">
        <f t="shared" si="34"/>
        <v>8</v>
      </c>
    </row>
    <row r="410" spans="1:28" x14ac:dyDescent="0.25">
      <c r="A410" t="s">
        <v>430</v>
      </c>
      <c r="B410" s="3" t="s">
        <v>363</v>
      </c>
      <c r="C410">
        <f t="shared" si="30"/>
        <v>0</v>
      </c>
      <c r="O410" s="4"/>
      <c r="P410">
        <f t="shared" si="31"/>
        <v>0</v>
      </c>
      <c r="R410" s="4"/>
      <c r="S410">
        <f t="shared" si="32"/>
        <v>0</v>
      </c>
      <c r="V410" s="20">
        <f t="shared" si="33"/>
        <v>1</v>
      </c>
      <c r="W410" s="22" t="s">
        <v>1195</v>
      </c>
      <c r="AB410">
        <f t="shared" si="34"/>
        <v>8</v>
      </c>
    </row>
    <row r="411" spans="1:28" x14ac:dyDescent="0.25">
      <c r="A411" t="s">
        <v>431</v>
      </c>
      <c r="B411" s="3" t="s">
        <v>363</v>
      </c>
      <c r="C411">
        <f t="shared" si="30"/>
        <v>0</v>
      </c>
      <c r="O411" s="4"/>
      <c r="P411">
        <f t="shared" si="31"/>
        <v>0</v>
      </c>
      <c r="R411" s="4"/>
      <c r="S411">
        <f t="shared" si="32"/>
        <v>1</v>
      </c>
      <c r="T411" s="21" t="s">
        <v>1077</v>
      </c>
      <c r="V411" s="20">
        <f t="shared" si="33"/>
        <v>1</v>
      </c>
      <c r="W411" s="22" t="s">
        <v>1209</v>
      </c>
      <c r="AB411">
        <f t="shared" si="34"/>
        <v>8</v>
      </c>
    </row>
    <row r="412" spans="1:28" x14ac:dyDescent="0.25">
      <c r="A412" t="s">
        <v>432</v>
      </c>
      <c r="B412" s="3" t="s">
        <v>363</v>
      </c>
      <c r="C412">
        <f t="shared" si="30"/>
        <v>1</v>
      </c>
      <c r="D412" s="14" t="s">
        <v>1126</v>
      </c>
      <c r="O412" s="4"/>
      <c r="P412">
        <f t="shared" si="31"/>
        <v>1</v>
      </c>
      <c r="Q412" s="14" t="s">
        <v>1465</v>
      </c>
      <c r="R412" s="4"/>
      <c r="S412">
        <f t="shared" si="32"/>
        <v>0</v>
      </c>
      <c r="V412" s="20">
        <f t="shared" si="33"/>
        <v>1</v>
      </c>
      <c r="W412" s="22" t="s">
        <v>1200</v>
      </c>
      <c r="AB412">
        <f t="shared" si="34"/>
        <v>8</v>
      </c>
    </row>
    <row r="413" spans="1:28" x14ac:dyDescent="0.25">
      <c r="A413" t="s">
        <v>433</v>
      </c>
      <c r="B413" s="3" t="s">
        <v>363</v>
      </c>
      <c r="C413">
        <f t="shared" si="30"/>
        <v>1</v>
      </c>
      <c r="D413" t="s">
        <v>879</v>
      </c>
      <c r="O413" s="4"/>
      <c r="P413">
        <f t="shared" si="31"/>
        <v>0</v>
      </c>
      <c r="R413" s="4"/>
      <c r="S413">
        <f t="shared" si="32"/>
        <v>0</v>
      </c>
      <c r="T413" s="21"/>
      <c r="V413" s="20">
        <f t="shared" si="33"/>
        <v>2</v>
      </c>
      <c r="W413" s="22" t="s">
        <v>1187</v>
      </c>
      <c r="X413" s="22" t="s">
        <v>1191</v>
      </c>
      <c r="AB413">
        <f t="shared" si="34"/>
        <v>8</v>
      </c>
    </row>
    <row r="414" spans="1:28" x14ac:dyDescent="0.25">
      <c r="A414" t="s">
        <v>434</v>
      </c>
      <c r="B414" s="3" t="s">
        <v>363</v>
      </c>
      <c r="C414">
        <f t="shared" si="30"/>
        <v>1</v>
      </c>
      <c r="D414" s="14" t="s">
        <v>1127</v>
      </c>
      <c r="O414" s="4"/>
      <c r="P414">
        <f t="shared" si="31"/>
        <v>1</v>
      </c>
      <c r="Q414" s="14" t="s">
        <v>1464</v>
      </c>
      <c r="R414" s="4"/>
      <c r="S414">
        <f t="shared" si="32"/>
        <v>0</v>
      </c>
      <c r="V414" s="20">
        <f t="shared" si="33"/>
        <v>2</v>
      </c>
      <c r="W414" s="22" t="s">
        <v>1195</v>
      </c>
      <c r="X414" s="22" t="s">
        <v>1200</v>
      </c>
      <c r="AB414">
        <f t="shared" si="34"/>
        <v>8</v>
      </c>
    </row>
    <row r="415" spans="1:28" x14ac:dyDescent="0.25">
      <c r="A415" t="s">
        <v>435</v>
      </c>
      <c r="B415" s="3" t="s">
        <v>363</v>
      </c>
      <c r="C415">
        <f t="shared" si="30"/>
        <v>0</v>
      </c>
      <c r="O415" s="4"/>
      <c r="P415">
        <f t="shared" si="31"/>
        <v>0</v>
      </c>
      <c r="R415" s="4"/>
      <c r="S415">
        <f t="shared" si="32"/>
        <v>0</v>
      </c>
      <c r="V415" s="20">
        <f t="shared" si="33"/>
        <v>2</v>
      </c>
      <c r="W415" s="22" t="s">
        <v>1191</v>
      </c>
      <c r="X415" s="22" t="s">
        <v>1188</v>
      </c>
      <c r="AB415">
        <f t="shared" si="34"/>
        <v>8</v>
      </c>
    </row>
    <row r="416" spans="1:28" x14ac:dyDescent="0.25">
      <c r="A416" t="s">
        <v>436</v>
      </c>
      <c r="B416" s="3" t="s">
        <v>363</v>
      </c>
      <c r="C416">
        <f t="shared" si="30"/>
        <v>0</v>
      </c>
      <c r="O416" s="4"/>
      <c r="P416">
        <f t="shared" si="31"/>
        <v>0</v>
      </c>
      <c r="R416" s="4"/>
      <c r="S416">
        <f t="shared" si="32"/>
        <v>0</v>
      </c>
      <c r="V416" s="20">
        <f t="shared" si="33"/>
        <v>1</v>
      </c>
      <c r="W416" s="22" t="s">
        <v>1187</v>
      </c>
      <c r="AB416">
        <f t="shared" si="34"/>
        <v>8</v>
      </c>
    </row>
    <row r="417" spans="1:28" x14ac:dyDescent="0.25">
      <c r="A417" t="s">
        <v>437</v>
      </c>
      <c r="B417" s="3" t="s">
        <v>363</v>
      </c>
      <c r="C417">
        <f t="shared" si="30"/>
        <v>0</v>
      </c>
      <c r="O417" s="4"/>
      <c r="P417">
        <f t="shared" si="31"/>
        <v>0</v>
      </c>
      <c r="R417" s="4"/>
      <c r="S417">
        <f t="shared" si="32"/>
        <v>0</v>
      </c>
      <c r="T417" s="21"/>
      <c r="V417" s="20">
        <f t="shared" si="33"/>
        <v>1</v>
      </c>
      <c r="W417" s="22" t="s">
        <v>1188</v>
      </c>
      <c r="AB417">
        <f t="shared" si="34"/>
        <v>8</v>
      </c>
    </row>
    <row r="418" spans="1:28" x14ac:dyDescent="0.25">
      <c r="A418" t="s">
        <v>438</v>
      </c>
      <c r="B418" s="3" t="s">
        <v>363</v>
      </c>
      <c r="C418">
        <f t="shared" si="30"/>
        <v>0</v>
      </c>
      <c r="O418" s="4"/>
      <c r="P418">
        <f t="shared" si="31"/>
        <v>0</v>
      </c>
      <c r="R418" s="4"/>
      <c r="S418">
        <f t="shared" si="32"/>
        <v>0</v>
      </c>
      <c r="T418" s="21"/>
      <c r="V418" s="20">
        <f t="shared" si="33"/>
        <v>2</v>
      </c>
      <c r="W418" s="22" t="s">
        <v>1187</v>
      </c>
      <c r="X418" s="22" t="s">
        <v>1210</v>
      </c>
      <c r="AB418">
        <f t="shared" si="34"/>
        <v>8</v>
      </c>
    </row>
    <row r="419" spans="1:28" x14ac:dyDescent="0.25">
      <c r="A419" t="s">
        <v>439</v>
      </c>
      <c r="B419" s="3" t="s">
        <v>363</v>
      </c>
      <c r="C419">
        <f t="shared" si="30"/>
        <v>0</v>
      </c>
      <c r="D419" s="198"/>
      <c r="O419" s="4"/>
      <c r="P419">
        <f t="shared" si="31"/>
        <v>0</v>
      </c>
      <c r="R419" s="4"/>
      <c r="S419">
        <f t="shared" si="32"/>
        <v>0</v>
      </c>
      <c r="T419" s="21"/>
      <c r="V419" s="20">
        <f t="shared" si="33"/>
        <v>1</v>
      </c>
      <c r="W419" s="22" t="s">
        <v>1191</v>
      </c>
      <c r="AB419">
        <f t="shared" si="34"/>
        <v>8</v>
      </c>
    </row>
    <row r="420" spans="1:28" x14ac:dyDescent="0.25">
      <c r="A420" t="s">
        <v>440</v>
      </c>
      <c r="B420" s="3" t="s">
        <v>363</v>
      </c>
      <c r="C420">
        <f t="shared" si="30"/>
        <v>0</v>
      </c>
      <c r="O420" s="4"/>
      <c r="P420">
        <f t="shared" si="31"/>
        <v>0</v>
      </c>
      <c r="R420" s="4"/>
      <c r="S420">
        <f t="shared" si="32"/>
        <v>0</v>
      </c>
      <c r="T420" s="21"/>
      <c r="V420" s="20">
        <f t="shared" si="33"/>
        <v>1</v>
      </c>
      <c r="W420" s="22" t="s">
        <v>1188</v>
      </c>
      <c r="AB420">
        <f t="shared" si="34"/>
        <v>8</v>
      </c>
    </row>
    <row r="421" spans="1:28" x14ac:dyDescent="0.25">
      <c r="A421" t="s">
        <v>441</v>
      </c>
      <c r="B421" s="3" t="s">
        <v>363</v>
      </c>
      <c r="C421">
        <f t="shared" si="30"/>
        <v>0</v>
      </c>
      <c r="O421" s="4"/>
      <c r="P421">
        <f t="shared" si="31"/>
        <v>1</v>
      </c>
      <c r="Q421" s="14" t="s">
        <v>1463</v>
      </c>
      <c r="R421" s="4"/>
      <c r="S421">
        <f t="shared" si="32"/>
        <v>1</v>
      </c>
      <c r="T421" s="22" t="s">
        <v>1044</v>
      </c>
      <c r="V421" s="20">
        <f t="shared" si="33"/>
        <v>1</v>
      </c>
      <c r="W421" s="22" t="s">
        <v>1204</v>
      </c>
      <c r="AB421">
        <f t="shared" si="34"/>
        <v>8</v>
      </c>
    </row>
    <row r="422" spans="1:28" x14ac:dyDescent="0.25">
      <c r="A422" t="s">
        <v>442</v>
      </c>
      <c r="B422" s="3" t="s">
        <v>363</v>
      </c>
      <c r="C422">
        <f t="shared" si="30"/>
        <v>0</v>
      </c>
      <c r="O422" s="4"/>
      <c r="P422">
        <f t="shared" si="31"/>
        <v>0</v>
      </c>
      <c r="R422" s="4"/>
      <c r="S422">
        <f t="shared" si="32"/>
        <v>0</v>
      </c>
      <c r="V422" s="20">
        <f t="shared" si="33"/>
        <v>1</v>
      </c>
      <c r="W422" s="22" t="s">
        <v>1191</v>
      </c>
      <c r="AB422">
        <f t="shared" si="34"/>
        <v>8</v>
      </c>
    </row>
    <row r="423" spans="1:28" x14ac:dyDescent="0.25">
      <c r="A423" t="s">
        <v>443</v>
      </c>
      <c r="B423" s="3" t="s">
        <v>363</v>
      </c>
      <c r="C423">
        <f t="shared" si="30"/>
        <v>1</v>
      </c>
      <c r="D423" s="14" t="s">
        <v>883</v>
      </c>
      <c r="O423" s="4"/>
      <c r="P423">
        <f t="shared" si="31"/>
        <v>0</v>
      </c>
      <c r="R423" s="4"/>
      <c r="S423">
        <f t="shared" si="32"/>
        <v>0</v>
      </c>
      <c r="T423" s="21"/>
      <c r="V423" s="20">
        <f t="shared" si="33"/>
        <v>2</v>
      </c>
      <c r="W423" s="22" t="s">
        <v>1207</v>
      </c>
      <c r="X423" s="22" t="s">
        <v>1195</v>
      </c>
      <c r="AB423">
        <f t="shared" si="34"/>
        <v>8</v>
      </c>
    </row>
    <row r="424" spans="1:28" x14ac:dyDescent="0.25">
      <c r="A424" t="s">
        <v>444</v>
      </c>
      <c r="B424" s="3" t="s">
        <v>363</v>
      </c>
      <c r="C424">
        <f t="shared" si="30"/>
        <v>0</v>
      </c>
      <c r="O424" s="4"/>
      <c r="P424">
        <f t="shared" si="31"/>
        <v>0</v>
      </c>
      <c r="R424" s="4"/>
      <c r="S424">
        <f t="shared" si="32"/>
        <v>0</v>
      </c>
      <c r="V424" s="20">
        <f t="shared" si="33"/>
        <v>1</v>
      </c>
      <c r="W424" s="22" t="s">
        <v>1206</v>
      </c>
      <c r="AB424">
        <f t="shared" si="34"/>
        <v>8</v>
      </c>
    </row>
    <row r="425" spans="1:28" x14ac:dyDescent="0.25">
      <c r="A425" t="s">
        <v>445</v>
      </c>
      <c r="B425" s="3" t="s">
        <v>363</v>
      </c>
      <c r="C425">
        <f t="shared" si="30"/>
        <v>0</v>
      </c>
      <c r="O425" s="4"/>
      <c r="P425">
        <f t="shared" si="31"/>
        <v>0</v>
      </c>
      <c r="R425" s="4"/>
      <c r="S425">
        <f t="shared" si="32"/>
        <v>0</v>
      </c>
      <c r="V425" s="20">
        <f t="shared" si="33"/>
        <v>2</v>
      </c>
      <c r="W425" s="22" t="s">
        <v>1187</v>
      </c>
      <c r="X425" s="22" t="s">
        <v>1195</v>
      </c>
      <c r="AB425">
        <f t="shared" si="34"/>
        <v>8</v>
      </c>
    </row>
    <row r="426" spans="1:28" x14ac:dyDescent="0.25">
      <c r="A426" t="s">
        <v>446</v>
      </c>
      <c r="B426" s="3" t="s">
        <v>363</v>
      </c>
      <c r="C426">
        <f t="shared" si="30"/>
        <v>0</v>
      </c>
      <c r="O426" s="4"/>
      <c r="P426">
        <f t="shared" si="31"/>
        <v>0</v>
      </c>
      <c r="R426" s="4"/>
      <c r="S426">
        <f t="shared" si="32"/>
        <v>0</v>
      </c>
      <c r="V426" s="20">
        <f t="shared" si="33"/>
        <v>3</v>
      </c>
      <c r="W426" s="22" t="s">
        <v>1200</v>
      </c>
      <c r="X426" s="22" t="s">
        <v>1189</v>
      </c>
      <c r="Y426" s="21" t="s">
        <v>1199</v>
      </c>
      <c r="AB426">
        <f t="shared" si="34"/>
        <v>8</v>
      </c>
    </row>
    <row r="427" spans="1:28" x14ac:dyDescent="0.25">
      <c r="A427" t="s">
        <v>447</v>
      </c>
      <c r="B427" s="3" t="s">
        <v>363</v>
      </c>
      <c r="C427">
        <f t="shared" si="30"/>
        <v>0</v>
      </c>
      <c r="O427" s="4"/>
      <c r="P427">
        <f t="shared" si="31"/>
        <v>0</v>
      </c>
      <c r="R427" s="4"/>
      <c r="S427">
        <f t="shared" si="32"/>
        <v>0</v>
      </c>
      <c r="V427" s="20">
        <f t="shared" si="33"/>
        <v>3</v>
      </c>
      <c r="W427" s="22" t="s">
        <v>1203</v>
      </c>
      <c r="X427" s="22" t="s">
        <v>1200</v>
      </c>
      <c r="Y427" s="22" t="s">
        <v>1201</v>
      </c>
      <c r="AB427">
        <f t="shared" si="34"/>
        <v>8</v>
      </c>
    </row>
    <row r="428" spans="1:28" x14ac:dyDescent="0.25">
      <c r="A428" t="s">
        <v>448</v>
      </c>
      <c r="B428" s="3" t="s">
        <v>363</v>
      </c>
      <c r="C428">
        <f t="shared" si="30"/>
        <v>1</v>
      </c>
      <c r="D428" s="15" t="s">
        <v>1128</v>
      </c>
      <c r="O428" s="4"/>
      <c r="P428">
        <f t="shared" si="31"/>
        <v>0</v>
      </c>
      <c r="R428" s="4"/>
      <c r="S428">
        <f t="shared" si="32"/>
        <v>1</v>
      </c>
      <c r="T428" s="21" t="s">
        <v>1042</v>
      </c>
      <c r="V428" s="20">
        <f t="shared" si="33"/>
        <v>2</v>
      </c>
      <c r="W428" s="22" t="s">
        <v>1195</v>
      </c>
      <c r="X428" s="22" t="s">
        <v>1200</v>
      </c>
      <c r="AB428">
        <f t="shared" si="34"/>
        <v>8</v>
      </c>
    </row>
    <row r="429" spans="1:28" x14ac:dyDescent="0.25">
      <c r="A429" t="s">
        <v>449</v>
      </c>
      <c r="B429" s="3" t="s">
        <v>363</v>
      </c>
      <c r="C429">
        <f t="shared" si="30"/>
        <v>0</v>
      </c>
      <c r="O429" s="4"/>
      <c r="P429">
        <f>ABS(COUNTBLANK(Q429:R429)-2)</f>
        <v>0</v>
      </c>
      <c r="R429" s="4"/>
      <c r="S429">
        <f t="shared" si="32"/>
        <v>0</v>
      </c>
      <c r="V429" s="20">
        <f t="shared" si="33"/>
        <v>1</v>
      </c>
      <c r="W429" s="22" t="s">
        <v>1188</v>
      </c>
      <c r="AB429">
        <f t="shared" si="34"/>
        <v>8</v>
      </c>
    </row>
    <row r="430" spans="1:28" x14ac:dyDescent="0.25">
      <c r="A430" t="s">
        <v>450</v>
      </c>
      <c r="B430" s="3" t="s">
        <v>363</v>
      </c>
      <c r="C430">
        <f t="shared" si="30"/>
        <v>0</v>
      </c>
      <c r="O430" s="4"/>
      <c r="P430">
        <f t="shared" ref="P430:P493" si="35">ABS(COUNTBLANK(Q430:R430)-2)</f>
        <v>0</v>
      </c>
      <c r="R430" s="4"/>
      <c r="S430">
        <f t="shared" si="32"/>
        <v>0</v>
      </c>
      <c r="V430" s="20">
        <f t="shared" si="33"/>
        <v>2</v>
      </c>
      <c r="W430" s="22" t="s">
        <v>1187</v>
      </c>
      <c r="X430" s="22" t="s">
        <v>1195</v>
      </c>
      <c r="AB430">
        <f t="shared" si="34"/>
        <v>8</v>
      </c>
    </row>
    <row r="431" spans="1:28" x14ac:dyDescent="0.25">
      <c r="A431" t="s">
        <v>451</v>
      </c>
      <c r="B431" s="3" t="s">
        <v>363</v>
      </c>
      <c r="C431">
        <f t="shared" si="30"/>
        <v>1</v>
      </c>
      <c r="D431" s="14" t="s">
        <v>956</v>
      </c>
      <c r="O431" s="4"/>
      <c r="P431">
        <f t="shared" si="35"/>
        <v>0</v>
      </c>
      <c r="R431" s="4"/>
      <c r="S431">
        <f t="shared" si="32"/>
        <v>0</v>
      </c>
      <c r="V431" s="20">
        <f t="shared" si="33"/>
        <v>1</v>
      </c>
      <c r="W431" s="22" t="s">
        <v>1209</v>
      </c>
      <c r="AB431">
        <f t="shared" si="34"/>
        <v>8</v>
      </c>
    </row>
    <row r="432" spans="1:28" x14ac:dyDescent="0.25">
      <c r="A432" t="s">
        <v>452</v>
      </c>
      <c r="B432" s="3" t="s">
        <v>363</v>
      </c>
      <c r="C432">
        <f t="shared" si="30"/>
        <v>0</v>
      </c>
      <c r="O432" s="4"/>
      <c r="P432">
        <f t="shared" si="35"/>
        <v>0</v>
      </c>
      <c r="R432" s="4"/>
      <c r="S432">
        <f t="shared" si="32"/>
        <v>0</v>
      </c>
      <c r="V432" s="20">
        <f t="shared" si="33"/>
        <v>1</v>
      </c>
      <c r="W432" s="22" t="s">
        <v>1188</v>
      </c>
      <c r="AB432">
        <f t="shared" si="34"/>
        <v>8</v>
      </c>
    </row>
    <row r="433" spans="1:28" x14ac:dyDescent="0.25">
      <c r="A433" t="s">
        <v>453</v>
      </c>
      <c r="B433" s="3" t="s">
        <v>363</v>
      </c>
      <c r="C433">
        <f t="shared" si="30"/>
        <v>0</v>
      </c>
      <c r="O433" s="4"/>
      <c r="P433">
        <f t="shared" si="35"/>
        <v>0</v>
      </c>
      <c r="R433" s="4"/>
      <c r="S433">
        <f t="shared" si="32"/>
        <v>0</v>
      </c>
      <c r="V433" s="20">
        <f>ABS(COUNTBLANK(W433:Z433)-4)</f>
        <v>2</v>
      </c>
      <c r="W433" s="22" t="s">
        <v>1201</v>
      </c>
      <c r="X433" s="21" t="s">
        <v>1203</v>
      </c>
      <c r="AB433">
        <f t="shared" si="34"/>
        <v>8</v>
      </c>
    </row>
    <row r="434" spans="1:28" x14ac:dyDescent="0.25">
      <c r="A434" t="s">
        <v>454</v>
      </c>
      <c r="B434" s="3" t="s">
        <v>363</v>
      </c>
      <c r="C434">
        <f t="shared" si="30"/>
        <v>0</v>
      </c>
      <c r="O434" s="4"/>
      <c r="P434">
        <f t="shared" si="35"/>
        <v>0</v>
      </c>
      <c r="R434" s="4"/>
      <c r="S434">
        <f t="shared" si="32"/>
        <v>0</v>
      </c>
      <c r="V434" s="20">
        <f t="shared" si="33"/>
        <v>3</v>
      </c>
      <c r="W434" s="22" t="s">
        <v>1207</v>
      </c>
      <c r="X434" s="22" t="s">
        <v>1214</v>
      </c>
      <c r="Y434" s="22" t="s">
        <v>1200</v>
      </c>
      <c r="AB434">
        <f t="shared" si="34"/>
        <v>8</v>
      </c>
    </row>
    <row r="435" spans="1:28" x14ac:dyDescent="0.25">
      <c r="A435" t="s">
        <v>455</v>
      </c>
      <c r="B435" s="3" t="s">
        <v>363</v>
      </c>
      <c r="C435">
        <f t="shared" si="30"/>
        <v>0</v>
      </c>
      <c r="O435" s="4"/>
      <c r="P435">
        <f t="shared" si="35"/>
        <v>0</v>
      </c>
      <c r="R435" s="4"/>
      <c r="S435">
        <f t="shared" si="32"/>
        <v>0</v>
      </c>
      <c r="V435" s="20">
        <f t="shared" si="33"/>
        <v>2</v>
      </c>
      <c r="W435" s="22" t="s">
        <v>1191</v>
      </c>
      <c r="X435" s="22" t="s">
        <v>1188</v>
      </c>
      <c r="AB435">
        <f t="shared" si="34"/>
        <v>8</v>
      </c>
    </row>
    <row r="436" spans="1:28" x14ac:dyDescent="0.25">
      <c r="A436" t="s">
        <v>456</v>
      </c>
      <c r="B436" s="3" t="s">
        <v>363</v>
      </c>
      <c r="C436">
        <f t="shared" si="30"/>
        <v>0</v>
      </c>
      <c r="O436" s="4"/>
      <c r="P436">
        <f t="shared" si="35"/>
        <v>0</v>
      </c>
      <c r="R436" s="4"/>
      <c r="S436">
        <f t="shared" si="32"/>
        <v>0</v>
      </c>
      <c r="V436" s="20">
        <f t="shared" si="33"/>
        <v>2</v>
      </c>
      <c r="W436" s="22" t="s">
        <v>1191</v>
      </c>
      <c r="X436" s="22" t="s">
        <v>1188</v>
      </c>
      <c r="AB436">
        <f t="shared" si="34"/>
        <v>8</v>
      </c>
    </row>
    <row r="437" spans="1:28" x14ac:dyDescent="0.25">
      <c r="A437" t="s">
        <v>457</v>
      </c>
      <c r="B437" s="3" t="s">
        <v>363</v>
      </c>
      <c r="C437">
        <f t="shared" si="30"/>
        <v>0</v>
      </c>
      <c r="O437" s="4"/>
      <c r="P437">
        <f t="shared" si="35"/>
        <v>0</v>
      </c>
      <c r="R437" s="4"/>
      <c r="S437">
        <f t="shared" si="32"/>
        <v>0</v>
      </c>
      <c r="V437" s="20">
        <f t="shared" si="33"/>
        <v>2</v>
      </c>
      <c r="W437" s="22" t="s">
        <v>1204</v>
      </c>
      <c r="X437" s="22" t="s">
        <v>1206</v>
      </c>
      <c r="AB437">
        <f t="shared" si="34"/>
        <v>8</v>
      </c>
    </row>
    <row r="438" spans="1:28" x14ac:dyDescent="0.25">
      <c r="A438" t="s">
        <v>458</v>
      </c>
      <c r="B438" s="3" t="s">
        <v>363</v>
      </c>
      <c r="C438">
        <f t="shared" si="30"/>
        <v>1</v>
      </c>
      <c r="D438" t="s">
        <v>1129</v>
      </c>
      <c r="O438" s="4"/>
      <c r="P438">
        <f t="shared" si="35"/>
        <v>0</v>
      </c>
      <c r="R438" s="4"/>
      <c r="S438">
        <f t="shared" si="32"/>
        <v>0</v>
      </c>
      <c r="V438" s="20">
        <f t="shared" si="33"/>
        <v>2</v>
      </c>
      <c r="W438" s="22" t="s">
        <v>1187</v>
      </c>
      <c r="X438" s="22" t="s">
        <v>1195</v>
      </c>
      <c r="AB438">
        <f t="shared" si="34"/>
        <v>8</v>
      </c>
    </row>
    <row r="439" spans="1:28" x14ac:dyDescent="0.25">
      <c r="A439" t="s">
        <v>459</v>
      </c>
      <c r="B439" s="3" t="s">
        <v>363</v>
      </c>
      <c r="C439">
        <f t="shared" si="30"/>
        <v>2</v>
      </c>
      <c r="D439" s="14" t="s">
        <v>1131</v>
      </c>
      <c r="E439" s="14" t="s">
        <v>1130</v>
      </c>
      <c r="O439" s="4"/>
      <c r="P439">
        <f t="shared" si="35"/>
        <v>0</v>
      </c>
      <c r="R439" s="4"/>
      <c r="S439">
        <f t="shared" si="32"/>
        <v>0</v>
      </c>
      <c r="V439" s="20">
        <f t="shared" si="33"/>
        <v>2</v>
      </c>
      <c r="W439" s="22" t="s">
        <v>1207</v>
      </c>
      <c r="X439" s="22" t="s">
        <v>1214</v>
      </c>
      <c r="AB439">
        <f t="shared" si="34"/>
        <v>8</v>
      </c>
    </row>
    <row r="440" spans="1:28" x14ac:dyDescent="0.25">
      <c r="A440" t="s">
        <v>460</v>
      </c>
      <c r="B440" s="3" t="s">
        <v>363</v>
      </c>
      <c r="C440">
        <f t="shared" ref="C440:C456" si="36">ABS(COUNTBLANK(D440:O440)-12)</f>
        <v>0</v>
      </c>
      <c r="O440" s="4"/>
      <c r="P440">
        <f t="shared" si="35"/>
        <v>1</v>
      </c>
      <c r="Q440" s="14" t="s">
        <v>994</v>
      </c>
      <c r="R440" s="4"/>
      <c r="S440">
        <f t="shared" ref="S440:S503" si="37">ABS(COUNTBLANK(T440:U440)-2)</f>
        <v>0</v>
      </c>
      <c r="V440" s="20">
        <f t="shared" ref="V440:V503" si="38">ABS(COUNTBLANK(W440:Z440)-4)</f>
        <v>2</v>
      </c>
      <c r="W440" s="22" t="s">
        <v>1204</v>
      </c>
      <c r="X440" s="22" t="s">
        <v>1206</v>
      </c>
      <c r="AB440">
        <f t="shared" ref="AB440:AB503" si="39">IF(B440="City", 1, IF(B440 = "Town", 2, IF(B440 = "Village", 3, IF(B440 = "Resort Village", 4, IF(B440 = "Northern Village", 5, IF(B440 = "Northern Town", 6, IF(B440 = "Northern Hamlet", 7, IF(B440 = "Rural Municipality", 8, IF(B440 = "Flin Flon - Boundary Area", 9, IF(B440= "Northern Saskatchewan Administration District", 10))))))))))</f>
        <v>8</v>
      </c>
    </row>
    <row r="441" spans="1:28" x14ac:dyDescent="0.25">
      <c r="A441" t="s">
        <v>461</v>
      </c>
      <c r="B441" s="3" t="s">
        <v>363</v>
      </c>
      <c r="C441">
        <f t="shared" si="36"/>
        <v>0</v>
      </c>
      <c r="O441" s="4"/>
      <c r="P441">
        <f t="shared" si="35"/>
        <v>0</v>
      </c>
      <c r="R441" s="4"/>
      <c r="S441">
        <f t="shared" si="37"/>
        <v>0</v>
      </c>
      <c r="V441" s="20">
        <f t="shared" si="38"/>
        <v>3</v>
      </c>
      <c r="W441" s="22" t="s">
        <v>1200</v>
      </c>
      <c r="X441" s="22" t="s">
        <v>1199</v>
      </c>
      <c r="Y441" s="22" t="s">
        <v>1189</v>
      </c>
      <c r="AB441">
        <f t="shared" si="39"/>
        <v>8</v>
      </c>
    </row>
    <row r="442" spans="1:28" x14ac:dyDescent="0.25">
      <c r="A442" t="s">
        <v>462</v>
      </c>
      <c r="B442" s="3" t="s">
        <v>363</v>
      </c>
      <c r="C442">
        <f t="shared" si="36"/>
        <v>0</v>
      </c>
      <c r="O442" s="4"/>
      <c r="P442">
        <f t="shared" si="35"/>
        <v>0</v>
      </c>
      <c r="R442" s="4"/>
      <c r="S442">
        <f t="shared" si="37"/>
        <v>0</v>
      </c>
      <c r="V442" s="20">
        <f t="shared" si="38"/>
        <v>1</v>
      </c>
      <c r="W442" s="22" t="s">
        <v>1204</v>
      </c>
      <c r="AB442">
        <f t="shared" si="39"/>
        <v>8</v>
      </c>
    </row>
    <row r="443" spans="1:28" x14ac:dyDescent="0.25">
      <c r="A443" t="s">
        <v>463</v>
      </c>
      <c r="B443" s="3" t="s">
        <v>363</v>
      </c>
      <c r="C443">
        <f t="shared" si="36"/>
        <v>0</v>
      </c>
      <c r="O443" s="4"/>
      <c r="P443">
        <f t="shared" si="35"/>
        <v>0</v>
      </c>
      <c r="R443" s="4"/>
      <c r="S443">
        <f t="shared" si="37"/>
        <v>0</v>
      </c>
      <c r="V443" s="20">
        <f t="shared" si="38"/>
        <v>2</v>
      </c>
      <c r="W443" s="22" t="s">
        <v>1188</v>
      </c>
      <c r="X443" s="22" t="s">
        <v>1193</v>
      </c>
      <c r="AB443">
        <f t="shared" si="39"/>
        <v>8</v>
      </c>
    </row>
    <row r="444" spans="1:28" x14ac:dyDescent="0.25">
      <c r="A444" t="s">
        <v>464</v>
      </c>
      <c r="B444" s="3" t="s">
        <v>363</v>
      </c>
      <c r="C444">
        <f t="shared" si="36"/>
        <v>0</v>
      </c>
      <c r="O444" s="4"/>
      <c r="P444">
        <f t="shared" si="35"/>
        <v>0</v>
      </c>
      <c r="R444" s="4"/>
      <c r="S444">
        <f t="shared" si="37"/>
        <v>0</v>
      </c>
      <c r="V444" s="20">
        <f t="shared" si="38"/>
        <v>2</v>
      </c>
      <c r="W444" s="22" t="s">
        <v>1191</v>
      </c>
      <c r="X444" s="22" t="s">
        <v>1188</v>
      </c>
      <c r="AB444">
        <f t="shared" si="39"/>
        <v>8</v>
      </c>
    </row>
    <row r="445" spans="1:28" x14ac:dyDescent="0.25">
      <c r="A445" t="s">
        <v>465</v>
      </c>
      <c r="B445" s="3" t="s">
        <v>363</v>
      </c>
      <c r="C445">
        <f t="shared" si="36"/>
        <v>4</v>
      </c>
      <c r="D445" s="14" t="s">
        <v>884</v>
      </c>
      <c r="E445" s="14" t="s">
        <v>885</v>
      </c>
      <c r="F445" s="14" t="s">
        <v>886</v>
      </c>
      <c r="G445" s="14" t="s">
        <v>887</v>
      </c>
      <c r="H445" s="14"/>
      <c r="I445" s="14"/>
      <c r="J445" s="14"/>
      <c r="K445" s="14"/>
      <c r="L445" s="14"/>
      <c r="M445" s="14"/>
      <c r="N445" s="14"/>
      <c r="O445" s="17"/>
      <c r="P445">
        <f t="shared" si="35"/>
        <v>0</v>
      </c>
      <c r="R445" s="4"/>
      <c r="S445">
        <f t="shared" si="37"/>
        <v>0</v>
      </c>
      <c r="V445" s="20">
        <f t="shared" si="38"/>
        <v>2</v>
      </c>
      <c r="W445" s="22" t="s">
        <v>1207</v>
      </c>
      <c r="X445" s="22" t="s">
        <v>1214</v>
      </c>
      <c r="AB445">
        <f t="shared" si="39"/>
        <v>8</v>
      </c>
    </row>
    <row r="446" spans="1:28" x14ac:dyDescent="0.25">
      <c r="A446" t="s">
        <v>466</v>
      </c>
      <c r="B446" s="3" t="s">
        <v>363</v>
      </c>
      <c r="C446">
        <f t="shared" si="36"/>
        <v>0</v>
      </c>
      <c r="O446" s="4"/>
      <c r="P446">
        <f t="shared" si="35"/>
        <v>0</v>
      </c>
      <c r="R446" s="4"/>
      <c r="S446">
        <f t="shared" si="37"/>
        <v>0</v>
      </c>
      <c r="V446" s="20">
        <f t="shared" si="38"/>
        <v>2</v>
      </c>
      <c r="W446" s="22" t="s">
        <v>1189</v>
      </c>
      <c r="X446" s="22" t="s">
        <v>1204</v>
      </c>
      <c r="AB446">
        <f t="shared" si="39"/>
        <v>8</v>
      </c>
    </row>
    <row r="447" spans="1:28" x14ac:dyDescent="0.25">
      <c r="A447" t="s">
        <v>467</v>
      </c>
      <c r="B447" s="3" t="s">
        <v>363</v>
      </c>
      <c r="C447">
        <f t="shared" si="36"/>
        <v>0</v>
      </c>
      <c r="O447" s="4"/>
      <c r="P447">
        <f t="shared" si="35"/>
        <v>0</v>
      </c>
      <c r="R447" s="4"/>
      <c r="S447">
        <f t="shared" si="37"/>
        <v>0</v>
      </c>
      <c r="V447" s="20">
        <f t="shared" si="38"/>
        <v>2</v>
      </c>
      <c r="W447" s="22" t="s">
        <v>1187</v>
      </c>
      <c r="X447" s="22" t="s">
        <v>1210</v>
      </c>
      <c r="AB447">
        <f t="shared" si="39"/>
        <v>8</v>
      </c>
    </row>
    <row r="448" spans="1:28" x14ac:dyDescent="0.25">
      <c r="A448" t="s">
        <v>468</v>
      </c>
      <c r="B448" s="3" t="s">
        <v>363</v>
      </c>
      <c r="C448">
        <f t="shared" si="36"/>
        <v>0</v>
      </c>
      <c r="O448" s="4"/>
      <c r="P448">
        <f t="shared" si="35"/>
        <v>0</v>
      </c>
      <c r="R448" s="4"/>
      <c r="S448">
        <f t="shared" si="37"/>
        <v>0</v>
      </c>
      <c r="V448" s="20">
        <f t="shared" si="38"/>
        <v>1</v>
      </c>
      <c r="W448" s="22" t="s">
        <v>1188</v>
      </c>
      <c r="AB448">
        <f t="shared" si="39"/>
        <v>8</v>
      </c>
    </row>
    <row r="449" spans="1:28" x14ac:dyDescent="0.25">
      <c r="A449" t="s">
        <v>469</v>
      </c>
      <c r="B449" s="3" t="s">
        <v>363</v>
      </c>
      <c r="C449">
        <f t="shared" si="36"/>
        <v>1</v>
      </c>
      <c r="D449" t="s">
        <v>874</v>
      </c>
      <c r="O449" s="4"/>
      <c r="P449">
        <f t="shared" si="35"/>
        <v>0</v>
      </c>
      <c r="R449" s="4"/>
      <c r="S449">
        <f t="shared" si="37"/>
        <v>0</v>
      </c>
      <c r="V449" s="20">
        <f t="shared" si="38"/>
        <v>1</v>
      </c>
      <c r="W449" s="22" t="s">
        <v>1191</v>
      </c>
      <c r="AB449">
        <f t="shared" si="39"/>
        <v>8</v>
      </c>
    </row>
    <row r="450" spans="1:28" x14ac:dyDescent="0.25">
      <c r="A450" t="s">
        <v>470</v>
      </c>
      <c r="B450" s="3" t="s">
        <v>363</v>
      </c>
      <c r="C450">
        <f t="shared" si="36"/>
        <v>0</v>
      </c>
      <c r="O450" s="4"/>
      <c r="P450">
        <f t="shared" si="35"/>
        <v>1</v>
      </c>
      <c r="Q450" s="14" t="s">
        <v>978</v>
      </c>
      <c r="R450" s="4"/>
      <c r="S450">
        <f t="shared" si="37"/>
        <v>0</v>
      </c>
      <c r="V450" s="20">
        <f t="shared" si="38"/>
        <v>1</v>
      </c>
      <c r="W450" s="22" t="s">
        <v>1188</v>
      </c>
      <c r="AB450">
        <f t="shared" si="39"/>
        <v>8</v>
      </c>
    </row>
    <row r="451" spans="1:28" x14ac:dyDescent="0.25">
      <c r="A451" t="s">
        <v>471</v>
      </c>
      <c r="B451" s="3" t="s">
        <v>363</v>
      </c>
      <c r="C451">
        <f t="shared" si="36"/>
        <v>0</v>
      </c>
      <c r="O451" s="4"/>
      <c r="P451">
        <f t="shared" si="35"/>
        <v>0</v>
      </c>
      <c r="R451" s="4"/>
      <c r="S451">
        <f t="shared" si="37"/>
        <v>0</v>
      </c>
      <c r="V451" s="20">
        <f t="shared" si="38"/>
        <v>2</v>
      </c>
      <c r="W451" s="22" t="s">
        <v>1206</v>
      </c>
      <c r="X451" s="22" t="s">
        <v>1189</v>
      </c>
      <c r="AB451">
        <f t="shared" si="39"/>
        <v>8</v>
      </c>
    </row>
    <row r="452" spans="1:28" x14ac:dyDescent="0.25">
      <c r="A452" t="s">
        <v>472</v>
      </c>
      <c r="B452" s="3" t="s">
        <v>363</v>
      </c>
      <c r="C452">
        <f t="shared" si="36"/>
        <v>0</v>
      </c>
      <c r="O452" s="4"/>
      <c r="P452">
        <f t="shared" si="35"/>
        <v>0</v>
      </c>
      <c r="R452" s="4"/>
      <c r="S452">
        <f t="shared" si="37"/>
        <v>0</v>
      </c>
      <c r="V452" s="20">
        <f t="shared" si="38"/>
        <v>1</v>
      </c>
      <c r="W452" s="22" t="s">
        <v>1191</v>
      </c>
      <c r="AB452">
        <f t="shared" si="39"/>
        <v>8</v>
      </c>
    </row>
    <row r="453" spans="1:28" x14ac:dyDescent="0.25">
      <c r="A453" t="s">
        <v>473</v>
      </c>
      <c r="B453" s="3" t="s">
        <v>363</v>
      </c>
      <c r="C453">
        <f t="shared" si="36"/>
        <v>1</v>
      </c>
      <c r="D453" s="14" t="s">
        <v>1132</v>
      </c>
      <c r="E453" s="199"/>
      <c r="O453" s="4"/>
      <c r="P453">
        <f t="shared" si="35"/>
        <v>0</v>
      </c>
      <c r="R453" s="4"/>
      <c r="S453">
        <f t="shared" si="37"/>
        <v>0</v>
      </c>
      <c r="V453" s="20">
        <f t="shared" si="38"/>
        <v>2</v>
      </c>
      <c r="W453" s="22" t="s">
        <v>1207</v>
      </c>
      <c r="X453" s="22" t="s">
        <v>1200</v>
      </c>
      <c r="AB453">
        <f t="shared" si="39"/>
        <v>8</v>
      </c>
    </row>
    <row r="454" spans="1:28" x14ac:dyDescent="0.25">
      <c r="A454" t="s">
        <v>474</v>
      </c>
      <c r="B454" s="3" t="s">
        <v>363</v>
      </c>
      <c r="C454">
        <f t="shared" si="36"/>
        <v>0</v>
      </c>
      <c r="O454" s="4"/>
      <c r="P454">
        <f t="shared" si="35"/>
        <v>0</v>
      </c>
      <c r="R454" s="4"/>
      <c r="S454">
        <f t="shared" si="37"/>
        <v>0</v>
      </c>
      <c r="V454" s="20">
        <f t="shared" si="38"/>
        <v>2</v>
      </c>
      <c r="W454" s="22" t="s">
        <v>1187</v>
      </c>
      <c r="X454" s="22" t="s">
        <v>1195</v>
      </c>
      <c r="AB454">
        <f t="shared" si="39"/>
        <v>8</v>
      </c>
    </row>
    <row r="455" spans="1:28" x14ac:dyDescent="0.25">
      <c r="A455" t="s">
        <v>475</v>
      </c>
      <c r="B455" s="3" t="s">
        <v>363</v>
      </c>
      <c r="C455">
        <f t="shared" si="36"/>
        <v>0</v>
      </c>
      <c r="O455" s="4"/>
      <c r="P455">
        <f t="shared" si="35"/>
        <v>0</v>
      </c>
      <c r="R455" s="4"/>
      <c r="S455">
        <f t="shared" si="37"/>
        <v>0</v>
      </c>
      <c r="V455" s="20">
        <f t="shared" si="38"/>
        <v>1</v>
      </c>
      <c r="W455" s="22" t="s">
        <v>1204</v>
      </c>
      <c r="AB455">
        <f t="shared" si="39"/>
        <v>8</v>
      </c>
    </row>
    <row r="456" spans="1:28" x14ac:dyDescent="0.25">
      <c r="A456" t="s">
        <v>476</v>
      </c>
      <c r="B456" s="3" t="s">
        <v>363</v>
      </c>
      <c r="C456">
        <f t="shared" si="36"/>
        <v>0</v>
      </c>
      <c r="O456" s="4"/>
      <c r="P456">
        <f t="shared" si="35"/>
        <v>0</v>
      </c>
      <c r="R456" s="4"/>
      <c r="S456">
        <f t="shared" si="37"/>
        <v>0</v>
      </c>
      <c r="V456" s="20">
        <f t="shared" si="38"/>
        <v>1</v>
      </c>
      <c r="W456" s="22" t="s">
        <v>1191</v>
      </c>
      <c r="AB456">
        <f t="shared" si="39"/>
        <v>8</v>
      </c>
    </row>
    <row r="457" spans="1:28" x14ac:dyDescent="0.25">
      <c r="A457" t="s">
        <v>477</v>
      </c>
      <c r="B457" s="3" t="s">
        <v>363</v>
      </c>
      <c r="C457">
        <f>ABS(COUNTBLANK(D457:O457)-12)</f>
        <v>0</v>
      </c>
      <c r="O457" s="4"/>
      <c r="P457">
        <f t="shared" si="35"/>
        <v>0</v>
      </c>
      <c r="R457" s="4"/>
      <c r="S457">
        <f t="shared" si="37"/>
        <v>0</v>
      </c>
      <c r="V457" s="20">
        <f t="shared" si="38"/>
        <v>2</v>
      </c>
      <c r="W457" s="22" t="s">
        <v>1204</v>
      </c>
      <c r="X457" s="22" t="s">
        <v>1209</v>
      </c>
      <c r="AB457">
        <f t="shared" si="39"/>
        <v>8</v>
      </c>
    </row>
    <row r="458" spans="1:28" x14ac:dyDescent="0.25">
      <c r="A458" t="s">
        <v>478</v>
      </c>
      <c r="B458" s="3" t="s">
        <v>363</v>
      </c>
      <c r="C458">
        <f t="shared" ref="C458:C463" si="40">ABS(COUNTBLANK(D458:O458)-12)</f>
        <v>2</v>
      </c>
      <c r="D458" s="14" t="s">
        <v>1134</v>
      </c>
      <c r="E458" s="14" t="s">
        <v>1135</v>
      </c>
      <c r="O458" s="4"/>
      <c r="P458">
        <f t="shared" si="35"/>
        <v>0</v>
      </c>
      <c r="R458" s="4"/>
      <c r="S458">
        <f t="shared" si="37"/>
        <v>0</v>
      </c>
      <c r="V458" s="20">
        <f t="shared" si="38"/>
        <v>3</v>
      </c>
      <c r="W458" s="22" t="s">
        <v>1200</v>
      </c>
      <c r="X458" s="22" t="s">
        <v>1189</v>
      </c>
      <c r="Y458" s="22" t="s">
        <v>1199</v>
      </c>
      <c r="AB458">
        <f t="shared" si="39"/>
        <v>8</v>
      </c>
    </row>
    <row r="459" spans="1:28" x14ac:dyDescent="0.25">
      <c r="A459" t="s">
        <v>479</v>
      </c>
      <c r="B459" s="3" t="s">
        <v>363</v>
      </c>
      <c r="C459">
        <f t="shared" si="40"/>
        <v>3</v>
      </c>
      <c r="D459" s="14" t="s">
        <v>929</v>
      </c>
      <c r="E459" s="14" t="s">
        <v>930</v>
      </c>
      <c r="F459" s="14" t="s">
        <v>931</v>
      </c>
      <c r="O459" s="4"/>
      <c r="P459">
        <f t="shared" si="35"/>
        <v>0</v>
      </c>
      <c r="R459" s="4"/>
      <c r="S459">
        <f t="shared" si="37"/>
        <v>0</v>
      </c>
      <c r="V459" s="20">
        <f t="shared" si="38"/>
        <v>2</v>
      </c>
      <c r="W459" s="22" t="s">
        <v>1207</v>
      </c>
      <c r="X459" s="22" t="s">
        <v>1203</v>
      </c>
      <c r="AB459">
        <f t="shared" si="39"/>
        <v>8</v>
      </c>
    </row>
    <row r="460" spans="1:28" x14ac:dyDescent="0.25">
      <c r="A460" t="s">
        <v>480</v>
      </c>
      <c r="B460" s="3" t="s">
        <v>363</v>
      </c>
      <c r="C460">
        <f t="shared" si="40"/>
        <v>0</v>
      </c>
      <c r="O460" s="4"/>
      <c r="P460">
        <f t="shared" si="35"/>
        <v>0</v>
      </c>
      <c r="R460" s="4"/>
      <c r="S460">
        <f t="shared" si="37"/>
        <v>0</v>
      </c>
      <c r="V460" s="20">
        <f>ABS(COUNTBLANK(W460:Z460)-4)</f>
        <v>2</v>
      </c>
      <c r="W460" s="22" t="s">
        <v>1200</v>
      </c>
      <c r="X460" s="22" t="s">
        <v>1199</v>
      </c>
      <c r="AB460">
        <f t="shared" si="39"/>
        <v>8</v>
      </c>
    </row>
    <row r="461" spans="1:28" x14ac:dyDescent="0.25">
      <c r="A461" t="s">
        <v>481</v>
      </c>
      <c r="B461" s="3" t="s">
        <v>363</v>
      </c>
      <c r="C461">
        <f t="shared" si="40"/>
        <v>0</v>
      </c>
      <c r="O461" s="4"/>
      <c r="P461">
        <f t="shared" si="35"/>
        <v>0</v>
      </c>
      <c r="R461" s="4"/>
      <c r="S461">
        <f t="shared" si="37"/>
        <v>0</v>
      </c>
      <c r="V461" s="20">
        <f t="shared" si="38"/>
        <v>2</v>
      </c>
      <c r="W461" s="22" t="s">
        <v>1191</v>
      </c>
      <c r="X461" s="22" t="s">
        <v>1206</v>
      </c>
      <c r="AB461">
        <f t="shared" si="39"/>
        <v>8</v>
      </c>
    </row>
    <row r="462" spans="1:28" x14ac:dyDescent="0.25">
      <c r="A462" t="s">
        <v>482</v>
      </c>
      <c r="B462" s="3" t="s">
        <v>363</v>
      </c>
      <c r="C462">
        <f t="shared" si="40"/>
        <v>0</v>
      </c>
      <c r="O462" s="4"/>
      <c r="P462">
        <f t="shared" si="35"/>
        <v>0</v>
      </c>
      <c r="R462" s="4"/>
      <c r="S462">
        <f t="shared" si="37"/>
        <v>0</v>
      </c>
      <c r="V462" s="20">
        <f t="shared" si="38"/>
        <v>1</v>
      </c>
      <c r="W462" s="22" t="s">
        <v>1195</v>
      </c>
      <c r="AB462">
        <f t="shared" si="39"/>
        <v>8</v>
      </c>
    </row>
    <row r="463" spans="1:28" x14ac:dyDescent="0.25">
      <c r="A463" t="s">
        <v>483</v>
      </c>
      <c r="B463" s="3" t="s">
        <v>363</v>
      </c>
      <c r="C463">
        <f t="shared" si="40"/>
        <v>0</v>
      </c>
      <c r="O463" s="4"/>
      <c r="P463">
        <f t="shared" si="35"/>
        <v>0</v>
      </c>
      <c r="R463" s="4"/>
      <c r="S463">
        <f t="shared" si="37"/>
        <v>0</v>
      </c>
      <c r="V463" s="20">
        <f t="shared" si="38"/>
        <v>3</v>
      </c>
      <c r="W463" s="22" t="s">
        <v>1200</v>
      </c>
      <c r="X463" s="22" t="s">
        <v>1207</v>
      </c>
      <c r="Y463" s="22" t="s">
        <v>1214</v>
      </c>
      <c r="AB463">
        <f t="shared" si="39"/>
        <v>8</v>
      </c>
    </row>
    <row r="464" spans="1:28" x14ac:dyDescent="0.25">
      <c r="A464" t="s">
        <v>484</v>
      </c>
      <c r="B464" s="3" t="s">
        <v>363</v>
      </c>
      <c r="C464">
        <f>ABS(COUNTBLANK(D464:O464)-12)</f>
        <v>3</v>
      </c>
      <c r="D464" s="14" t="s">
        <v>1136</v>
      </c>
      <c r="E464" s="14" t="s">
        <v>1137</v>
      </c>
      <c r="F464" s="14" t="s">
        <v>1138</v>
      </c>
      <c r="O464" s="4"/>
      <c r="P464">
        <f t="shared" si="35"/>
        <v>1</v>
      </c>
      <c r="Q464" s="14" t="s">
        <v>1462</v>
      </c>
      <c r="R464" s="4"/>
      <c r="S464">
        <f t="shared" si="37"/>
        <v>1</v>
      </c>
      <c r="T464" s="21" t="s">
        <v>1079</v>
      </c>
      <c r="V464" s="20">
        <f t="shared" si="38"/>
        <v>2</v>
      </c>
      <c r="W464" s="22" t="s">
        <v>1200</v>
      </c>
      <c r="X464" s="22" t="s">
        <v>1201</v>
      </c>
      <c r="AB464">
        <f t="shared" si="39"/>
        <v>8</v>
      </c>
    </row>
    <row r="465" spans="1:28" x14ac:dyDescent="0.25">
      <c r="A465" t="s">
        <v>485</v>
      </c>
      <c r="B465" s="3" t="s">
        <v>363</v>
      </c>
      <c r="C465">
        <f t="shared" ref="C465:C481" si="41">ABS(COUNTBLANK(D465:O465)-12)</f>
        <v>0</v>
      </c>
      <c r="O465" s="4"/>
      <c r="P465">
        <f t="shared" si="35"/>
        <v>0</v>
      </c>
      <c r="R465" s="4"/>
      <c r="S465">
        <f t="shared" si="37"/>
        <v>0</v>
      </c>
      <c r="V465" s="20">
        <f t="shared" si="38"/>
        <v>2</v>
      </c>
      <c r="W465" s="22" t="s">
        <v>1207</v>
      </c>
      <c r="X465" s="22" t="s">
        <v>1200</v>
      </c>
      <c r="AB465">
        <f t="shared" si="39"/>
        <v>8</v>
      </c>
    </row>
    <row r="466" spans="1:28" x14ac:dyDescent="0.25">
      <c r="A466" t="s">
        <v>486</v>
      </c>
      <c r="B466" s="3" t="s">
        <v>363</v>
      </c>
      <c r="C466">
        <f t="shared" si="41"/>
        <v>0</v>
      </c>
      <c r="O466" s="4"/>
      <c r="P466">
        <f t="shared" si="35"/>
        <v>0</v>
      </c>
      <c r="R466" s="4"/>
      <c r="S466">
        <f t="shared" si="37"/>
        <v>0</v>
      </c>
      <c r="V466" s="20">
        <f t="shared" si="38"/>
        <v>3</v>
      </c>
      <c r="W466" s="22" t="s">
        <v>1195</v>
      </c>
      <c r="X466" s="22" t="s">
        <v>1200</v>
      </c>
      <c r="Y466" s="22" t="s">
        <v>1207</v>
      </c>
      <c r="AB466">
        <f t="shared" si="39"/>
        <v>8</v>
      </c>
    </row>
    <row r="467" spans="1:28" x14ac:dyDescent="0.25">
      <c r="A467" t="s">
        <v>487</v>
      </c>
      <c r="B467" s="3" t="s">
        <v>363</v>
      </c>
      <c r="C467">
        <f t="shared" si="41"/>
        <v>0</v>
      </c>
      <c r="O467" s="4"/>
      <c r="P467">
        <f t="shared" si="35"/>
        <v>1</v>
      </c>
      <c r="Q467" s="14" t="s">
        <v>1461</v>
      </c>
      <c r="R467" s="4"/>
      <c r="S467">
        <f t="shared" si="37"/>
        <v>0</v>
      </c>
      <c r="V467" s="20">
        <f t="shared" si="38"/>
        <v>2</v>
      </c>
      <c r="W467" s="22" t="s">
        <v>1195</v>
      </c>
      <c r="X467" s="22" t="s">
        <v>1200</v>
      </c>
      <c r="AB467">
        <f t="shared" si="39"/>
        <v>8</v>
      </c>
    </row>
    <row r="468" spans="1:28" x14ac:dyDescent="0.25">
      <c r="A468" t="s">
        <v>488</v>
      </c>
      <c r="B468" s="3" t="s">
        <v>363</v>
      </c>
      <c r="C468">
        <f t="shared" si="41"/>
        <v>0</v>
      </c>
      <c r="O468" s="4"/>
      <c r="P468">
        <f t="shared" si="35"/>
        <v>0</v>
      </c>
      <c r="R468" s="4"/>
      <c r="S468">
        <f t="shared" si="37"/>
        <v>0</v>
      </c>
      <c r="V468" s="20">
        <f t="shared" si="38"/>
        <v>2</v>
      </c>
      <c r="W468" s="22" t="s">
        <v>1200</v>
      </c>
      <c r="X468" s="22" t="s">
        <v>1203</v>
      </c>
      <c r="AB468">
        <f t="shared" si="39"/>
        <v>8</v>
      </c>
    </row>
    <row r="469" spans="1:28" x14ac:dyDescent="0.25">
      <c r="A469" t="s">
        <v>489</v>
      </c>
      <c r="B469" s="3" t="s">
        <v>363</v>
      </c>
      <c r="C469">
        <f t="shared" si="41"/>
        <v>0</v>
      </c>
      <c r="O469" s="4"/>
      <c r="P469">
        <f t="shared" si="35"/>
        <v>0</v>
      </c>
      <c r="R469" s="4"/>
      <c r="S469">
        <f t="shared" si="37"/>
        <v>0</v>
      </c>
      <c r="V469" s="20">
        <f t="shared" si="38"/>
        <v>2</v>
      </c>
      <c r="W469" s="22" t="s">
        <v>1187</v>
      </c>
      <c r="X469" s="22" t="s">
        <v>1191</v>
      </c>
      <c r="AB469">
        <f t="shared" si="39"/>
        <v>8</v>
      </c>
    </row>
    <row r="470" spans="1:28" x14ac:dyDescent="0.25">
      <c r="A470" t="s">
        <v>490</v>
      </c>
      <c r="B470" s="3" t="s">
        <v>363</v>
      </c>
      <c r="C470">
        <f t="shared" si="41"/>
        <v>1</v>
      </c>
      <c r="D470" s="14" t="s">
        <v>911</v>
      </c>
      <c r="O470" s="4"/>
      <c r="P470">
        <f t="shared" si="35"/>
        <v>0</v>
      </c>
      <c r="R470" s="4"/>
      <c r="S470">
        <f t="shared" si="37"/>
        <v>0</v>
      </c>
      <c r="V470" s="20">
        <f t="shared" si="38"/>
        <v>1</v>
      </c>
      <c r="W470" s="22" t="s">
        <v>1207</v>
      </c>
      <c r="AB470">
        <f t="shared" si="39"/>
        <v>8</v>
      </c>
    </row>
    <row r="471" spans="1:28" x14ac:dyDescent="0.25">
      <c r="A471" t="s">
        <v>491</v>
      </c>
      <c r="B471" s="3" t="s">
        <v>363</v>
      </c>
      <c r="C471">
        <f t="shared" si="41"/>
        <v>0</v>
      </c>
      <c r="O471" s="4"/>
      <c r="P471">
        <f t="shared" si="35"/>
        <v>0</v>
      </c>
      <c r="R471" s="4"/>
      <c r="S471">
        <f t="shared" si="37"/>
        <v>0</v>
      </c>
      <c r="V471" s="20">
        <f t="shared" si="38"/>
        <v>1</v>
      </c>
      <c r="W471" s="22" t="s">
        <v>1206</v>
      </c>
      <c r="AB471">
        <f t="shared" si="39"/>
        <v>8</v>
      </c>
    </row>
    <row r="472" spans="1:28" x14ac:dyDescent="0.25">
      <c r="A472" t="s">
        <v>492</v>
      </c>
      <c r="B472" s="3" t="s">
        <v>363</v>
      </c>
      <c r="C472">
        <f t="shared" si="41"/>
        <v>0</v>
      </c>
      <c r="O472" s="4"/>
      <c r="P472">
        <f t="shared" si="35"/>
        <v>0</v>
      </c>
      <c r="R472" s="4"/>
      <c r="S472">
        <f t="shared" si="37"/>
        <v>0</v>
      </c>
      <c r="V472" s="20">
        <f t="shared" si="38"/>
        <v>1</v>
      </c>
      <c r="W472" s="22" t="s">
        <v>1206</v>
      </c>
      <c r="AB472">
        <f t="shared" si="39"/>
        <v>8</v>
      </c>
    </row>
    <row r="473" spans="1:28" x14ac:dyDescent="0.25">
      <c r="A473" t="s">
        <v>493</v>
      </c>
      <c r="B473" s="3" t="s">
        <v>363</v>
      </c>
      <c r="C473">
        <f t="shared" si="41"/>
        <v>0</v>
      </c>
      <c r="O473" s="4"/>
      <c r="P473">
        <f t="shared" si="35"/>
        <v>0</v>
      </c>
      <c r="R473" s="4"/>
      <c r="S473">
        <f t="shared" si="37"/>
        <v>0</v>
      </c>
      <c r="V473" s="20">
        <f t="shared" si="38"/>
        <v>1</v>
      </c>
      <c r="W473" s="22" t="s">
        <v>1195</v>
      </c>
      <c r="AB473">
        <f t="shared" si="39"/>
        <v>8</v>
      </c>
    </row>
    <row r="474" spans="1:28" x14ac:dyDescent="0.25">
      <c r="A474" t="s">
        <v>494</v>
      </c>
      <c r="B474" s="3" t="s">
        <v>363</v>
      </c>
      <c r="C474">
        <f t="shared" si="41"/>
        <v>0</v>
      </c>
      <c r="O474" s="4"/>
      <c r="P474">
        <f t="shared" si="35"/>
        <v>0</v>
      </c>
      <c r="R474" s="4"/>
      <c r="S474">
        <f t="shared" si="37"/>
        <v>0</v>
      </c>
      <c r="V474" s="20">
        <f t="shared" si="38"/>
        <v>2</v>
      </c>
      <c r="W474" s="22" t="s">
        <v>1201</v>
      </c>
      <c r="X474" s="22" t="s">
        <v>1203</v>
      </c>
      <c r="AB474">
        <f t="shared" si="39"/>
        <v>8</v>
      </c>
    </row>
    <row r="475" spans="1:28" x14ac:dyDescent="0.25">
      <c r="A475" t="s">
        <v>495</v>
      </c>
      <c r="B475" s="3" t="s">
        <v>363</v>
      </c>
      <c r="C475">
        <f t="shared" si="41"/>
        <v>1</v>
      </c>
      <c r="D475" t="s">
        <v>1139</v>
      </c>
      <c r="O475" s="4"/>
      <c r="P475">
        <f t="shared" si="35"/>
        <v>0</v>
      </c>
      <c r="R475" s="4"/>
      <c r="S475">
        <f t="shared" si="37"/>
        <v>1</v>
      </c>
      <c r="T475" s="22" t="s">
        <v>1032</v>
      </c>
      <c r="V475" s="20">
        <f t="shared" si="38"/>
        <v>1</v>
      </c>
      <c r="W475" s="22" t="s">
        <v>1188</v>
      </c>
      <c r="AB475">
        <f t="shared" si="39"/>
        <v>8</v>
      </c>
    </row>
    <row r="476" spans="1:28" x14ac:dyDescent="0.25">
      <c r="A476" t="s">
        <v>496</v>
      </c>
      <c r="B476" s="3" t="s">
        <v>363</v>
      </c>
      <c r="C476">
        <f t="shared" si="41"/>
        <v>0</v>
      </c>
      <c r="O476" s="4"/>
      <c r="P476">
        <f t="shared" si="35"/>
        <v>0</v>
      </c>
      <c r="R476" s="4"/>
      <c r="S476">
        <f t="shared" si="37"/>
        <v>1</v>
      </c>
      <c r="T476" s="21" t="s">
        <v>1013</v>
      </c>
      <c r="V476" s="20">
        <f t="shared" si="38"/>
        <v>1</v>
      </c>
      <c r="W476" s="22" t="s">
        <v>1206</v>
      </c>
      <c r="AB476">
        <f t="shared" si="39"/>
        <v>8</v>
      </c>
    </row>
    <row r="477" spans="1:28" x14ac:dyDescent="0.25">
      <c r="A477" t="s">
        <v>497</v>
      </c>
      <c r="B477" s="3" t="s">
        <v>363</v>
      </c>
      <c r="C477">
        <f t="shared" si="41"/>
        <v>0</v>
      </c>
      <c r="O477" s="4"/>
      <c r="P477">
        <f t="shared" si="35"/>
        <v>0</v>
      </c>
      <c r="R477" s="4"/>
      <c r="S477">
        <f t="shared" si="37"/>
        <v>0</v>
      </c>
      <c r="V477" s="20">
        <f t="shared" si="38"/>
        <v>1</v>
      </c>
      <c r="W477" s="22" t="s">
        <v>1189</v>
      </c>
      <c r="AB477">
        <f t="shared" si="39"/>
        <v>8</v>
      </c>
    </row>
    <row r="478" spans="1:28" x14ac:dyDescent="0.25">
      <c r="A478" t="s">
        <v>498</v>
      </c>
      <c r="B478" s="3" t="s">
        <v>363</v>
      </c>
      <c r="C478">
        <f t="shared" si="41"/>
        <v>4</v>
      </c>
      <c r="D478" t="s">
        <v>1140</v>
      </c>
      <c r="E478" t="s">
        <v>1141</v>
      </c>
      <c r="F478" t="s">
        <v>1142</v>
      </c>
      <c r="G478" t="s">
        <v>1143</v>
      </c>
      <c r="O478" s="4"/>
      <c r="P478">
        <f t="shared" si="35"/>
        <v>0</v>
      </c>
      <c r="R478" s="4"/>
      <c r="S478">
        <f t="shared" si="37"/>
        <v>0</v>
      </c>
      <c r="V478" s="20">
        <f t="shared" si="38"/>
        <v>3</v>
      </c>
      <c r="W478" s="22" t="s">
        <v>1187</v>
      </c>
      <c r="X478" s="22" t="s">
        <v>1195</v>
      </c>
      <c r="Y478" s="22" t="s">
        <v>1210</v>
      </c>
      <c r="AB478">
        <f t="shared" si="39"/>
        <v>8</v>
      </c>
    </row>
    <row r="479" spans="1:28" x14ac:dyDescent="0.25">
      <c r="A479" t="s">
        <v>499</v>
      </c>
      <c r="B479" s="3" t="s">
        <v>363</v>
      </c>
      <c r="C479">
        <f t="shared" si="41"/>
        <v>1</v>
      </c>
      <c r="D479" t="s">
        <v>1144</v>
      </c>
      <c r="O479" s="4"/>
      <c r="P479">
        <f t="shared" si="35"/>
        <v>1</v>
      </c>
      <c r="Q479" s="14" t="s">
        <v>1460</v>
      </c>
      <c r="R479" s="4"/>
      <c r="S479">
        <f t="shared" si="37"/>
        <v>0</v>
      </c>
      <c r="V479" s="20">
        <f t="shared" si="38"/>
        <v>1</v>
      </c>
      <c r="W479" s="22" t="s">
        <v>1187</v>
      </c>
      <c r="AB479">
        <f t="shared" si="39"/>
        <v>8</v>
      </c>
    </row>
    <row r="480" spans="1:28" x14ac:dyDescent="0.25">
      <c r="A480" t="s">
        <v>500</v>
      </c>
      <c r="B480" s="3" t="s">
        <v>363</v>
      </c>
      <c r="C480">
        <f t="shared" si="41"/>
        <v>0</v>
      </c>
      <c r="O480" s="4"/>
      <c r="P480">
        <f t="shared" si="35"/>
        <v>0</v>
      </c>
      <c r="R480" s="4"/>
      <c r="S480">
        <f t="shared" si="37"/>
        <v>0</v>
      </c>
      <c r="V480" s="20">
        <f t="shared" si="38"/>
        <v>1</v>
      </c>
      <c r="W480" s="22" t="s">
        <v>1191</v>
      </c>
      <c r="AB480">
        <f t="shared" si="39"/>
        <v>8</v>
      </c>
    </row>
    <row r="481" spans="1:28" x14ac:dyDescent="0.25">
      <c r="A481" t="s">
        <v>501</v>
      </c>
      <c r="B481" s="3" t="s">
        <v>363</v>
      </c>
      <c r="C481">
        <f t="shared" si="41"/>
        <v>0</v>
      </c>
      <c r="O481" s="4"/>
      <c r="P481">
        <f t="shared" si="35"/>
        <v>0</v>
      </c>
      <c r="R481" s="4"/>
      <c r="S481">
        <f t="shared" si="37"/>
        <v>0</v>
      </c>
      <c r="V481" s="20">
        <f t="shared" si="38"/>
        <v>2</v>
      </c>
      <c r="W481" s="22" t="s">
        <v>1200</v>
      </c>
      <c r="X481" s="22" t="s">
        <v>1203</v>
      </c>
      <c r="AB481">
        <f t="shared" si="39"/>
        <v>8</v>
      </c>
    </row>
    <row r="482" spans="1:28" x14ac:dyDescent="0.25">
      <c r="A482" t="s">
        <v>502</v>
      </c>
      <c r="B482" s="3" t="s">
        <v>363</v>
      </c>
      <c r="C482">
        <f>ABS(COUNTBLANK(D482:O482)-12)</f>
        <v>0</v>
      </c>
      <c r="O482" s="4"/>
      <c r="P482">
        <f t="shared" si="35"/>
        <v>0</v>
      </c>
      <c r="R482" s="4"/>
      <c r="S482">
        <f t="shared" si="37"/>
        <v>0</v>
      </c>
      <c r="V482" s="20">
        <f t="shared" si="38"/>
        <v>1</v>
      </c>
      <c r="W482" s="22" t="s">
        <v>1191</v>
      </c>
      <c r="AB482">
        <f t="shared" si="39"/>
        <v>8</v>
      </c>
    </row>
    <row r="483" spans="1:28" x14ac:dyDescent="0.25">
      <c r="A483" t="s">
        <v>503</v>
      </c>
      <c r="B483" s="3" t="s">
        <v>363</v>
      </c>
      <c r="C483">
        <f t="shared" ref="C483:C520" si="42">ABS(COUNTBLANK(D483:O483)-12)</f>
        <v>0</v>
      </c>
      <c r="O483" s="4"/>
      <c r="P483">
        <f t="shared" si="35"/>
        <v>0</v>
      </c>
      <c r="R483" s="4"/>
      <c r="S483">
        <f t="shared" si="37"/>
        <v>0</v>
      </c>
      <c r="V483" s="20">
        <f t="shared" si="38"/>
        <v>1</v>
      </c>
      <c r="W483" s="22" t="s">
        <v>1200</v>
      </c>
      <c r="AB483">
        <f t="shared" si="39"/>
        <v>8</v>
      </c>
    </row>
    <row r="484" spans="1:28" x14ac:dyDescent="0.25">
      <c r="A484" t="s">
        <v>504</v>
      </c>
      <c r="B484" s="3" t="s">
        <v>363</v>
      </c>
      <c r="C484">
        <f t="shared" si="42"/>
        <v>1</v>
      </c>
      <c r="D484" t="s">
        <v>917</v>
      </c>
      <c r="O484" s="4"/>
      <c r="P484">
        <f t="shared" si="35"/>
        <v>0</v>
      </c>
      <c r="R484" s="4"/>
      <c r="S484">
        <f t="shared" si="37"/>
        <v>0</v>
      </c>
      <c r="V484" s="20">
        <f t="shared" si="38"/>
        <v>1</v>
      </c>
      <c r="W484" s="22" t="s">
        <v>1200</v>
      </c>
      <c r="AB484">
        <f t="shared" si="39"/>
        <v>8</v>
      </c>
    </row>
    <row r="485" spans="1:28" x14ac:dyDescent="0.25">
      <c r="A485" t="s">
        <v>505</v>
      </c>
      <c r="B485" s="3" t="s">
        <v>363</v>
      </c>
      <c r="C485">
        <f t="shared" si="42"/>
        <v>0</v>
      </c>
      <c r="O485" s="4"/>
      <c r="P485">
        <f t="shared" si="35"/>
        <v>0</v>
      </c>
      <c r="R485" s="4"/>
      <c r="S485">
        <f t="shared" si="37"/>
        <v>0</v>
      </c>
      <c r="V485" s="20">
        <f t="shared" si="38"/>
        <v>1</v>
      </c>
      <c r="W485" s="22" t="s">
        <v>1207</v>
      </c>
      <c r="AB485">
        <f t="shared" si="39"/>
        <v>8</v>
      </c>
    </row>
    <row r="486" spans="1:28" x14ac:dyDescent="0.25">
      <c r="A486" t="s">
        <v>506</v>
      </c>
      <c r="B486" s="3" t="s">
        <v>363</v>
      </c>
      <c r="C486">
        <f t="shared" si="42"/>
        <v>1</v>
      </c>
      <c r="D486" s="14" t="s">
        <v>1145</v>
      </c>
      <c r="O486" s="4"/>
      <c r="P486">
        <f t="shared" si="35"/>
        <v>0</v>
      </c>
      <c r="R486" s="4"/>
      <c r="S486">
        <f t="shared" si="37"/>
        <v>1</v>
      </c>
      <c r="T486" s="22" t="s">
        <v>1039</v>
      </c>
      <c r="V486" s="20">
        <f t="shared" si="38"/>
        <v>1</v>
      </c>
      <c r="W486" s="22" t="s">
        <v>1200</v>
      </c>
      <c r="AB486">
        <f t="shared" si="39"/>
        <v>8</v>
      </c>
    </row>
    <row r="487" spans="1:28" x14ac:dyDescent="0.25">
      <c r="A487" t="s">
        <v>507</v>
      </c>
      <c r="B487" s="3" t="s">
        <v>363</v>
      </c>
      <c r="C487">
        <f t="shared" si="42"/>
        <v>0</v>
      </c>
      <c r="O487" s="4"/>
      <c r="P487">
        <f t="shared" si="35"/>
        <v>0</v>
      </c>
      <c r="R487" s="4"/>
      <c r="S487">
        <f t="shared" si="37"/>
        <v>0</v>
      </c>
      <c r="V487" s="20">
        <f t="shared" si="38"/>
        <v>2</v>
      </c>
      <c r="W487" s="22" t="s">
        <v>1187</v>
      </c>
      <c r="X487" s="22" t="s">
        <v>1210</v>
      </c>
      <c r="AB487">
        <f t="shared" si="39"/>
        <v>8</v>
      </c>
    </row>
    <row r="488" spans="1:28" x14ac:dyDescent="0.25">
      <c r="A488" t="s">
        <v>508</v>
      </c>
      <c r="B488" s="3" t="s">
        <v>363</v>
      </c>
      <c r="C488">
        <f t="shared" si="42"/>
        <v>0</v>
      </c>
      <c r="O488" s="4"/>
      <c r="P488">
        <f t="shared" si="35"/>
        <v>0</v>
      </c>
      <c r="R488" s="4"/>
      <c r="S488">
        <f t="shared" si="37"/>
        <v>0</v>
      </c>
      <c r="V488" s="20">
        <f t="shared" si="38"/>
        <v>2</v>
      </c>
      <c r="W488" s="22" t="s">
        <v>1188</v>
      </c>
      <c r="X488" s="22" t="s">
        <v>1191</v>
      </c>
      <c r="AB488">
        <f t="shared" si="39"/>
        <v>8</v>
      </c>
    </row>
    <row r="489" spans="1:28" x14ac:dyDescent="0.25">
      <c r="A489" t="s">
        <v>509</v>
      </c>
      <c r="B489" s="3" t="s">
        <v>363</v>
      </c>
      <c r="C489">
        <f t="shared" si="42"/>
        <v>1</v>
      </c>
      <c r="D489" s="14" t="s">
        <v>942</v>
      </c>
      <c r="O489" s="4"/>
      <c r="P489">
        <f t="shared" si="35"/>
        <v>0</v>
      </c>
      <c r="R489" s="4"/>
      <c r="S489">
        <f t="shared" si="37"/>
        <v>2</v>
      </c>
      <c r="T489" s="21" t="s">
        <v>1023</v>
      </c>
      <c r="U489" s="22" t="s">
        <v>1221</v>
      </c>
      <c r="V489" s="20">
        <f t="shared" si="38"/>
        <v>3</v>
      </c>
      <c r="W489" s="22" t="s">
        <v>1189</v>
      </c>
      <c r="X489" s="22" t="s">
        <v>1201</v>
      </c>
      <c r="Y489" s="21" t="s">
        <v>1204</v>
      </c>
      <c r="AB489">
        <f t="shared" si="39"/>
        <v>8</v>
      </c>
    </row>
    <row r="490" spans="1:28" x14ac:dyDescent="0.25">
      <c r="A490" t="s">
        <v>510</v>
      </c>
      <c r="B490" s="3" t="s">
        <v>363</v>
      </c>
      <c r="C490">
        <f t="shared" si="42"/>
        <v>0</v>
      </c>
      <c r="O490" s="4"/>
      <c r="P490">
        <f t="shared" si="35"/>
        <v>0</v>
      </c>
      <c r="R490" s="4"/>
      <c r="S490">
        <f t="shared" si="37"/>
        <v>0</v>
      </c>
      <c r="V490" s="20">
        <f t="shared" si="38"/>
        <v>1</v>
      </c>
      <c r="W490" s="22" t="s">
        <v>1200</v>
      </c>
      <c r="AB490">
        <f t="shared" si="39"/>
        <v>8</v>
      </c>
    </row>
    <row r="491" spans="1:28" x14ac:dyDescent="0.25">
      <c r="A491" t="s">
        <v>511</v>
      </c>
      <c r="B491" s="3" t="s">
        <v>363</v>
      </c>
      <c r="C491">
        <f t="shared" si="42"/>
        <v>0</v>
      </c>
      <c r="O491" s="4"/>
      <c r="P491">
        <f t="shared" si="35"/>
        <v>0</v>
      </c>
      <c r="R491" s="4"/>
      <c r="S491">
        <f t="shared" si="37"/>
        <v>0</v>
      </c>
      <c r="V491" s="20">
        <f t="shared" si="38"/>
        <v>2</v>
      </c>
      <c r="W491" s="22" t="s">
        <v>1195</v>
      </c>
      <c r="X491" s="22" t="s">
        <v>1200</v>
      </c>
      <c r="AB491">
        <f t="shared" si="39"/>
        <v>8</v>
      </c>
    </row>
    <row r="492" spans="1:28" x14ac:dyDescent="0.25">
      <c r="A492" t="s">
        <v>512</v>
      </c>
      <c r="B492" s="3" t="s">
        <v>363</v>
      </c>
      <c r="C492">
        <f t="shared" si="42"/>
        <v>0</v>
      </c>
      <c r="O492" s="4"/>
      <c r="P492">
        <f t="shared" si="35"/>
        <v>1</v>
      </c>
      <c r="Q492" s="14" t="s">
        <v>989</v>
      </c>
      <c r="R492" s="4"/>
      <c r="S492">
        <f t="shared" si="37"/>
        <v>0</v>
      </c>
      <c r="V492" s="20">
        <f t="shared" si="38"/>
        <v>1</v>
      </c>
      <c r="W492" s="22" t="s">
        <v>1207</v>
      </c>
      <c r="AB492">
        <f t="shared" si="39"/>
        <v>8</v>
      </c>
    </row>
    <row r="493" spans="1:28" x14ac:dyDescent="0.25">
      <c r="A493" t="s">
        <v>513</v>
      </c>
      <c r="B493" s="3" t="s">
        <v>363</v>
      </c>
      <c r="C493">
        <f t="shared" si="42"/>
        <v>0</v>
      </c>
      <c r="O493" s="4"/>
      <c r="P493">
        <f t="shared" si="35"/>
        <v>0</v>
      </c>
      <c r="R493" s="4"/>
      <c r="S493">
        <f t="shared" si="37"/>
        <v>0</v>
      </c>
      <c r="V493" s="20">
        <f t="shared" si="38"/>
        <v>2</v>
      </c>
      <c r="W493" s="22" t="s">
        <v>1187</v>
      </c>
      <c r="X493" s="22" t="s">
        <v>1210</v>
      </c>
      <c r="AB493">
        <f t="shared" si="39"/>
        <v>8</v>
      </c>
    </row>
    <row r="494" spans="1:28" x14ac:dyDescent="0.25">
      <c r="A494" t="s">
        <v>514</v>
      </c>
      <c r="B494" s="3" t="s">
        <v>363</v>
      </c>
      <c r="C494">
        <f t="shared" si="42"/>
        <v>0</v>
      </c>
      <c r="O494" s="4"/>
      <c r="P494">
        <f t="shared" ref="P494:P549" si="43">ABS(COUNTBLANK(Q494:R494)-2)</f>
        <v>0</v>
      </c>
      <c r="R494" s="4"/>
      <c r="S494">
        <f t="shared" si="37"/>
        <v>0</v>
      </c>
      <c r="V494" s="20">
        <f t="shared" si="38"/>
        <v>1</v>
      </c>
      <c r="W494" s="22" t="s">
        <v>1188</v>
      </c>
      <c r="AB494">
        <f t="shared" si="39"/>
        <v>8</v>
      </c>
    </row>
    <row r="495" spans="1:28" x14ac:dyDescent="0.25">
      <c r="A495" t="s">
        <v>515</v>
      </c>
      <c r="B495" s="3" t="s">
        <v>363</v>
      </c>
      <c r="C495">
        <f t="shared" si="42"/>
        <v>0</v>
      </c>
      <c r="O495" s="4"/>
      <c r="P495">
        <f t="shared" si="43"/>
        <v>0</v>
      </c>
      <c r="R495" s="4"/>
      <c r="S495">
        <f t="shared" si="37"/>
        <v>0</v>
      </c>
      <c r="V495" s="20">
        <f t="shared" si="38"/>
        <v>2</v>
      </c>
      <c r="W495" s="22" t="s">
        <v>1195</v>
      </c>
      <c r="X495" s="22" t="s">
        <v>1200</v>
      </c>
      <c r="AB495">
        <f t="shared" si="39"/>
        <v>8</v>
      </c>
    </row>
    <row r="496" spans="1:28" x14ac:dyDescent="0.25">
      <c r="A496" t="s">
        <v>516</v>
      </c>
      <c r="B496" s="3" t="s">
        <v>363</v>
      </c>
      <c r="C496">
        <f t="shared" si="42"/>
        <v>1</v>
      </c>
      <c r="D496" s="15" t="s">
        <v>957</v>
      </c>
      <c r="O496" s="4"/>
      <c r="P496">
        <f t="shared" si="43"/>
        <v>0</v>
      </c>
      <c r="R496" s="4"/>
      <c r="S496">
        <f t="shared" si="37"/>
        <v>0</v>
      </c>
      <c r="V496" s="20">
        <f t="shared" si="38"/>
        <v>1</v>
      </c>
      <c r="W496" s="22" t="s">
        <v>1209</v>
      </c>
      <c r="AB496">
        <f t="shared" si="39"/>
        <v>8</v>
      </c>
    </row>
    <row r="497" spans="1:28" x14ac:dyDescent="0.25">
      <c r="A497" t="s">
        <v>517</v>
      </c>
      <c r="B497" s="3" t="s">
        <v>363</v>
      </c>
      <c r="C497">
        <f t="shared" si="42"/>
        <v>0</v>
      </c>
      <c r="O497" s="4"/>
      <c r="P497">
        <f t="shared" si="43"/>
        <v>0</v>
      </c>
      <c r="R497" s="4"/>
      <c r="S497">
        <f t="shared" si="37"/>
        <v>0</v>
      </c>
      <c r="V497" s="20">
        <f t="shared" si="38"/>
        <v>1</v>
      </c>
      <c r="W497" s="22" t="s">
        <v>1206</v>
      </c>
      <c r="AB497">
        <f t="shared" si="39"/>
        <v>8</v>
      </c>
    </row>
    <row r="498" spans="1:28" x14ac:dyDescent="0.25">
      <c r="A498" t="s">
        <v>518</v>
      </c>
      <c r="B498" s="3" t="s">
        <v>363</v>
      </c>
      <c r="C498">
        <f t="shared" si="42"/>
        <v>0</v>
      </c>
      <c r="O498" s="4"/>
      <c r="P498">
        <f t="shared" si="43"/>
        <v>0</v>
      </c>
      <c r="R498" s="4"/>
      <c r="S498">
        <f t="shared" si="37"/>
        <v>0</v>
      </c>
      <c r="V498" s="20">
        <f t="shared" si="38"/>
        <v>1</v>
      </c>
      <c r="W498" s="22" t="s">
        <v>1189</v>
      </c>
      <c r="AB498">
        <f t="shared" si="39"/>
        <v>8</v>
      </c>
    </row>
    <row r="499" spans="1:28" x14ac:dyDescent="0.25">
      <c r="A499" t="s">
        <v>519</v>
      </c>
      <c r="B499" s="3" t="s">
        <v>363</v>
      </c>
      <c r="C499">
        <f t="shared" si="42"/>
        <v>1</v>
      </c>
      <c r="D499" s="14" t="s">
        <v>893</v>
      </c>
      <c r="O499" s="4"/>
      <c r="P499">
        <f t="shared" si="43"/>
        <v>0</v>
      </c>
      <c r="R499" s="4"/>
      <c r="S499">
        <f t="shared" si="37"/>
        <v>0</v>
      </c>
      <c r="V499" s="20">
        <f t="shared" si="38"/>
        <v>1</v>
      </c>
      <c r="W499" s="22" t="s">
        <v>1195</v>
      </c>
      <c r="AB499">
        <f t="shared" si="39"/>
        <v>8</v>
      </c>
    </row>
    <row r="500" spans="1:28" x14ac:dyDescent="0.25">
      <c r="A500" t="s">
        <v>520</v>
      </c>
      <c r="B500" s="3" t="s">
        <v>363</v>
      </c>
      <c r="C500">
        <f t="shared" si="42"/>
        <v>0</v>
      </c>
      <c r="O500" s="4"/>
      <c r="P500">
        <f t="shared" si="43"/>
        <v>0</v>
      </c>
      <c r="R500" s="4"/>
      <c r="S500">
        <f t="shared" si="37"/>
        <v>1</v>
      </c>
      <c r="T500" s="21" t="s">
        <v>1015</v>
      </c>
      <c r="V500" s="20">
        <f t="shared" si="38"/>
        <v>1</v>
      </c>
      <c r="W500" s="22" t="s">
        <v>1209</v>
      </c>
      <c r="AB500">
        <f t="shared" si="39"/>
        <v>8</v>
      </c>
    </row>
    <row r="501" spans="1:28" x14ac:dyDescent="0.25">
      <c r="A501" t="s">
        <v>521</v>
      </c>
      <c r="B501" s="3" t="s">
        <v>363</v>
      </c>
      <c r="C501">
        <f t="shared" si="42"/>
        <v>1</v>
      </c>
      <c r="D501" t="s">
        <v>1146</v>
      </c>
      <c r="O501" s="4"/>
      <c r="P501">
        <f t="shared" si="43"/>
        <v>0</v>
      </c>
      <c r="R501" s="4"/>
      <c r="S501">
        <f t="shared" si="37"/>
        <v>0</v>
      </c>
      <c r="V501" s="20">
        <f t="shared" si="38"/>
        <v>1</v>
      </c>
      <c r="W501" s="22" t="s">
        <v>1191</v>
      </c>
      <c r="AB501">
        <f t="shared" si="39"/>
        <v>8</v>
      </c>
    </row>
    <row r="502" spans="1:28" x14ac:dyDescent="0.25">
      <c r="A502" t="s">
        <v>522</v>
      </c>
      <c r="B502" s="3" t="s">
        <v>363</v>
      </c>
      <c r="C502">
        <f t="shared" si="42"/>
        <v>0</v>
      </c>
      <c r="O502" s="4"/>
      <c r="P502">
        <f t="shared" si="43"/>
        <v>0</v>
      </c>
      <c r="R502" s="4"/>
      <c r="S502">
        <f t="shared" si="37"/>
        <v>1</v>
      </c>
      <c r="T502" s="22" t="s">
        <v>1067</v>
      </c>
      <c r="V502" s="20">
        <f t="shared" si="38"/>
        <v>2</v>
      </c>
      <c r="W502" s="22" t="s">
        <v>1191</v>
      </c>
      <c r="X502" s="22" t="s">
        <v>1206</v>
      </c>
      <c r="AB502">
        <f t="shared" si="39"/>
        <v>8</v>
      </c>
    </row>
    <row r="503" spans="1:28" x14ac:dyDescent="0.25">
      <c r="A503" t="s">
        <v>523</v>
      </c>
      <c r="B503" s="3" t="s">
        <v>363</v>
      </c>
      <c r="C503">
        <f t="shared" si="42"/>
        <v>0</v>
      </c>
      <c r="O503" s="4"/>
      <c r="P503">
        <f t="shared" si="43"/>
        <v>0</v>
      </c>
      <c r="R503" s="4"/>
      <c r="S503">
        <f t="shared" si="37"/>
        <v>0</v>
      </c>
      <c r="V503" s="20">
        <f t="shared" si="38"/>
        <v>1</v>
      </c>
      <c r="W503" s="22" t="s">
        <v>1188</v>
      </c>
      <c r="AB503">
        <f t="shared" si="39"/>
        <v>8</v>
      </c>
    </row>
    <row r="504" spans="1:28" x14ac:dyDescent="0.25">
      <c r="A504" t="s">
        <v>524</v>
      </c>
      <c r="B504" s="3" t="s">
        <v>363</v>
      </c>
      <c r="C504">
        <f t="shared" si="42"/>
        <v>0</v>
      </c>
      <c r="O504" s="4"/>
      <c r="P504">
        <f t="shared" si="43"/>
        <v>0</v>
      </c>
      <c r="R504" s="4"/>
      <c r="S504">
        <f t="shared" ref="S504:S567" si="44">ABS(COUNTBLANK(T504:U504)-2)</f>
        <v>0</v>
      </c>
      <c r="V504" s="20">
        <f t="shared" ref="V504:V567" si="45">ABS(COUNTBLANK(W504:Z504)-4)</f>
        <v>2</v>
      </c>
      <c r="W504" s="22" t="s">
        <v>1204</v>
      </c>
      <c r="X504" s="22" t="s">
        <v>1206</v>
      </c>
      <c r="AB504">
        <f t="shared" ref="AB504:AB567" si="46">IF(B504="City", 1, IF(B504 = "Town", 2, IF(B504 = "Village", 3, IF(B504 = "Resort Village", 4, IF(B504 = "Northern Village", 5, IF(B504 = "Northern Town", 6, IF(B504 = "Northern Hamlet", 7, IF(B504 = "Rural Municipality", 8, IF(B504 = "Flin Flon - Boundary Area", 9, IF(B504= "Northern Saskatchewan Administration District", 10))))))))))</f>
        <v>8</v>
      </c>
    </row>
    <row r="505" spans="1:28" x14ac:dyDescent="0.25">
      <c r="A505" t="s">
        <v>525</v>
      </c>
      <c r="B505" s="3" t="s">
        <v>363</v>
      </c>
      <c r="C505">
        <f t="shared" si="42"/>
        <v>1</v>
      </c>
      <c r="D505" s="14" t="s">
        <v>1147</v>
      </c>
      <c r="O505" s="4"/>
      <c r="P505">
        <f t="shared" si="43"/>
        <v>1</v>
      </c>
      <c r="Q505" s="14" t="s">
        <v>1459</v>
      </c>
      <c r="R505" s="4"/>
      <c r="S505">
        <f t="shared" si="44"/>
        <v>0</v>
      </c>
      <c r="V505" s="20">
        <f t="shared" si="45"/>
        <v>1</v>
      </c>
      <c r="W505" s="22" t="s">
        <v>1191</v>
      </c>
      <c r="AB505">
        <f t="shared" si="46"/>
        <v>8</v>
      </c>
    </row>
    <row r="506" spans="1:28" x14ac:dyDescent="0.25">
      <c r="A506" t="s">
        <v>526</v>
      </c>
      <c r="B506" s="3" t="s">
        <v>363</v>
      </c>
      <c r="C506">
        <f t="shared" si="42"/>
        <v>0</v>
      </c>
      <c r="O506" s="4"/>
      <c r="P506">
        <f t="shared" si="43"/>
        <v>0</v>
      </c>
      <c r="R506" s="4"/>
      <c r="S506">
        <f t="shared" si="44"/>
        <v>0</v>
      </c>
      <c r="V506" s="20">
        <f t="shared" si="45"/>
        <v>1</v>
      </c>
      <c r="W506" s="22" t="s">
        <v>1206</v>
      </c>
      <c r="AB506">
        <f t="shared" si="46"/>
        <v>8</v>
      </c>
    </row>
    <row r="507" spans="1:28" x14ac:dyDescent="0.25">
      <c r="A507" t="s">
        <v>527</v>
      </c>
      <c r="B507" s="3" t="s">
        <v>363</v>
      </c>
      <c r="C507">
        <f t="shared" si="42"/>
        <v>0</v>
      </c>
      <c r="O507" s="4"/>
      <c r="P507">
        <f t="shared" si="43"/>
        <v>0</v>
      </c>
      <c r="R507" s="4"/>
      <c r="S507">
        <f t="shared" si="44"/>
        <v>0</v>
      </c>
      <c r="V507" s="20">
        <f t="shared" si="45"/>
        <v>2</v>
      </c>
      <c r="W507" s="22" t="s">
        <v>1187</v>
      </c>
      <c r="X507" s="22" t="s">
        <v>1195</v>
      </c>
      <c r="AB507">
        <f t="shared" si="46"/>
        <v>8</v>
      </c>
    </row>
    <row r="508" spans="1:28" x14ac:dyDescent="0.25">
      <c r="A508" t="s">
        <v>528</v>
      </c>
      <c r="B508" s="3" t="s">
        <v>363</v>
      </c>
      <c r="C508">
        <f t="shared" si="42"/>
        <v>0</v>
      </c>
      <c r="O508" s="4"/>
      <c r="P508">
        <f t="shared" si="43"/>
        <v>0</v>
      </c>
      <c r="R508" s="4"/>
      <c r="S508">
        <f t="shared" si="44"/>
        <v>0</v>
      </c>
      <c r="V508" s="20">
        <f t="shared" si="45"/>
        <v>1</v>
      </c>
      <c r="W508" s="22" t="s">
        <v>1187</v>
      </c>
      <c r="AB508">
        <f t="shared" si="46"/>
        <v>8</v>
      </c>
    </row>
    <row r="509" spans="1:28" x14ac:dyDescent="0.25">
      <c r="A509" t="s">
        <v>529</v>
      </c>
      <c r="B509" s="3" t="s">
        <v>363</v>
      </c>
      <c r="C509">
        <f t="shared" si="42"/>
        <v>0</v>
      </c>
      <c r="O509" s="4"/>
      <c r="P509">
        <f t="shared" si="43"/>
        <v>0</v>
      </c>
      <c r="R509" s="4"/>
      <c r="S509">
        <f t="shared" si="44"/>
        <v>0</v>
      </c>
      <c r="V509" s="20">
        <f t="shared" si="45"/>
        <v>2</v>
      </c>
      <c r="W509" s="22" t="s">
        <v>1189</v>
      </c>
      <c r="X509" s="22" t="s">
        <v>1204</v>
      </c>
      <c r="AB509">
        <f t="shared" si="46"/>
        <v>8</v>
      </c>
    </row>
    <row r="510" spans="1:28" x14ac:dyDescent="0.25">
      <c r="A510" t="s">
        <v>530</v>
      </c>
      <c r="B510" s="3" t="s">
        <v>363</v>
      </c>
      <c r="C510">
        <f t="shared" si="42"/>
        <v>0</v>
      </c>
      <c r="O510" s="4"/>
      <c r="P510">
        <f t="shared" si="43"/>
        <v>0</v>
      </c>
      <c r="R510" s="4"/>
      <c r="S510">
        <f t="shared" si="44"/>
        <v>0</v>
      </c>
      <c r="V510" s="20">
        <f t="shared" si="45"/>
        <v>3</v>
      </c>
      <c r="W510" s="22" t="s">
        <v>1206</v>
      </c>
      <c r="X510" s="22" t="s">
        <v>1189</v>
      </c>
      <c r="Y510" s="22" t="s">
        <v>1200</v>
      </c>
      <c r="AB510">
        <f t="shared" si="46"/>
        <v>8</v>
      </c>
    </row>
    <row r="511" spans="1:28" x14ac:dyDescent="0.25">
      <c r="A511" t="s">
        <v>531</v>
      </c>
      <c r="B511" s="3" t="s">
        <v>363</v>
      </c>
      <c r="C511">
        <f t="shared" si="42"/>
        <v>9</v>
      </c>
      <c r="D511" s="14" t="s">
        <v>900</v>
      </c>
      <c r="E511" s="14" t="s">
        <v>901</v>
      </c>
      <c r="F511" s="14" t="s">
        <v>902</v>
      </c>
      <c r="G511" s="14" t="s">
        <v>903</v>
      </c>
      <c r="H511" s="14" t="s">
        <v>904</v>
      </c>
      <c r="I511" s="14" t="s">
        <v>905</v>
      </c>
      <c r="J511" s="14" t="s">
        <v>1115</v>
      </c>
      <c r="K511" s="14" t="s">
        <v>906</v>
      </c>
      <c r="L511" s="14" t="s">
        <v>907</v>
      </c>
      <c r="M511" s="14"/>
      <c r="N511" s="14"/>
      <c r="O511" s="17"/>
      <c r="P511">
        <f t="shared" si="43"/>
        <v>0</v>
      </c>
      <c r="R511" s="4"/>
      <c r="S511">
        <f t="shared" si="44"/>
        <v>0</v>
      </c>
      <c r="V511" s="20">
        <f t="shared" si="45"/>
        <v>1</v>
      </c>
      <c r="W511" s="22" t="s">
        <v>1200</v>
      </c>
      <c r="AB511">
        <f t="shared" si="46"/>
        <v>8</v>
      </c>
    </row>
    <row r="512" spans="1:28" x14ac:dyDescent="0.25">
      <c r="A512" t="s">
        <v>532</v>
      </c>
      <c r="B512" s="3" t="s">
        <v>363</v>
      </c>
      <c r="C512">
        <f t="shared" si="42"/>
        <v>0</v>
      </c>
      <c r="O512" s="4"/>
      <c r="P512">
        <f t="shared" si="43"/>
        <v>0</v>
      </c>
      <c r="R512" s="4"/>
      <c r="S512">
        <f t="shared" si="44"/>
        <v>0</v>
      </c>
      <c r="V512" s="20">
        <f t="shared" si="45"/>
        <v>3</v>
      </c>
      <c r="W512" s="22" t="s">
        <v>1195</v>
      </c>
      <c r="X512" s="22" t="s">
        <v>1207</v>
      </c>
      <c r="Y512" s="22" t="s">
        <v>1214</v>
      </c>
      <c r="AB512">
        <f t="shared" si="46"/>
        <v>8</v>
      </c>
    </row>
    <row r="513" spans="1:28" x14ac:dyDescent="0.25">
      <c r="A513" t="s">
        <v>533</v>
      </c>
      <c r="B513" s="3" t="s">
        <v>363</v>
      </c>
      <c r="C513">
        <f t="shared" si="42"/>
        <v>1</v>
      </c>
      <c r="D513" s="14" t="s">
        <v>1148</v>
      </c>
      <c r="O513" s="4"/>
      <c r="P513">
        <f t="shared" si="43"/>
        <v>0</v>
      </c>
      <c r="R513" s="4"/>
      <c r="S513">
        <f t="shared" si="44"/>
        <v>0</v>
      </c>
      <c r="V513" s="20">
        <f t="shared" si="45"/>
        <v>2</v>
      </c>
      <c r="W513" s="22" t="s">
        <v>1209</v>
      </c>
      <c r="X513" s="22" t="s">
        <v>1204</v>
      </c>
      <c r="AB513">
        <f t="shared" si="46"/>
        <v>8</v>
      </c>
    </row>
    <row r="514" spans="1:28" x14ac:dyDescent="0.25">
      <c r="A514" t="s">
        <v>534</v>
      </c>
      <c r="B514" s="3" t="s">
        <v>363</v>
      </c>
      <c r="C514">
        <f t="shared" si="42"/>
        <v>0</v>
      </c>
      <c r="O514" s="4"/>
      <c r="P514">
        <f t="shared" si="43"/>
        <v>0</v>
      </c>
      <c r="R514" s="4"/>
      <c r="S514">
        <f t="shared" si="44"/>
        <v>0</v>
      </c>
      <c r="V514" s="20">
        <f t="shared" si="45"/>
        <v>2</v>
      </c>
      <c r="W514" s="22" t="s">
        <v>1204</v>
      </c>
      <c r="X514" s="21" t="s">
        <v>1209</v>
      </c>
      <c r="AB514">
        <f t="shared" si="46"/>
        <v>8</v>
      </c>
    </row>
    <row r="515" spans="1:28" x14ac:dyDescent="0.25">
      <c r="A515" t="s">
        <v>535</v>
      </c>
      <c r="B515" s="3" t="s">
        <v>363</v>
      </c>
      <c r="C515">
        <f t="shared" si="42"/>
        <v>2</v>
      </c>
      <c r="D515" s="14" t="s">
        <v>943</v>
      </c>
      <c r="E515" t="s">
        <v>944</v>
      </c>
      <c r="O515" s="4"/>
      <c r="P515">
        <f t="shared" si="43"/>
        <v>0</v>
      </c>
      <c r="R515" s="4"/>
      <c r="S515">
        <f t="shared" si="44"/>
        <v>0</v>
      </c>
      <c r="V515" s="20">
        <f t="shared" si="45"/>
        <v>2</v>
      </c>
      <c r="W515" s="22" t="s">
        <v>1204</v>
      </c>
      <c r="X515" s="22" t="s">
        <v>1189</v>
      </c>
      <c r="AB515">
        <f t="shared" si="46"/>
        <v>8</v>
      </c>
    </row>
    <row r="516" spans="1:28" x14ac:dyDescent="0.25">
      <c r="A516" t="s">
        <v>536</v>
      </c>
      <c r="B516" s="3" t="s">
        <v>363</v>
      </c>
      <c r="C516">
        <f t="shared" si="42"/>
        <v>12</v>
      </c>
      <c r="D516" s="14" t="s">
        <v>1149</v>
      </c>
      <c r="E516" s="14" t="s">
        <v>1150</v>
      </c>
      <c r="F516" s="14" t="s">
        <v>1151</v>
      </c>
      <c r="G516" s="14" t="s">
        <v>1152</v>
      </c>
      <c r="H516" s="14" t="s">
        <v>1153</v>
      </c>
      <c r="I516" s="14" t="s">
        <v>1154</v>
      </c>
      <c r="J516" s="14" t="s">
        <v>1155</v>
      </c>
      <c r="K516" s="14" t="s">
        <v>1156</v>
      </c>
      <c r="L516" s="14" t="s">
        <v>1157</v>
      </c>
      <c r="M516" s="14" t="s">
        <v>1158</v>
      </c>
      <c r="N516" s="14" t="s">
        <v>1159</v>
      </c>
      <c r="O516" s="17" t="s">
        <v>1160</v>
      </c>
      <c r="P516">
        <f t="shared" si="43"/>
        <v>0</v>
      </c>
      <c r="R516" s="4"/>
      <c r="S516">
        <f t="shared" si="44"/>
        <v>0</v>
      </c>
      <c r="V516" s="20">
        <f t="shared" si="45"/>
        <v>2</v>
      </c>
      <c r="W516" s="22" t="s">
        <v>1204</v>
      </c>
      <c r="X516" s="22" t="s">
        <v>1209</v>
      </c>
      <c r="AB516">
        <f t="shared" si="46"/>
        <v>8</v>
      </c>
    </row>
    <row r="517" spans="1:28" x14ac:dyDescent="0.25">
      <c r="A517" t="s">
        <v>537</v>
      </c>
      <c r="B517" s="3" t="s">
        <v>363</v>
      </c>
      <c r="C517">
        <f t="shared" si="42"/>
        <v>12</v>
      </c>
      <c r="D517" s="14" t="s">
        <v>953</v>
      </c>
      <c r="E517" s="14" t="s">
        <v>1161</v>
      </c>
      <c r="F517" s="14" t="s">
        <v>954</v>
      </c>
      <c r="G517" s="14" t="s">
        <v>1162</v>
      </c>
      <c r="H517" s="14" t="s">
        <v>1163</v>
      </c>
      <c r="I517" s="14" t="s">
        <v>1164</v>
      </c>
      <c r="J517" s="14" t="s">
        <v>1165</v>
      </c>
      <c r="K517" s="14" t="s">
        <v>1166</v>
      </c>
      <c r="L517" s="14" t="s">
        <v>1167</v>
      </c>
      <c r="M517" s="14" t="s">
        <v>1168</v>
      </c>
      <c r="N517" s="14" t="s">
        <v>1169</v>
      </c>
      <c r="O517" s="17" t="s">
        <v>955</v>
      </c>
      <c r="P517">
        <f t="shared" si="43"/>
        <v>0</v>
      </c>
      <c r="R517" s="4"/>
      <c r="S517">
        <f t="shared" si="44"/>
        <v>0</v>
      </c>
      <c r="V517" s="20">
        <f t="shared" si="45"/>
        <v>1</v>
      </c>
      <c r="W517" s="22" t="s">
        <v>1209</v>
      </c>
      <c r="AB517">
        <f t="shared" si="46"/>
        <v>8</v>
      </c>
    </row>
    <row r="518" spans="1:28" x14ac:dyDescent="0.25">
      <c r="A518" t="s">
        <v>538</v>
      </c>
      <c r="B518" s="3" t="s">
        <v>363</v>
      </c>
      <c r="C518">
        <f t="shared" si="42"/>
        <v>0</v>
      </c>
      <c r="O518" s="4"/>
      <c r="P518">
        <f t="shared" si="43"/>
        <v>0</v>
      </c>
      <c r="R518" s="4"/>
      <c r="S518">
        <f t="shared" si="44"/>
        <v>0</v>
      </c>
      <c r="V518" s="20">
        <f t="shared" si="45"/>
        <v>1</v>
      </c>
      <c r="W518" s="22" t="s">
        <v>1206</v>
      </c>
      <c r="AB518">
        <f t="shared" si="46"/>
        <v>8</v>
      </c>
    </row>
    <row r="519" spans="1:28" x14ac:dyDescent="0.25">
      <c r="A519" t="s">
        <v>539</v>
      </c>
      <c r="B519" s="3" t="s">
        <v>363</v>
      </c>
      <c r="C519">
        <f t="shared" si="42"/>
        <v>0</v>
      </c>
      <c r="O519" s="4"/>
      <c r="P519">
        <f t="shared" si="43"/>
        <v>1</v>
      </c>
      <c r="Q519" s="14" t="s">
        <v>985</v>
      </c>
      <c r="R519" s="4"/>
      <c r="S519">
        <f t="shared" si="44"/>
        <v>0</v>
      </c>
      <c r="V519" s="20">
        <f t="shared" si="45"/>
        <v>1</v>
      </c>
      <c r="W519" s="22" t="s">
        <v>1206</v>
      </c>
      <c r="AB519">
        <f t="shared" si="46"/>
        <v>8</v>
      </c>
    </row>
    <row r="520" spans="1:28" x14ac:dyDescent="0.25">
      <c r="A520" t="s">
        <v>540</v>
      </c>
      <c r="B520" s="3" t="s">
        <v>363</v>
      </c>
      <c r="C520">
        <f t="shared" si="42"/>
        <v>0</v>
      </c>
      <c r="O520" s="4"/>
      <c r="P520">
        <f t="shared" si="43"/>
        <v>2</v>
      </c>
      <c r="Q520" s="14" t="s">
        <v>975</v>
      </c>
      <c r="R520" s="17" t="s">
        <v>976</v>
      </c>
      <c r="S520">
        <f t="shared" si="44"/>
        <v>0</v>
      </c>
      <c r="V520" s="20">
        <f t="shared" si="45"/>
        <v>1</v>
      </c>
      <c r="W520" s="22" t="s">
        <v>1188</v>
      </c>
      <c r="AB520">
        <f t="shared" si="46"/>
        <v>8</v>
      </c>
    </row>
    <row r="521" spans="1:28" x14ac:dyDescent="0.25">
      <c r="A521" t="s">
        <v>541</v>
      </c>
      <c r="B521" s="3" t="s">
        <v>363</v>
      </c>
      <c r="C521">
        <f>ABS(COUNTBLANK(D521:O521)-12)</f>
        <v>0</v>
      </c>
      <c r="O521" s="4"/>
      <c r="P521">
        <f t="shared" si="43"/>
        <v>0</v>
      </c>
      <c r="R521" s="4"/>
      <c r="S521">
        <f t="shared" si="44"/>
        <v>0</v>
      </c>
      <c r="V521" s="20">
        <f t="shared" si="45"/>
        <v>1</v>
      </c>
      <c r="W521" s="22" t="s">
        <v>1206</v>
      </c>
      <c r="AB521">
        <f t="shared" si="46"/>
        <v>8</v>
      </c>
    </row>
    <row r="522" spans="1:28" x14ac:dyDescent="0.25">
      <c r="A522" t="s">
        <v>542</v>
      </c>
      <c r="B522" s="3" t="s">
        <v>363</v>
      </c>
      <c r="C522">
        <f t="shared" ref="C522:C585" si="47">ABS(COUNTBLANK(D522:O522)-12)</f>
        <v>1</v>
      </c>
      <c r="D522" t="s">
        <v>881</v>
      </c>
      <c r="O522" s="4"/>
      <c r="P522">
        <f t="shared" si="43"/>
        <v>0</v>
      </c>
      <c r="R522" s="4"/>
      <c r="S522">
        <f t="shared" si="44"/>
        <v>0</v>
      </c>
      <c r="V522" s="20">
        <f t="shared" si="45"/>
        <v>2</v>
      </c>
      <c r="W522" s="22" t="s">
        <v>1187</v>
      </c>
      <c r="X522" s="22" t="s">
        <v>1195</v>
      </c>
      <c r="AB522">
        <f t="shared" si="46"/>
        <v>8</v>
      </c>
    </row>
    <row r="523" spans="1:28" x14ac:dyDescent="0.25">
      <c r="A523" t="s">
        <v>543</v>
      </c>
      <c r="B523" s="3" t="s">
        <v>363</v>
      </c>
      <c r="C523">
        <f t="shared" si="47"/>
        <v>0</v>
      </c>
      <c r="O523" s="4"/>
      <c r="P523">
        <f t="shared" si="43"/>
        <v>0</v>
      </c>
      <c r="R523" s="4"/>
      <c r="S523">
        <f t="shared" si="44"/>
        <v>0</v>
      </c>
      <c r="V523" s="20">
        <f t="shared" si="45"/>
        <v>2</v>
      </c>
      <c r="W523" s="22" t="s">
        <v>1189</v>
      </c>
      <c r="X523" s="22" t="s">
        <v>1206</v>
      </c>
      <c r="AB523">
        <f t="shared" si="46"/>
        <v>8</v>
      </c>
    </row>
    <row r="524" spans="1:28" x14ac:dyDescent="0.25">
      <c r="A524" t="s">
        <v>544</v>
      </c>
      <c r="B524" s="3" t="s">
        <v>363</v>
      </c>
      <c r="C524">
        <f t="shared" si="47"/>
        <v>0</v>
      </c>
      <c r="O524" s="4"/>
      <c r="P524">
        <f t="shared" si="43"/>
        <v>0</v>
      </c>
      <c r="R524" s="4"/>
      <c r="S524">
        <f t="shared" si="44"/>
        <v>0</v>
      </c>
      <c r="V524" s="20">
        <f t="shared" si="45"/>
        <v>1</v>
      </c>
      <c r="W524" s="22" t="s">
        <v>1187</v>
      </c>
      <c r="AB524">
        <f t="shared" si="46"/>
        <v>8</v>
      </c>
    </row>
    <row r="525" spans="1:28" x14ac:dyDescent="0.25">
      <c r="A525" t="s">
        <v>545</v>
      </c>
      <c r="B525" s="3" t="s">
        <v>363</v>
      </c>
      <c r="C525">
        <f t="shared" si="47"/>
        <v>0</v>
      </c>
      <c r="O525" s="4"/>
      <c r="P525">
        <f t="shared" si="43"/>
        <v>0</v>
      </c>
      <c r="R525" s="4"/>
      <c r="S525">
        <f t="shared" si="44"/>
        <v>0</v>
      </c>
      <c r="V525" s="20">
        <f t="shared" si="45"/>
        <v>2</v>
      </c>
      <c r="W525" s="22" t="s">
        <v>1191</v>
      </c>
      <c r="X525" s="21" t="s">
        <v>1193</v>
      </c>
      <c r="AB525">
        <f t="shared" si="46"/>
        <v>8</v>
      </c>
    </row>
    <row r="526" spans="1:28" x14ac:dyDescent="0.25">
      <c r="A526" t="s">
        <v>546</v>
      </c>
      <c r="B526" s="3" t="s">
        <v>363</v>
      </c>
      <c r="C526">
        <f t="shared" si="47"/>
        <v>0</v>
      </c>
      <c r="O526" s="4"/>
      <c r="P526">
        <f t="shared" si="43"/>
        <v>1</v>
      </c>
      <c r="Q526" s="14" t="s">
        <v>961</v>
      </c>
      <c r="R526" s="4"/>
      <c r="S526">
        <f t="shared" si="44"/>
        <v>0</v>
      </c>
      <c r="V526" s="20">
        <f t="shared" si="45"/>
        <v>1</v>
      </c>
      <c r="W526" s="22" t="s">
        <v>1187</v>
      </c>
      <c r="AB526">
        <f t="shared" si="46"/>
        <v>8</v>
      </c>
    </row>
    <row r="527" spans="1:28" x14ac:dyDescent="0.25">
      <c r="A527" t="s">
        <v>547</v>
      </c>
      <c r="B527" s="3" t="s">
        <v>363</v>
      </c>
      <c r="C527">
        <f t="shared" si="47"/>
        <v>0</v>
      </c>
      <c r="O527" s="4"/>
      <c r="P527">
        <f t="shared" si="43"/>
        <v>0</v>
      </c>
      <c r="R527" s="4"/>
      <c r="S527">
        <f t="shared" si="44"/>
        <v>0</v>
      </c>
      <c r="V527" s="20">
        <f t="shared" si="45"/>
        <v>1</v>
      </c>
      <c r="W527" s="22" t="s">
        <v>1203</v>
      </c>
      <c r="AB527">
        <f t="shared" si="46"/>
        <v>8</v>
      </c>
    </row>
    <row r="528" spans="1:28" x14ac:dyDescent="0.25">
      <c r="A528" t="s">
        <v>548</v>
      </c>
      <c r="B528" s="3" t="s">
        <v>363</v>
      </c>
      <c r="C528">
        <f t="shared" si="47"/>
        <v>0</v>
      </c>
      <c r="O528" s="4"/>
      <c r="P528">
        <f t="shared" si="43"/>
        <v>1</v>
      </c>
      <c r="Q528" s="14" t="s">
        <v>966</v>
      </c>
      <c r="R528" s="4"/>
      <c r="S528">
        <f t="shared" si="44"/>
        <v>1</v>
      </c>
      <c r="T528" s="22" t="s">
        <v>1057</v>
      </c>
      <c r="V528" s="20">
        <f t="shared" si="45"/>
        <v>1</v>
      </c>
      <c r="W528" s="22" t="s">
        <v>1187</v>
      </c>
      <c r="AB528">
        <f t="shared" si="46"/>
        <v>8</v>
      </c>
    </row>
    <row r="529" spans="1:28" x14ac:dyDescent="0.25">
      <c r="A529" t="s">
        <v>549</v>
      </c>
      <c r="B529" s="3" t="s">
        <v>363</v>
      </c>
      <c r="C529">
        <f t="shared" si="47"/>
        <v>0</v>
      </c>
      <c r="O529" s="4"/>
      <c r="P529">
        <f t="shared" si="43"/>
        <v>0</v>
      </c>
      <c r="R529" s="4"/>
      <c r="S529">
        <f t="shared" si="44"/>
        <v>0</v>
      </c>
      <c r="V529" s="20">
        <f t="shared" si="45"/>
        <v>2</v>
      </c>
      <c r="W529" s="22" t="s">
        <v>1189</v>
      </c>
      <c r="X529" s="22" t="s">
        <v>1200</v>
      </c>
      <c r="AB529">
        <f t="shared" si="46"/>
        <v>8</v>
      </c>
    </row>
    <row r="530" spans="1:28" x14ac:dyDescent="0.25">
      <c r="A530" t="s">
        <v>550</v>
      </c>
      <c r="B530" s="3" t="s">
        <v>363</v>
      </c>
      <c r="C530">
        <f t="shared" si="47"/>
        <v>0</v>
      </c>
      <c r="O530" s="4"/>
      <c r="P530">
        <f t="shared" si="43"/>
        <v>0</v>
      </c>
      <c r="R530" s="4"/>
      <c r="S530">
        <f t="shared" si="44"/>
        <v>0</v>
      </c>
      <c r="V530" s="20">
        <f t="shared" si="45"/>
        <v>1</v>
      </c>
      <c r="W530" s="22" t="s">
        <v>1188</v>
      </c>
      <c r="AB530">
        <f t="shared" si="46"/>
        <v>8</v>
      </c>
    </row>
    <row r="531" spans="1:28" x14ac:dyDescent="0.25">
      <c r="A531" t="s">
        <v>551</v>
      </c>
      <c r="B531" s="3" t="s">
        <v>363</v>
      </c>
      <c r="C531">
        <f t="shared" si="47"/>
        <v>0</v>
      </c>
      <c r="O531" s="4"/>
      <c r="P531">
        <f t="shared" si="43"/>
        <v>0</v>
      </c>
      <c r="R531" s="4"/>
      <c r="S531">
        <f t="shared" si="44"/>
        <v>0</v>
      </c>
      <c r="V531" s="20">
        <f t="shared" si="45"/>
        <v>1</v>
      </c>
      <c r="W531" s="22" t="s">
        <v>1200</v>
      </c>
      <c r="AB531">
        <f t="shared" si="46"/>
        <v>8</v>
      </c>
    </row>
    <row r="532" spans="1:28" x14ac:dyDescent="0.25">
      <c r="A532" t="s">
        <v>552</v>
      </c>
      <c r="B532" s="3" t="s">
        <v>363</v>
      </c>
      <c r="C532">
        <f t="shared" si="47"/>
        <v>0</v>
      </c>
      <c r="O532" s="4"/>
      <c r="P532">
        <f t="shared" si="43"/>
        <v>0</v>
      </c>
      <c r="R532" s="4"/>
      <c r="S532">
        <f t="shared" si="44"/>
        <v>0</v>
      </c>
      <c r="V532" s="20">
        <f t="shared" si="45"/>
        <v>1</v>
      </c>
      <c r="W532" s="22" t="s">
        <v>1187</v>
      </c>
      <c r="AB532">
        <f t="shared" si="46"/>
        <v>8</v>
      </c>
    </row>
    <row r="533" spans="1:28" x14ac:dyDescent="0.25">
      <c r="A533" t="s">
        <v>553</v>
      </c>
      <c r="B533" s="3" t="s">
        <v>363</v>
      </c>
      <c r="C533">
        <f t="shared" si="47"/>
        <v>0</v>
      </c>
      <c r="O533" s="4"/>
      <c r="P533">
        <f t="shared" si="43"/>
        <v>1</v>
      </c>
      <c r="Q533" s="14" t="s">
        <v>988</v>
      </c>
      <c r="R533" s="4"/>
      <c r="S533">
        <f t="shared" si="44"/>
        <v>0</v>
      </c>
      <c r="V533" s="20">
        <f t="shared" si="45"/>
        <v>1</v>
      </c>
      <c r="W533" s="22" t="s">
        <v>1206</v>
      </c>
      <c r="AB533">
        <f t="shared" si="46"/>
        <v>8</v>
      </c>
    </row>
    <row r="534" spans="1:28" x14ac:dyDescent="0.25">
      <c r="A534" t="s">
        <v>554</v>
      </c>
      <c r="B534" s="3" t="s">
        <v>363</v>
      </c>
      <c r="C534">
        <f t="shared" si="47"/>
        <v>0</v>
      </c>
      <c r="O534" s="4"/>
      <c r="P534">
        <f t="shared" si="43"/>
        <v>0</v>
      </c>
      <c r="R534" s="4"/>
      <c r="S534">
        <f t="shared" si="44"/>
        <v>0</v>
      </c>
      <c r="V534" s="20">
        <f t="shared" si="45"/>
        <v>1</v>
      </c>
      <c r="W534" s="22" t="s">
        <v>1206</v>
      </c>
      <c r="AB534">
        <f t="shared" si="46"/>
        <v>8</v>
      </c>
    </row>
    <row r="535" spans="1:28" x14ac:dyDescent="0.25">
      <c r="A535" t="s">
        <v>555</v>
      </c>
      <c r="B535" s="3" t="s">
        <v>363</v>
      </c>
      <c r="C535">
        <f t="shared" si="47"/>
        <v>0</v>
      </c>
      <c r="O535" s="4"/>
      <c r="P535">
        <f t="shared" si="43"/>
        <v>0</v>
      </c>
      <c r="R535" s="4"/>
      <c r="S535">
        <f t="shared" si="44"/>
        <v>2</v>
      </c>
      <c r="T535" s="21" t="s">
        <v>1058</v>
      </c>
      <c r="U535" s="21" t="s">
        <v>1087</v>
      </c>
      <c r="V535" s="20">
        <f t="shared" si="45"/>
        <v>1</v>
      </c>
      <c r="W535" s="22" t="s">
        <v>1203</v>
      </c>
      <c r="AB535">
        <f t="shared" si="46"/>
        <v>8</v>
      </c>
    </row>
    <row r="536" spans="1:28" x14ac:dyDescent="0.25">
      <c r="A536" t="s">
        <v>556</v>
      </c>
      <c r="B536" s="3" t="s">
        <v>363</v>
      </c>
      <c r="C536">
        <f t="shared" si="47"/>
        <v>0</v>
      </c>
      <c r="O536" s="4"/>
      <c r="P536">
        <f t="shared" si="43"/>
        <v>0</v>
      </c>
      <c r="R536" s="4"/>
      <c r="S536">
        <f t="shared" si="44"/>
        <v>0</v>
      </c>
      <c r="V536" s="20">
        <f t="shared" si="45"/>
        <v>1</v>
      </c>
      <c r="W536" s="22" t="s">
        <v>1204</v>
      </c>
      <c r="AB536">
        <f t="shared" si="46"/>
        <v>8</v>
      </c>
    </row>
    <row r="537" spans="1:28" x14ac:dyDescent="0.25">
      <c r="A537" t="s">
        <v>557</v>
      </c>
      <c r="B537" s="3" t="s">
        <v>363</v>
      </c>
      <c r="C537">
        <f t="shared" si="47"/>
        <v>1</v>
      </c>
      <c r="D537" s="14" t="s">
        <v>892</v>
      </c>
      <c r="O537" s="4"/>
      <c r="P537">
        <f t="shared" si="43"/>
        <v>1</v>
      </c>
      <c r="Q537" s="14" t="s">
        <v>969</v>
      </c>
      <c r="R537" s="4"/>
      <c r="S537">
        <f t="shared" si="44"/>
        <v>0</v>
      </c>
      <c r="V537" s="20">
        <f t="shared" si="45"/>
        <v>1</v>
      </c>
      <c r="W537" s="22" t="s">
        <v>1195</v>
      </c>
      <c r="AB537">
        <f t="shared" si="46"/>
        <v>8</v>
      </c>
    </row>
    <row r="538" spans="1:28" x14ac:dyDescent="0.25">
      <c r="A538" t="s">
        <v>558</v>
      </c>
      <c r="B538" s="3" t="s">
        <v>363</v>
      </c>
      <c r="C538">
        <f t="shared" si="47"/>
        <v>0</v>
      </c>
      <c r="O538" s="4"/>
      <c r="P538">
        <f t="shared" si="43"/>
        <v>0</v>
      </c>
      <c r="R538" s="4"/>
      <c r="S538">
        <f t="shared" si="44"/>
        <v>0</v>
      </c>
      <c r="V538" s="20">
        <f t="shared" si="45"/>
        <v>2</v>
      </c>
      <c r="W538" s="22" t="s">
        <v>1187</v>
      </c>
      <c r="X538" s="22" t="s">
        <v>1195</v>
      </c>
      <c r="AB538">
        <f t="shared" si="46"/>
        <v>8</v>
      </c>
    </row>
    <row r="539" spans="1:28" x14ac:dyDescent="0.25">
      <c r="A539" t="s">
        <v>559</v>
      </c>
      <c r="B539" s="3" t="s">
        <v>363</v>
      </c>
      <c r="C539">
        <f t="shared" si="47"/>
        <v>0</v>
      </c>
      <c r="O539" s="4"/>
      <c r="P539">
        <f t="shared" si="43"/>
        <v>0</v>
      </c>
      <c r="R539" s="4"/>
      <c r="S539">
        <f t="shared" si="44"/>
        <v>0</v>
      </c>
      <c r="V539" s="20">
        <f t="shared" si="45"/>
        <v>2</v>
      </c>
      <c r="W539" s="22" t="s">
        <v>1206</v>
      </c>
      <c r="X539" s="22" t="s">
        <v>1204</v>
      </c>
      <c r="AB539">
        <f t="shared" si="46"/>
        <v>8</v>
      </c>
    </row>
    <row r="540" spans="1:28" x14ac:dyDescent="0.25">
      <c r="A540" t="s">
        <v>560</v>
      </c>
      <c r="B540" s="3" t="s">
        <v>363</v>
      </c>
      <c r="C540">
        <f t="shared" si="47"/>
        <v>0</v>
      </c>
      <c r="O540" s="4"/>
      <c r="P540">
        <f t="shared" si="43"/>
        <v>0</v>
      </c>
      <c r="R540" s="4"/>
      <c r="S540">
        <f t="shared" si="44"/>
        <v>1</v>
      </c>
      <c r="T540" s="21" t="s">
        <v>1092</v>
      </c>
      <c r="V540" s="20">
        <f t="shared" si="45"/>
        <v>1</v>
      </c>
      <c r="W540" s="22" t="s">
        <v>1191</v>
      </c>
      <c r="AB540">
        <f t="shared" si="46"/>
        <v>8</v>
      </c>
    </row>
    <row r="541" spans="1:28" x14ac:dyDescent="0.25">
      <c r="A541" t="s">
        <v>561</v>
      </c>
      <c r="B541" s="3" t="s">
        <v>363</v>
      </c>
      <c r="C541">
        <f t="shared" si="47"/>
        <v>0</v>
      </c>
      <c r="O541" s="4"/>
      <c r="P541">
        <f t="shared" si="43"/>
        <v>1</v>
      </c>
      <c r="Q541" s="14" t="s">
        <v>979</v>
      </c>
      <c r="R541" s="4"/>
      <c r="S541">
        <f t="shared" si="44"/>
        <v>1</v>
      </c>
      <c r="T541" s="22" t="s">
        <v>1095</v>
      </c>
      <c r="V541" s="20">
        <f t="shared" si="45"/>
        <v>2</v>
      </c>
      <c r="W541" s="22" t="s">
        <v>1207</v>
      </c>
      <c r="X541" s="22" t="s">
        <v>1214</v>
      </c>
      <c r="AB541">
        <f t="shared" si="46"/>
        <v>8</v>
      </c>
    </row>
    <row r="542" spans="1:28" x14ac:dyDescent="0.25">
      <c r="A542" t="s">
        <v>562</v>
      </c>
      <c r="B542" s="3" t="s">
        <v>363</v>
      </c>
      <c r="C542">
        <f t="shared" si="47"/>
        <v>1</v>
      </c>
      <c r="D542" s="14" t="s">
        <v>1170</v>
      </c>
      <c r="O542" s="4"/>
      <c r="P542">
        <f t="shared" si="43"/>
        <v>0</v>
      </c>
      <c r="R542" s="4"/>
      <c r="S542">
        <f t="shared" si="44"/>
        <v>0</v>
      </c>
      <c r="V542" s="20">
        <f t="shared" si="45"/>
        <v>2</v>
      </c>
      <c r="W542" s="22" t="s">
        <v>1201</v>
      </c>
      <c r="X542" s="22" t="s">
        <v>1202</v>
      </c>
      <c r="AB542">
        <f t="shared" si="46"/>
        <v>8</v>
      </c>
    </row>
    <row r="543" spans="1:28" x14ac:dyDescent="0.25">
      <c r="A543" t="s">
        <v>563</v>
      </c>
      <c r="B543" s="3" t="s">
        <v>363</v>
      </c>
      <c r="C543">
        <f t="shared" si="47"/>
        <v>2</v>
      </c>
      <c r="D543" s="16" t="s">
        <v>951</v>
      </c>
      <c r="E543" s="14" t="s">
        <v>952</v>
      </c>
      <c r="O543" s="4"/>
      <c r="P543">
        <f t="shared" si="43"/>
        <v>0</v>
      </c>
      <c r="R543" s="4"/>
      <c r="S543">
        <f t="shared" si="44"/>
        <v>0</v>
      </c>
      <c r="V543" s="20">
        <f t="shared" si="45"/>
        <v>2</v>
      </c>
      <c r="W543" s="22" t="s">
        <v>1204</v>
      </c>
      <c r="X543" s="22" t="s">
        <v>1209</v>
      </c>
      <c r="AB543">
        <f t="shared" si="46"/>
        <v>8</v>
      </c>
    </row>
    <row r="544" spans="1:28" x14ac:dyDescent="0.25">
      <c r="A544" t="s">
        <v>564</v>
      </c>
      <c r="B544" s="3" t="s">
        <v>363</v>
      </c>
      <c r="C544">
        <f t="shared" si="47"/>
        <v>0</v>
      </c>
      <c r="O544" s="4"/>
      <c r="P544">
        <f t="shared" si="43"/>
        <v>0</v>
      </c>
      <c r="R544" s="4"/>
      <c r="S544">
        <f t="shared" si="44"/>
        <v>0</v>
      </c>
      <c r="V544" s="20">
        <f t="shared" si="45"/>
        <v>2</v>
      </c>
      <c r="W544" s="22" t="s">
        <v>1209</v>
      </c>
      <c r="X544" s="22" t="s">
        <v>1204</v>
      </c>
      <c r="AB544">
        <f t="shared" si="46"/>
        <v>8</v>
      </c>
    </row>
    <row r="545" spans="1:28" x14ac:dyDescent="0.25">
      <c r="A545" t="s">
        <v>565</v>
      </c>
      <c r="B545" s="3" t="s">
        <v>363</v>
      </c>
      <c r="C545">
        <f t="shared" si="47"/>
        <v>0</v>
      </c>
      <c r="O545" s="4"/>
      <c r="P545">
        <f t="shared" si="43"/>
        <v>0</v>
      </c>
      <c r="R545" s="4"/>
      <c r="S545">
        <f t="shared" si="44"/>
        <v>0</v>
      </c>
      <c r="V545" s="20">
        <f t="shared" si="45"/>
        <v>2</v>
      </c>
      <c r="W545" s="22" t="s">
        <v>1191</v>
      </c>
      <c r="X545" s="22" t="s">
        <v>1195</v>
      </c>
      <c r="AB545">
        <f t="shared" si="46"/>
        <v>8</v>
      </c>
    </row>
    <row r="546" spans="1:28" x14ac:dyDescent="0.25">
      <c r="A546" t="s">
        <v>566</v>
      </c>
      <c r="B546" s="3" t="s">
        <v>363</v>
      </c>
      <c r="C546">
        <f t="shared" si="47"/>
        <v>0</v>
      </c>
      <c r="O546" s="4"/>
      <c r="P546">
        <f t="shared" si="43"/>
        <v>0</v>
      </c>
      <c r="R546" s="4"/>
      <c r="S546">
        <f t="shared" si="44"/>
        <v>0</v>
      </c>
      <c r="V546" s="20">
        <f t="shared" si="45"/>
        <v>2</v>
      </c>
      <c r="W546" s="22" t="s">
        <v>1189</v>
      </c>
      <c r="X546" s="22" t="s">
        <v>1206</v>
      </c>
      <c r="AB546">
        <f t="shared" si="46"/>
        <v>8</v>
      </c>
    </row>
    <row r="547" spans="1:28" x14ac:dyDescent="0.25">
      <c r="A547" t="s">
        <v>567</v>
      </c>
      <c r="B547" s="3" t="s">
        <v>363</v>
      </c>
      <c r="C547">
        <f t="shared" si="47"/>
        <v>0</v>
      </c>
      <c r="O547" s="4"/>
      <c r="P547">
        <f t="shared" si="43"/>
        <v>0</v>
      </c>
      <c r="R547" s="4"/>
      <c r="S547">
        <f t="shared" si="44"/>
        <v>0</v>
      </c>
      <c r="V547" s="20">
        <f t="shared" si="45"/>
        <v>1</v>
      </c>
      <c r="W547" s="22" t="s">
        <v>1188</v>
      </c>
      <c r="AB547">
        <f t="shared" si="46"/>
        <v>8</v>
      </c>
    </row>
    <row r="548" spans="1:28" x14ac:dyDescent="0.25">
      <c r="A548" t="s">
        <v>568</v>
      </c>
      <c r="B548" s="3" t="s">
        <v>363</v>
      </c>
      <c r="C548">
        <f t="shared" si="47"/>
        <v>0</v>
      </c>
      <c r="O548" s="4"/>
      <c r="P548">
        <f t="shared" si="43"/>
        <v>1</v>
      </c>
      <c r="Q548" s="14" t="s">
        <v>1470</v>
      </c>
      <c r="R548" s="4"/>
      <c r="S548">
        <f t="shared" si="44"/>
        <v>0</v>
      </c>
      <c r="V548" s="20">
        <f t="shared" si="45"/>
        <v>1</v>
      </c>
      <c r="W548" s="22" t="s">
        <v>1191</v>
      </c>
      <c r="AB548">
        <f t="shared" si="46"/>
        <v>8</v>
      </c>
    </row>
    <row r="549" spans="1:28" x14ac:dyDescent="0.25">
      <c r="A549" t="s">
        <v>569</v>
      </c>
      <c r="B549" s="3" t="s">
        <v>363</v>
      </c>
      <c r="C549">
        <f t="shared" si="47"/>
        <v>0</v>
      </c>
      <c r="O549" s="4"/>
      <c r="P549">
        <f t="shared" si="43"/>
        <v>0</v>
      </c>
      <c r="R549" s="4"/>
      <c r="S549">
        <f t="shared" si="44"/>
        <v>0</v>
      </c>
      <c r="V549" s="20">
        <f t="shared" si="45"/>
        <v>1</v>
      </c>
      <c r="W549" s="22" t="s">
        <v>1188</v>
      </c>
      <c r="AB549">
        <f t="shared" si="46"/>
        <v>8</v>
      </c>
    </row>
    <row r="550" spans="1:28" x14ac:dyDescent="0.25">
      <c r="A550" t="s">
        <v>570</v>
      </c>
      <c r="B550" s="3" t="s">
        <v>363</v>
      </c>
      <c r="C550">
        <f t="shared" si="47"/>
        <v>1</v>
      </c>
      <c r="D550" s="14" t="s">
        <v>1171</v>
      </c>
      <c r="O550" s="4"/>
      <c r="P550">
        <f>ABS(COUNTBLANK(Q550:R550)-2)</f>
        <v>0</v>
      </c>
      <c r="R550" s="4"/>
      <c r="S550">
        <f t="shared" si="44"/>
        <v>0</v>
      </c>
      <c r="V550" s="20">
        <f t="shared" si="45"/>
        <v>1</v>
      </c>
      <c r="W550" s="22" t="s">
        <v>1206</v>
      </c>
      <c r="AB550">
        <f t="shared" si="46"/>
        <v>8</v>
      </c>
    </row>
    <row r="551" spans="1:28" x14ac:dyDescent="0.25">
      <c r="A551" t="s">
        <v>571</v>
      </c>
      <c r="B551" s="3" t="s">
        <v>363</v>
      </c>
      <c r="C551">
        <f t="shared" si="47"/>
        <v>0</v>
      </c>
      <c r="O551" s="4"/>
      <c r="P551">
        <f t="shared" ref="P551:P614" si="48">ABS(COUNTBLANK(Q551:R551)-2)</f>
        <v>0</v>
      </c>
      <c r="R551" s="4"/>
      <c r="S551">
        <f t="shared" si="44"/>
        <v>1</v>
      </c>
      <c r="T551" s="22" t="s">
        <v>1038</v>
      </c>
      <c r="V551" s="20">
        <f t="shared" si="45"/>
        <v>1</v>
      </c>
      <c r="W551" s="22" t="s">
        <v>1203</v>
      </c>
      <c r="AB551">
        <f t="shared" si="46"/>
        <v>8</v>
      </c>
    </row>
    <row r="552" spans="1:28" x14ac:dyDescent="0.25">
      <c r="A552" t="s">
        <v>572</v>
      </c>
      <c r="B552" s="3" t="s">
        <v>363</v>
      </c>
      <c r="C552">
        <f t="shared" si="47"/>
        <v>0</v>
      </c>
      <c r="O552" s="4"/>
      <c r="P552">
        <f t="shared" si="48"/>
        <v>0</v>
      </c>
      <c r="R552" s="4"/>
      <c r="S552">
        <f t="shared" si="44"/>
        <v>0</v>
      </c>
      <c r="V552" s="20">
        <f t="shared" si="45"/>
        <v>2</v>
      </c>
      <c r="W552" s="22" t="s">
        <v>1200</v>
      </c>
      <c r="X552" s="22" t="s">
        <v>1203</v>
      </c>
      <c r="AB552">
        <f t="shared" si="46"/>
        <v>8</v>
      </c>
    </row>
    <row r="553" spans="1:28" x14ac:dyDescent="0.25">
      <c r="A553" t="s">
        <v>573</v>
      </c>
      <c r="B553" s="3" t="s">
        <v>363</v>
      </c>
      <c r="C553">
        <f t="shared" si="47"/>
        <v>0</v>
      </c>
      <c r="O553" s="4"/>
      <c r="P553">
        <f t="shared" si="48"/>
        <v>0</v>
      </c>
      <c r="R553" s="4"/>
      <c r="S553">
        <f t="shared" si="44"/>
        <v>0</v>
      </c>
      <c r="V553" s="20">
        <f t="shared" si="45"/>
        <v>1</v>
      </c>
      <c r="W553" s="22" t="s">
        <v>1191</v>
      </c>
      <c r="AB553">
        <f t="shared" si="46"/>
        <v>8</v>
      </c>
    </row>
    <row r="554" spans="1:28" x14ac:dyDescent="0.25">
      <c r="A554" t="s">
        <v>574</v>
      </c>
      <c r="B554" s="3" t="s">
        <v>363</v>
      </c>
      <c r="C554">
        <f t="shared" si="47"/>
        <v>1</v>
      </c>
      <c r="D554" t="s">
        <v>932</v>
      </c>
      <c r="O554" s="4"/>
      <c r="P554">
        <f t="shared" si="48"/>
        <v>0</v>
      </c>
      <c r="R554" s="4"/>
      <c r="S554">
        <f t="shared" si="44"/>
        <v>0</v>
      </c>
      <c r="V554" s="20">
        <f t="shared" si="45"/>
        <v>3</v>
      </c>
      <c r="W554" s="22" t="s">
        <v>1203</v>
      </c>
      <c r="X554" s="22" t="s">
        <v>1200</v>
      </c>
      <c r="Y554" s="21" t="s">
        <v>1207</v>
      </c>
      <c r="AB554">
        <f t="shared" si="46"/>
        <v>8</v>
      </c>
    </row>
    <row r="555" spans="1:28" x14ac:dyDescent="0.25">
      <c r="A555" t="s">
        <v>575</v>
      </c>
      <c r="B555" s="3" t="s">
        <v>363</v>
      </c>
      <c r="C555">
        <f t="shared" si="47"/>
        <v>0</v>
      </c>
      <c r="O555" s="4"/>
      <c r="P555">
        <f t="shared" si="48"/>
        <v>0</v>
      </c>
      <c r="R555" s="4"/>
      <c r="S555">
        <f t="shared" si="44"/>
        <v>0</v>
      </c>
      <c r="V555" s="20">
        <f t="shared" si="45"/>
        <v>1</v>
      </c>
      <c r="W555" s="22" t="s">
        <v>1200</v>
      </c>
      <c r="AB555">
        <f t="shared" si="46"/>
        <v>8</v>
      </c>
    </row>
    <row r="556" spans="1:28" x14ac:dyDescent="0.25">
      <c r="A556" t="s">
        <v>576</v>
      </c>
      <c r="B556" s="3" t="s">
        <v>363</v>
      </c>
      <c r="C556">
        <f t="shared" si="47"/>
        <v>0</v>
      </c>
      <c r="O556" s="4"/>
      <c r="P556">
        <f t="shared" si="48"/>
        <v>0</v>
      </c>
      <c r="R556" s="4"/>
      <c r="S556">
        <f t="shared" si="44"/>
        <v>0</v>
      </c>
      <c r="V556" s="20">
        <f t="shared" si="45"/>
        <v>2</v>
      </c>
      <c r="W556" s="22" t="s">
        <v>1206</v>
      </c>
      <c r="X556" s="22" t="s">
        <v>1204</v>
      </c>
      <c r="AB556">
        <f t="shared" si="46"/>
        <v>8</v>
      </c>
    </row>
    <row r="557" spans="1:28" x14ac:dyDescent="0.25">
      <c r="A557" t="s">
        <v>577</v>
      </c>
      <c r="B557" s="3" t="s">
        <v>363</v>
      </c>
      <c r="C557">
        <f t="shared" si="47"/>
        <v>2</v>
      </c>
      <c r="D557" s="14" t="s">
        <v>915</v>
      </c>
      <c r="E557" s="14" t="s">
        <v>916</v>
      </c>
      <c r="O557" s="4"/>
      <c r="P557">
        <f t="shared" si="48"/>
        <v>0</v>
      </c>
      <c r="R557" s="4"/>
      <c r="S557">
        <f t="shared" si="44"/>
        <v>0</v>
      </c>
      <c r="V557" s="20">
        <f t="shared" si="45"/>
        <v>1</v>
      </c>
      <c r="W557" s="22" t="s">
        <v>1207</v>
      </c>
      <c r="AB557">
        <f t="shared" si="46"/>
        <v>8</v>
      </c>
    </row>
    <row r="558" spans="1:28" x14ac:dyDescent="0.25">
      <c r="A558" t="s">
        <v>578</v>
      </c>
      <c r="B558" s="3" t="s">
        <v>363</v>
      </c>
      <c r="C558">
        <f t="shared" si="47"/>
        <v>0</v>
      </c>
      <c r="O558" s="4"/>
      <c r="P558">
        <f t="shared" si="48"/>
        <v>0</v>
      </c>
      <c r="R558" s="4"/>
      <c r="S558">
        <f t="shared" si="44"/>
        <v>0</v>
      </c>
      <c r="V558" s="20">
        <f t="shared" si="45"/>
        <v>2</v>
      </c>
      <c r="W558" s="22" t="s">
        <v>1201</v>
      </c>
      <c r="X558" s="22" t="s">
        <v>1202</v>
      </c>
      <c r="AB558">
        <f t="shared" si="46"/>
        <v>8</v>
      </c>
    </row>
    <row r="559" spans="1:28" x14ac:dyDescent="0.25">
      <c r="A559" t="s">
        <v>579</v>
      </c>
      <c r="B559" s="3" t="s">
        <v>363</v>
      </c>
      <c r="C559">
        <f t="shared" si="47"/>
        <v>0</v>
      </c>
      <c r="O559" s="4"/>
      <c r="P559">
        <f t="shared" si="48"/>
        <v>0</v>
      </c>
      <c r="R559" s="4"/>
      <c r="S559">
        <f t="shared" si="44"/>
        <v>0</v>
      </c>
      <c r="V559" s="20">
        <f t="shared" si="45"/>
        <v>1</v>
      </c>
      <c r="W559" s="22" t="s">
        <v>1204</v>
      </c>
      <c r="AB559">
        <f t="shared" si="46"/>
        <v>8</v>
      </c>
    </row>
    <row r="560" spans="1:28" x14ac:dyDescent="0.25">
      <c r="A560" t="s">
        <v>580</v>
      </c>
      <c r="B560" s="3" t="s">
        <v>363</v>
      </c>
      <c r="C560">
        <f t="shared" si="47"/>
        <v>0</v>
      </c>
      <c r="O560" s="4"/>
      <c r="P560">
        <f t="shared" si="48"/>
        <v>0</v>
      </c>
      <c r="R560" s="4"/>
      <c r="S560">
        <f t="shared" si="44"/>
        <v>0</v>
      </c>
      <c r="V560" s="20">
        <f t="shared" si="45"/>
        <v>1</v>
      </c>
      <c r="W560" s="22" t="s">
        <v>1187</v>
      </c>
      <c r="AB560">
        <f t="shared" si="46"/>
        <v>8</v>
      </c>
    </row>
    <row r="561" spans="1:28" x14ac:dyDescent="0.25">
      <c r="A561" t="s">
        <v>581</v>
      </c>
      <c r="B561" s="3" t="s">
        <v>363</v>
      </c>
      <c r="C561">
        <f t="shared" si="47"/>
        <v>0</v>
      </c>
      <c r="O561" s="4"/>
      <c r="P561">
        <f t="shared" si="48"/>
        <v>0</v>
      </c>
      <c r="R561" s="4"/>
      <c r="S561">
        <f t="shared" si="44"/>
        <v>1</v>
      </c>
      <c r="T561" s="21" t="s">
        <v>1072</v>
      </c>
      <c r="V561" s="20">
        <f t="shared" si="45"/>
        <v>2</v>
      </c>
      <c r="W561" s="22" t="s">
        <v>1189</v>
      </c>
      <c r="X561" s="22" t="s">
        <v>1204</v>
      </c>
      <c r="AB561">
        <f t="shared" si="46"/>
        <v>8</v>
      </c>
    </row>
    <row r="562" spans="1:28" x14ac:dyDescent="0.25">
      <c r="A562" t="s">
        <v>582</v>
      </c>
      <c r="B562" s="3" t="s">
        <v>363</v>
      </c>
      <c r="C562">
        <f t="shared" si="47"/>
        <v>0</v>
      </c>
      <c r="O562" s="4"/>
      <c r="P562">
        <f t="shared" si="48"/>
        <v>0</v>
      </c>
      <c r="R562" s="4"/>
      <c r="S562">
        <f t="shared" si="44"/>
        <v>0</v>
      </c>
      <c r="V562" s="20">
        <f t="shared" si="45"/>
        <v>2</v>
      </c>
      <c r="W562" s="22" t="s">
        <v>1191</v>
      </c>
      <c r="X562" s="22" t="s">
        <v>1195</v>
      </c>
      <c r="AB562">
        <f t="shared" si="46"/>
        <v>8</v>
      </c>
    </row>
    <row r="563" spans="1:28" x14ac:dyDescent="0.25">
      <c r="A563" t="s">
        <v>583</v>
      </c>
      <c r="B563" s="3" t="s">
        <v>363</v>
      </c>
      <c r="C563">
        <f t="shared" si="47"/>
        <v>0</v>
      </c>
      <c r="O563" s="4"/>
      <c r="P563">
        <f t="shared" si="48"/>
        <v>0</v>
      </c>
      <c r="R563" s="4"/>
      <c r="S563">
        <f t="shared" si="44"/>
        <v>0</v>
      </c>
      <c r="V563" s="20">
        <f t="shared" si="45"/>
        <v>2</v>
      </c>
      <c r="W563" s="22" t="s">
        <v>1204</v>
      </c>
      <c r="X563" s="22" t="s">
        <v>1206</v>
      </c>
      <c r="AB563">
        <f t="shared" si="46"/>
        <v>8</v>
      </c>
    </row>
    <row r="564" spans="1:28" x14ac:dyDescent="0.25">
      <c r="A564" t="s">
        <v>584</v>
      </c>
      <c r="B564" s="3" t="s">
        <v>363</v>
      </c>
      <c r="C564">
        <f t="shared" si="47"/>
        <v>0</v>
      </c>
      <c r="O564" s="4"/>
      <c r="P564">
        <f t="shared" si="48"/>
        <v>0</v>
      </c>
      <c r="R564" s="4"/>
      <c r="S564">
        <f t="shared" si="44"/>
        <v>0</v>
      </c>
      <c r="V564" s="20">
        <f t="shared" si="45"/>
        <v>1</v>
      </c>
      <c r="W564" s="22" t="s">
        <v>1188</v>
      </c>
      <c r="AB564">
        <f t="shared" si="46"/>
        <v>8</v>
      </c>
    </row>
    <row r="565" spans="1:28" x14ac:dyDescent="0.25">
      <c r="A565" t="s">
        <v>585</v>
      </c>
      <c r="B565" s="3" t="s">
        <v>363</v>
      </c>
      <c r="C565">
        <f t="shared" si="47"/>
        <v>0</v>
      </c>
      <c r="O565" s="4"/>
      <c r="P565">
        <f t="shared" si="48"/>
        <v>1</v>
      </c>
      <c r="Q565" s="14" t="s">
        <v>1471</v>
      </c>
      <c r="R565" s="4"/>
      <c r="S565">
        <f t="shared" si="44"/>
        <v>0</v>
      </c>
      <c r="V565" s="20">
        <f t="shared" si="45"/>
        <v>1</v>
      </c>
      <c r="W565" s="22" t="s">
        <v>1188</v>
      </c>
      <c r="AB565">
        <f t="shared" si="46"/>
        <v>8</v>
      </c>
    </row>
    <row r="566" spans="1:28" x14ac:dyDescent="0.25">
      <c r="A566" t="s">
        <v>586</v>
      </c>
      <c r="B566" s="3" t="s">
        <v>363</v>
      </c>
      <c r="C566">
        <f t="shared" si="47"/>
        <v>0</v>
      </c>
      <c r="O566" s="4"/>
      <c r="P566">
        <f t="shared" si="48"/>
        <v>0</v>
      </c>
      <c r="R566" s="4"/>
      <c r="S566">
        <f t="shared" si="44"/>
        <v>0</v>
      </c>
      <c r="V566" s="20">
        <f t="shared" si="45"/>
        <v>3</v>
      </c>
      <c r="W566" s="22" t="s">
        <v>1195</v>
      </c>
      <c r="X566" s="22" t="s">
        <v>1207</v>
      </c>
      <c r="Y566" s="22" t="s">
        <v>1187</v>
      </c>
      <c r="AB566">
        <f t="shared" si="46"/>
        <v>8</v>
      </c>
    </row>
    <row r="567" spans="1:28" x14ac:dyDescent="0.25">
      <c r="A567" t="s">
        <v>587</v>
      </c>
      <c r="B567" s="3" t="s">
        <v>363</v>
      </c>
      <c r="C567">
        <f t="shared" si="47"/>
        <v>0</v>
      </c>
      <c r="O567" s="4"/>
      <c r="P567">
        <f t="shared" si="48"/>
        <v>0</v>
      </c>
      <c r="R567" s="4"/>
      <c r="S567">
        <f t="shared" si="44"/>
        <v>0</v>
      </c>
      <c r="V567" s="20">
        <f t="shared" si="45"/>
        <v>1</v>
      </c>
      <c r="W567" s="22" t="s">
        <v>1191</v>
      </c>
      <c r="AB567">
        <f t="shared" si="46"/>
        <v>8</v>
      </c>
    </row>
    <row r="568" spans="1:28" x14ac:dyDescent="0.25">
      <c r="A568" t="s">
        <v>588</v>
      </c>
      <c r="B568" s="3" t="s">
        <v>363</v>
      </c>
      <c r="C568">
        <f t="shared" si="47"/>
        <v>0</v>
      </c>
      <c r="O568" s="4"/>
      <c r="P568">
        <f t="shared" si="48"/>
        <v>0</v>
      </c>
      <c r="R568" s="4"/>
      <c r="S568">
        <f t="shared" ref="S568:S631" si="49">ABS(COUNTBLANK(T568:U568)-2)</f>
        <v>0</v>
      </c>
      <c r="V568" s="20">
        <f t="shared" ref="V568:V631" si="50">ABS(COUNTBLANK(W568:Z568)-4)</f>
        <v>2</v>
      </c>
      <c r="W568" s="22" t="s">
        <v>1206</v>
      </c>
      <c r="X568" s="22" t="s">
        <v>1189</v>
      </c>
      <c r="AB568">
        <f t="shared" ref="AB568:AB631" si="51">IF(B568="City", 1, IF(B568 = "Town", 2, IF(B568 = "Village", 3, IF(B568 = "Resort Village", 4, IF(B568 = "Northern Village", 5, IF(B568 = "Northern Town", 6, IF(B568 = "Northern Hamlet", 7, IF(B568 = "Rural Municipality", 8, IF(B568 = "Flin Flon - Boundary Area", 9, IF(B568= "Northern Saskatchewan Administration District", 10))))))))))</f>
        <v>8</v>
      </c>
    </row>
    <row r="569" spans="1:28" x14ac:dyDescent="0.25">
      <c r="A569" t="s">
        <v>589</v>
      </c>
      <c r="B569" s="3" t="s">
        <v>363</v>
      </c>
      <c r="C569">
        <f t="shared" si="47"/>
        <v>0</v>
      </c>
      <c r="O569" s="4"/>
      <c r="P569">
        <f t="shared" si="48"/>
        <v>1</v>
      </c>
      <c r="Q569" t="s">
        <v>995</v>
      </c>
      <c r="R569" s="4"/>
      <c r="S569">
        <f t="shared" si="49"/>
        <v>0</v>
      </c>
      <c r="V569" s="20">
        <f t="shared" si="50"/>
        <v>2</v>
      </c>
      <c r="W569" s="22" t="s">
        <v>1204</v>
      </c>
      <c r="X569" s="22" t="s">
        <v>1206</v>
      </c>
      <c r="AB569">
        <f t="shared" si="51"/>
        <v>8</v>
      </c>
    </row>
    <row r="570" spans="1:28" x14ac:dyDescent="0.25">
      <c r="A570" t="s">
        <v>590</v>
      </c>
      <c r="B570" s="3" t="s">
        <v>363</v>
      </c>
      <c r="C570">
        <f t="shared" si="47"/>
        <v>2</v>
      </c>
      <c r="D570" s="14" t="s">
        <v>933</v>
      </c>
      <c r="E570" s="14" t="s">
        <v>934</v>
      </c>
      <c r="O570" s="4"/>
      <c r="P570">
        <f t="shared" si="48"/>
        <v>0</v>
      </c>
      <c r="R570" s="4"/>
      <c r="S570">
        <f t="shared" si="49"/>
        <v>0</v>
      </c>
      <c r="V570" s="20">
        <f t="shared" si="50"/>
        <v>1</v>
      </c>
      <c r="W570" s="22" t="s">
        <v>1189</v>
      </c>
      <c r="AB570">
        <f t="shared" si="51"/>
        <v>8</v>
      </c>
    </row>
    <row r="571" spans="1:28" x14ac:dyDescent="0.25">
      <c r="A571" t="s">
        <v>591</v>
      </c>
      <c r="B571" s="3" t="s">
        <v>363</v>
      </c>
      <c r="C571">
        <f t="shared" si="47"/>
        <v>0</v>
      </c>
      <c r="O571" s="4"/>
      <c r="P571">
        <f t="shared" si="48"/>
        <v>1</v>
      </c>
      <c r="Q571" s="14" t="s">
        <v>1472</v>
      </c>
      <c r="R571" s="4"/>
      <c r="S571">
        <f t="shared" si="49"/>
        <v>0</v>
      </c>
      <c r="V571" s="20">
        <f t="shared" si="50"/>
        <v>1</v>
      </c>
      <c r="W571" s="21" t="s">
        <v>1204</v>
      </c>
      <c r="AB571">
        <f t="shared" si="51"/>
        <v>8</v>
      </c>
    </row>
    <row r="572" spans="1:28" x14ac:dyDescent="0.25">
      <c r="A572" t="s">
        <v>592</v>
      </c>
      <c r="B572" s="3" t="s">
        <v>363</v>
      </c>
      <c r="C572">
        <f t="shared" si="47"/>
        <v>0</v>
      </c>
      <c r="O572" s="4"/>
      <c r="P572">
        <f t="shared" si="48"/>
        <v>0</v>
      </c>
      <c r="R572" s="4"/>
      <c r="S572">
        <f t="shared" si="49"/>
        <v>0</v>
      </c>
      <c r="V572" s="20">
        <f t="shared" si="50"/>
        <v>2</v>
      </c>
      <c r="W572" s="22" t="s">
        <v>1204</v>
      </c>
      <c r="X572" s="22" t="s">
        <v>1215</v>
      </c>
      <c r="AB572">
        <f t="shared" si="51"/>
        <v>8</v>
      </c>
    </row>
    <row r="573" spans="1:28" x14ac:dyDescent="0.25">
      <c r="A573" t="s">
        <v>593</v>
      </c>
      <c r="B573" s="3" t="s">
        <v>363</v>
      </c>
      <c r="C573">
        <f t="shared" si="47"/>
        <v>0</v>
      </c>
      <c r="O573" s="4"/>
      <c r="P573">
        <f t="shared" si="48"/>
        <v>0</v>
      </c>
      <c r="R573" s="4"/>
      <c r="S573">
        <f t="shared" si="49"/>
        <v>0</v>
      </c>
      <c r="V573" s="20">
        <f t="shared" si="50"/>
        <v>2</v>
      </c>
      <c r="W573" s="22" t="s">
        <v>1206</v>
      </c>
      <c r="X573" s="22" t="s">
        <v>1189</v>
      </c>
      <c r="AB573">
        <f t="shared" si="51"/>
        <v>8</v>
      </c>
    </row>
    <row r="574" spans="1:28" x14ac:dyDescent="0.25">
      <c r="A574" t="s">
        <v>594</v>
      </c>
      <c r="B574" s="3" t="s">
        <v>363</v>
      </c>
      <c r="C574">
        <f t="shared" si="47"/>
        <v>0</v>
      </c>
      <c r="O574" s="4"/>
      <c r="P574">
        <f t="shared" si="48"/>
        <v>0</v>
      </c>
      <c r="R574" s="4"/>
      <c r="S574">
        <f t="shared" si="49"/>
        <v>0</v>
      </c>
      <c r="V574" s="20">
        <f t="shared" si="50"/>
        <v>2</v>
      </c>
      <c r="W574" s="22" t="s">
        <v>1207</v>
      </c>
      <c r="X574" s="22" t="s">
        <v>1214</v>
      </c>
      <c r="AB574">
        <f t="shared" si="51"/>
        <v>8</v>
      </c>
    </row>
    <row r="575" spans="1:28" x14ac:dyDescent="0.25">
      <c r="A575" t="s">
        <v>595</v>
      </c>
      <c r="B575" s="3" t="s">
        <v>363</v>
      </c>
      <c r="C575">
        <f t="shared" si="47"/>
        <v>1</v>
      </c>
      <c r="D575" s="14" t="s">
        <v>908</v>
      </c>
      <c r="O575" s="4"/>
      <c r="P575">
        <f t="shared" si="48"/>
        <v>1</v>
      </c>
      <c r="Q575" s="14" t="s">
        <v>974</v>
      </c>
      <c r="R575" s="4"/>
      <c r="S575">
        <f t="shared" si="49"/>
        <v>0</v>
      </c>
      <c r="V575" s="20">
        <f t="shared" si="50"/>
        <v>3</v>
      </c>
      <c r="W575" s="22" t="s">
        <v>1195</v>
      </c>
      <c r="X575" s="22" t="s">
        <v>1200</v>
      </c>
      <c r="Y575" s="22" t="s">
        <v>1191</v>
      </c>
      <c r="AB575">
        <f t="shared" si="51"/>
        <v>8</v>
      </c>
    </row>
    <row r="576" spans="1:28" x14ac:dyDescent="0.25">
      <c r="A576" t="s">
        <v>596</v>
      </c>
      <c r="B576" s="3" t="s">
        <v>363</v>
      </c>
      <c r="C576">
        <f t="shared" si="47"/>
        <v>0</v>
      </c>
      <c r="O576" s="4"/>
      <c r="P576">
        <f t="shared" si="48"/>
        <v>1</v>
      </c>
      <c r="Q576" s="14" t="s">
        <v>1473</v>
      </c>
      <c r="R576" s="4"/>
      <c r="S576">
        <f t="shared" si="49"/>
        <v>0</v>
      </c>
      <c r="V576" s="20">
        <f t="shared" si="50"/>
        <v>1</v>
      </c>
      <c r="W576" s="22" t="s">
        <v>1188</v>
      </c>
      <c r="AB576">
        <f t="shared" si="51"/>
        <v>8</v>
      </c>
    </row>
    <row r="577" spans="1:28" x14ac:dyDescent="0.25">
      <c r="A577" t="s">
        <v>597</v>
      </c>
      <c r="B577" s="3" t="s">
        <v>363</v>
      </c>
      <c r="C577">
        <f t="shared" si="47"/>
        <v>3</v>
      </c>
      <c r="D577" t="s">
        <v>1172</v>
      </c>
      <c r="E577" t="s">
        <v>1175</v>
      </c>
      <c r="F577" t="s">
        <v>1176</v>
      </c>
      <c r="G577" s="198"/>
      <c r="H577" s="198"/>
      <c r="O577" s="4"/>
      <c r="P577">
        <f t="shared" si="48"/>
        <v>1</v>
      </c>
      <c r="Q577" t="s">
        <v>1456</v>
      </c>
      <c r="R577" s="4"/>
      <c r="S577">
        <f t="shared" si="49"/>
        <v>0</v>
      </c>
      <c r="V577" s="20">
        <f t="shared" si="50"/>
        <v>1</v>
      </c>
      <c r="W577" s="22" t="s">
        <v>1200</v>
      </c>
      <c r="AB577">
        <f t="shared" si="51"/>
        <v>8</v>
      </c>
    </row>
    <row r="578" spans="1:28" x14ac:dyDescent="0.25">
      <c r="A578" t="s">
        <v>598</v>
      </c>
      <c r="B578" s="3" t="s">
        <v>363</v>
      </c>
      <c r="C578">
        <f t="shared" si="47"/>
        <v>0</v>
      </c>
      <c r="O578" s="4"/>
      <c r="P578">
        <f t="shared" si="48"/>
        <v>0</v>
      </c>
      <c r="R578" s="4"/>
      <c r="S578">
        <f t="shared" si="49"/>
        <v>0</v>
      </c>
      <c r="V578" s="20">
        <f t="shared" si="50"/>
        <v>3</v>
      </c>
      <c r="W578" s="22" t="s">
        <v>1187</v>
      </c>
      <c r="X578" s="22" t="s">
        <v>1195</v>
      </c>
      <c r="Y578" s="22" t="s">
        <v>1210</v>
      </c>
      <c r="AB578">
        <f t="shared" si="51"/>
        <v>8</v>
      </c>
    </row>
    <row r="579" spans="1:28" x14ac:dyDescent="0.25">
      <c r="A579" t="s">
        <v>599</v>
      </c>
      <c r="B579" s="3" t="s">
        <v>363</v>
      </c>
      <c r="C579">
        <f t="shared" si="47"/>
        <v>0</v>
      </c>
      <c r="O579" s="4"/>
      <c r="P579">
        <f t="shared" si="48"/>
        <v>0</v>
      </c>
      <c r="R579" s="4"/>
      <c r="S579">
        <f t="shared" si="49"/>
        <v>1</v>
      </c>
      <c r="T579" s="21" t="s">
        <v>1080</v>
      </c>
      <c r="V579" s="20">
        <f t="shared" si="50"/>
        <v>1</v>
      </c>
      <c r="W579" s="22" t="s">
        <v>1204</v>
      </c>
      <c r="AB579">
        <f t="shared" si="51"/>
        <v>8</v>
      </c>
    </row>
    <row r="580" spans="1:28" x14ac:dyDescent="0.25">
      <c r="A580" t="s">
        <v>600</v>
      </c>
      <c r="B580" s="3" t="s">
        <v>363</v>
      </c>
      <c r="C580">
        <f t="shared" si="47"/>
        <v>0</v>
      </c>
      <c r="O580" s="4"/>
      <c r="P580">
        <f t="shared" si="48"/>
        <v>0</v>
      </c>
      <c r="R580" s="4"/>
      <c r="S580">
        <f t="shared" si="49"/>
        <v>0</v>
      </c>
      <c r="V580" s="20">
        <f t="shared" si="50"/>
        <v>2</v>
      </c>
      <c r="W580" s="22" t="s">
        <v>1191</v>
      </c>
      <c r="X580" s="22" t="s">
        <v>1188</v>
      </c>
      <c r="AB580">
        <f t="shared" si="51"/>
        <v>8</v>
      </c>
    </row>
    <row r="581" spans="1:28" x14ac:dyDescent="0.25">
      <c r="A581" t="s">
        <v>601</v>
      </c>
      <c r="B581" s="3" t="s">
        <v>363</v>
      </c>
      <c r="C581">
        <f t="shared" si="47"/>
        <v>2</v>
      </c>
      <c r="D581" s="14" t="s">
        <v>948</v>
      </c>
      <c r="E581" s="14" t="s">
        <v>949</v>
      </c>
      <c r="O581" s="4"/>
      <c r="P581">
        <f t="shared" si="48"/>
        <v>0</v>
      </c>
      <c r="R581" s="4"/>
      <c r="S581">
        <f t="shared" si="49"/>
        <v>1</v>
      </c>
      <c r="T581" s="22" t="s">
        <v>1060</v>
      </c>
      <c r="V581" s="20">
        <f t="shared" si="50"/>
        <v>1</v>
      </c>
      <c r="W581" s="22" t="s">
        <v>1201</v>
      </c>
      <c r="AB581">
        <f t="shared" si="51"/>
        <v>8</v>
      </c>
    </row>
    <row r="582" spans="1:28" x14ac:dyDescent="0.25">
      <c r="A582" t="s">
        <v>602</v>
      </c>
      <c r="B582" s="3" t="s">
        <v>363</v>
      </c>
      <c r="C582">
        <f t="shared" si="47"/>
        <v>0</v>
      </c>
      <c r="O582" s="4"/>
      <c r="P582">
        <f t="shared" si="48"/>
        <v>0</v>
      </c>
      <c r="R582" s="4"/>
      <c r="S582">
        <f t="shared" si="49"/>
        <v>0</v>
      </c>
      <c r="V582" s="20">
        <f t="shared" si="50"/>
        <v>1</v>
      </c>
      <c r="W582" s="22" t="s">
        <v>1195</v>
      </c>
      <c r="AB582">
        <f t="shared" si="51"/>
        <v>8</v>
      </c>
    </row>
    <row r="583" spans="1:28" x14ac:dyDescent="0.25">
      <c r="A583" t="s">
        <v>603</v>
      </c>
      <c r="B583" s="3" t="s">
        <v>363</v>
      </c>
      <c r="C583">
        <f t="shared" si="47"/>
        <v>0</v>
      </c>
      <c r="O583" s="4"/>
      <c r="P583">
        <f t="shared" si="48"/>
        <v>0</v>
      </c>
      <c r="R583" s="4"/>
      <c r="S583">
        <f t="shared" si="49"/>
        <v>0</v>
      </c>
      <c r="V583" s="20">
        <f t="shared" si="50"/>
        <v>2</v>
      </c>
      <c r="W583" s="22" t="s">
        <v>1187</v>
      </c>
      <c r="X583" s="22" t="s">
        <v>1195</v>
      </c>
      <c r="AB583">
        <f t="shared" si="51"/>
        <v>8</v>
      </c>
    </row>
    <row r="584" spans="1:28" x14ac:dyDescent="0.25">
      <c r="A584" t="s">
        <v>604</v>
      </c>
      <c r="B584" s="3" t="s">
        <v>363</v>
      </c>
      <c r="C584">
        <f t="shared" si="47"/>
        <v>0</v>
      </c>
      <c r="O584" s="4"/>
      <c r="P584">
        <f t="shared" si="48"/>
        <v>1</v>
      </c>
      <c r="Q584" s="14" t="s">
        <v>982</v>
      </c>
      <c r="R584" s="4"/>
      <c r="S584">
        <f t="shared" si="49"/>
        <v>0</v>
      </c>
      <c r="V584" s="20">
        <f t="shared" si="50"/>
        <v>2</v>
      </c>
      <c r="W584" s="22" t="s">
        <v>1207</v>
      </c>
      <c r="X584" s="22" t="s">
        <v>1214</v>
      </c>
      <c r="AB584">
        <f t="shared" si="51"/>
        <v>8</v>
      </c>
    </row>
    <row r="585" spans="1:28" x14ac:dyDescent="0.25">
      <c r="A585" t="s">
        <v>605</v>
      </c>
      <c r="B585" s="3" t="s">
        <v>363</v>
      </c>
      <c r="C585">
        <f t="shared" si="47"/>
        <v>0</v>
      </c>
      <c r="O585" s="4"/>
      <c r="P585">
        <f t="shared" si="48"/>
        <v>0</v>
      </c>
      <c r="R585" s="4"/>
      <c r="S585">
        <f t="shared" si="49"/>
        <v>1</v>
      </c>
      <c r="T585" s="21" t="s">
        <v>1026</v>
      </c>
      <c r="V585" s="20">
        <f t="shared" si="50"/>
        <v>1</v>
      </c>
      <c r="W585" s="22" t="s">
        <v>1206</v>
      </c>
      <c r="AB585">
        <f t="shared" si="51"/>
        <v>8</v>
      </c>
    </row>
    <row r="586" spans="1:28" x14ac:dyDescent="0.25">
      <c r="A586" t="s">
        <v>606</v>
      </c>
      <c r="B586" s="3" t="s">
        <v>363</v>
      </c>
      <c r="C586">
        <f t="shared" ref="C586:C649" si="52">ABS(COUNTBLANK(D586:O586)-12)</f>
        <v>1</v>
      </c>
      <c r="D586" t="s">
        <v>1454</v>
      </c>
      <c r="O586" s="4"/>
      <c r="P586">
        <f t="shared" si="48"/>
        <v>0</v>
      </c>
      <c r="R586" s="4"/>
      <c r="S586">
        <f t="shared" si="49"/>
        <v>0</v>
      </c>
      <c r="T586" s="21"/>
      <c r="V586" s="20">
        <f t="shared" si="50"/>
        <v>2</v>
      </c>
      <c r="W586" s="22" t="s">
        <v>1187</v>
      </c>
      <c r="X586" s="22" t="s">
        <v>1210</v>
      </c>
      <c r="AB586">
        <f t="shared" si="51"/>
        <v>8</v>
      </c>
    </row>
    <row r="587" spans="1:28" x14ac:dyDescent="0.25">
      <c r="A587" t="s">
        <v>607</v>
      </c>
      <c r="B587" s="3" t="s">
        <v>363</v>
      </c>
      <c r="C587">
        <f t="shared" si="52"/>
        <v>2</v>
      </c>
      <c r="D587" s="14" t="s">
        <v>1178</v>
      </c>
      <c r="E587" s="14" t="s">
        <v>1177</v>
      </c>
      <c r="O587" s="4"/>
      <c r="P587">
        <f t="shared" si="48"/>
        <v>0</v>
      </c>
      <c r="R587" s="4"/>
      <c r="S587">
        <f t="shared" si="49"/>
        <v>0</v>
      </c>
      <c r="V587" s="20">
        <f t="shared" si="50"/>
        <v>1</v>
      </c>
      <c r="W587" s="22" t="s">
        <v>1195</v>
      </c>
      <c r="AB587">
        <f t="shared" si="51"/>
        <v>8</v>
      </c>
    </row>
    <row r="588" spans="1:28" x14ac:dyDescent="0.25">
      <c r="A588" t="s">
        <v>608</v>
      </c>
      <c r="B588" s="3" t="s">
        <v>363</v>
      </c>
      <c r="C588">
        <f t="shared" si="52"/>
        <v>0</v>
      </c>
      <c r="O588" s="4"/>
      <c r="P588">
        <f t="shared" si="48"/>
        <v>0</v>
      </c>
      <c r="R588" s="4"/>
      <c r="S588">
        <f t="shared" si="49"/>
        <v>0</v>
      </c>
      <c r="V588" s="20">
        <f t="shared" si="50"/>
        <v>2</v>
      </c>
      <c r="W588" s="22" t="s">
        <v>1200</v>
      </c>
      <c r="X588" s="22" t="s">
        <v>1203</v>
      </c>
      <c r="AB588">
        <f t="shared" si="51"/>
        <v>8</v>
      </c>
    </row>
    <row r="589" spans="1:28" x14ac:dyDescent="0.25">
      <c r="A589" t="s">
        <v>609</v>
      </c>
      <c r="B589" s="3" t="s">
        <v>363</v>
      </c>
      <c r="C589">
        <f t="shared" si="52"/>
        <v>1</v>
      </c>
      <c r="D589" s="14" t="s">
        <v>950</v>
      </c>
      <c r="O589" s="4"/>
      <c r="P589">
        <f t="shared" si="48"/>
        <v>0</v>
      </c>
      <c r="R589" s="4"/>
      <c r="S589">
        <f t="shared" si="49"/>
        <v>2</v>
      </c>
      <c r="T589" s="22" t="s">
        <v>1051</v>
      </c>
      <c r="U589" s="22" t="s">
        <v>1054</v>
      </c>
      <c r="V589" s="20">
        <f t="shared" si="50"/>
        <v>4</v>
      </c>
      <c r="W589" s="22" t="s">
        <v>1201</v>
      </c>
      <c r="X589" s="22" t="s">
        <v>1204</v>
      </c>
      <c r="Y589" s="21" t="s">
        <v>1215</v>
      </c>
      <c r="Z589" s="21" t="s">
        <v>1211</v>
      </c>
      <c r="AB589">
        <f t="shared" si="51"/>
        <v>8</v>
      </c>
    </row>
    <row r="590" spans="1:28" x14ac:dyDescent="0.25">
      <c r="A590" t="s">
        <v>610</v>
      </c>
      <c r="B590" s="3" t="s">
        <v>363</v>
      </c>
      <c r="C590">
        <f t="shared" si="52"/>
        <v>0</v>
      </c>
      <c r="O590" s="4"/>
      <c r="P590">
        <f t="shared" si="48"/>
        <v>0</v>
      </c>
      <c r="R590" s="4"/>
      <c r="S590">
        <f t="shared" si="49"/>
        <v>1</v>
      </c>
      <c r="T590" s="21" t="s">
        <v>1018</v>
      </c>
      <c r="V590" s="20">
        <f t="shared" si="50"/>
        <v>2</v>
      </c>
      <c r="W590" s="22" t="s">
        <v>1207</v>
      </c>
      <c r="X590" s="22" t="s">
        <v>1187</v>
      </c>
      <c r="AB590">
        <f t="shared" si="51"/>
        <v>8</v>
      </c>
    </row>
    <row r="591" spans="1:28" x14ac:dyDescent="0.25">
      <c r="A591" t="s">
        <v>611</v>
      </c>
      <c r="B591" s="3" t="s">
        <v>363</v>
      </c>
      <c r="C591">
        <f t="shared" si="52"/>
        <v>0</v>
      </c>
      <c r="O591" s="4"/>
      <c r="P591">
        <f t="shared" si="48"/>
        <v>1</v>
      </c>
      <c r="Q591" s="14" t="s">
        <v>1474</v>
      </c>
      <c r="R591" s="4"/>
      <c r="S591">
        <f t="shared" si="49"/>
        <v>0</v>
      </c>
      <c r="V591" s="20">
        <f t="shared" si="50"/>
        <v>1</v>
      </c>
      <c r="W591" s="22" t="s">
        <v>1206</v>
      </c>
      <c r="AB591">
        <f t="shared" si="51"/>
        <v>8</v>
      </c>
    </row>
    <row r="592" spans="1:28" x14ac:dyDescent="0.25">
      <c r="A592" t="s">
        <v>612</v>
      </c>
      <c r="B592" s="3" t="s">
        <v>363</v>
      </c>
      <c r="C592">
        <f t="shared" si="52"/>
        <v>2</v>
      </c>
      <c r="D592" s="14" t="s">
        <v>1179</v>
      </c>
      <c r="E592" s="14" t="s">
        <v>939</v>
      </c>
      <c r="O592" s="4"/>
      <c r="P592">
        <f t="shared" si="48"/>
        <v>1</v>
      </c>
      <c r="Q592" s="14" t="s">
        <v>998</v>
      </c>
      <c r="R592" s="4"/>
      <c r="S592">
        <f t="shared" si="49"/>
        <v>0</v>
      </c>
      <c r="V592" s="20">
        <f t="shared" si="50"/>
        <v>2</v>
      </c>
      <c r="W592" s="22" t="s">
        <v>1200</v>
      </c>
      <c r="X592" s="22" t="s">
        <v>1201</v>
      </c>
      <c r="AB592">
        <f t="shared" si="51"/>
        <v>8</v>
      </c>
    </row>
    <row r="593" spans="1:28" x14ac:dyDescent="0.25">
      <c r="A593" t="s">
        <v>613</v>
      </c>
      <c r="B593" s="3" t="s">
        <v>363</v>
      </c>
      <c r="C593">
        <f t="shared" si="52"/>
        <v>0</v>
      </c>
      <c r="O593" s="4"/>
      <c r="P593">
        <f t="shared" si="48"/>
        <v>0</v>
      </c>
      <c r="R593" s="4"/>
      <c r="S593">
        <f t="shared" si="49"/>
        <v>0</v>
      </c>
      <c r="V593" s="20">
        <f t="shared" si="50"/>
        <v>2</v>
      </c>
      <c r="W593" s="22" t="s">
        <v>1200</v>
      </c>
      <c r="X593" s="22" t="s">
        <v>1203</v>
      </c>
      <c r="AB593">
        <f t="shared" si="51"/>
        <v>8</v>
      </c>
    </row>
    <row r="594" spans="1:28" x14ac:dyDescent="0.25">
      <c r="A594" t="s">
        <v>614</v>
      </c>
      <c r="B594" s="3" t="s">
        <v>363</v>
      </c>
      <c r="C594">
        <f t="shared" si="52"/>
        <v>0</v>
      </c>
      <c r="O594" s="4"/>
      <c r="P594">
        <f t="shared" si="48"/>
        <v>0</v>
      </c>
      <c r="R594" s="4"/>
      <c r="S594">
        <f t="shared" si="49"/>
        <v>0</v>
      </c>
      <c r="V594" s="20">
        <f t="shared" si="50"/>
        <v>1</v>
      </c>
      <c r="W594" s="22" t="s">
        <v>1207</v>
      </c>
      <c r="AB594">
        <f t="shared" si="51"/>
        <v>8</v>
      </c>
    </row>
    <row r="595" spans="1:28" x14ac:dyDescent="0.25">
      <c r="A595" t="s">
        <v>615</v>
      </c>
      <c r="B595" s="3" t="s">
        <v>363</v>
      </c>
      <c r="C595">
        <f t="shared" si="52"/>
        <v>1</v>
      </c>
      <c r="D595" s="15" t="s">
        <v>894</v>
      </c>
      <c r="O595" s="4"/>
      <c r="P595">
        <f t="shared" si="48"/>
        <v>1</v>
      </c>
      <c r="Q595" s="14" t="s">
        <v>973</v>
      </c>
      <c r="R595" s="4"/>
      <c r="S595">
        <f t="shared" si="49"/>
        <v>0</v>
      </c>
      <c r="V595" s="20">
        <f t="shared" si="50"/>
        <v>3</v>
      </c>
      <c r="W595" s="22" t="s">
        <v>1207</v>
      </c>
      <c r="X595" s="22" t="s">
        <v>1214</v>
      </c>
      <c r="Y595" s="22" t="s">
        <v>1195</v>
      </c>
      <c r="AB595">
        <f t="shared" si="51"/>
        <v>8</v>
      </c>
    </row>
    <row r="596" spans="1:28" x14ac:dyDescent="0.25">
      <c r="A596" t="s">
        <v>616</v>
      </c>
      <c r="B596" s="3" t="s">
        <v>363</v>
      </c>
      <c r="C596">
        <f t="shared" si="52"/>
        <v>0</v>
      </c>
      <c r="O596" s="4"/>
      <c r="P596">
        <f t="shared" si="48"/>
        <v>0</v>
      </c>
      <c r="R596" s="4"/>
      <c r="S596">
        <f t="shared" si="49"/>
        <v>0</v>
      </c>
      <c r="V596" s="20">
        <f t="shared" si="50"/>
        <v>1</v>
      </c>
      <c r="W596" s="22" t="s">
        <v>1203</v>
      </c>
      <c r="AB596">
        <f t="shared" si="51"/>
        <v>8</v>
      </c>
    </row>
    <row r="597" spans="1:28" x14ac:dyDescent="0.25">
      <c r="A597" t="s">
        <v>617</v>
      </c>
      <c r="B597" s="3" t="s">
        <v>363</v>
      </c>
      <c r="C597">
        <f t="shared" si="52"/>
        <v>0</v>
      </c>
      <c r="O597" s="4"/>
      <c r="P597">
        <f t="shared" si="48"/>
        <v>0</v>
      </c>
      <c r="R597" s="4"/>
      <c r="S597">
        <f t="shared" si="49"/>
        <v>0</v>
      </c>
      <c r="V597" s="20">
        <f t="shared" si="50"/>
        <v>1</v>
      </c>
      <c r="W597" s="22" t="s">
        <v>1191</v>
      </c>
      <c r="AB597">
        <f t="shared" si="51"/>
        <v>8</v>
      </c>
    </row>
    <row r="598" spans="1:28" x14ac:dyDescent="0.25">
      <c r="A598" t="s">
        <v>618</v>
      </c>
      <c r="B598" s="3" t="s">
        <v>363</v>
      </c>
      <c r="C598">
        <f t="shared" si="52"/>
        <v>1</v>
      </c>
      <c r="D598" t="s">
        <v>875</v>
      </c>
      <c r="O598" s="4"/>
      <c r="P598">
        <f t="shared" si="48"/>
        <v>0</v>
      </c>
      <c r="R598" s="4"/>
      <c r="S598">
        <f t="shared" si="49"/>
        <v>0</v>
      </c>
      <c r="V598" s="20">
        <f>ABS(COUNTBLANK(W598:Z598)-4)</f>
        <v>1</v>
      </c>
      <c r="W598" s="22" t="s">
        <v>1187</v>
      </c>
      <c r="AB598">
        <f t="shared" si="51"/>
        <v>8</v>
      </c>
    </row>
    <row r="599" spans="1:28" x14ac:dyDescent="0.25">
      <c r="A599" t="s">
        <v>619</v>
      </c>
      <c r="B599" s="3" t="s">
        <v>363</v>
      </c>
      <c r="C599">
        <f t="shared" si="52"/>
        <v>0</v>
      </c>
      <c r="O599" s="4"/>
      <c r="P599">
        <f t="shared" si="48"/>
        <v>1</v>
      </c>
      <c r="Q599" s="14" t="s">
        <v>1475</v>
      </c>
      <c r="R599" s="4"/>
      <c r="S599">
        <f t="shared" si="49"/>
        <v>0</v>
      </c>
      <c r="V599" s="20">
        <f t="shared" si="50"/>
        <v>1</v>
      </c>
      <c r="W599" s="22" t="s">
        <v>1187</v>
      </c>
      <c r="AB599">
        <f t="shared" si="51"/>
        <v>8</v>
      </c>
    </row>
    <row r="600" spans="1:28" x14ac:dyDescent="0.25">
      <c r="A600" t="s">
        <v>620</v>
      </c>
      <c r="B600" s="3" t="s">
        <v>363</v>
      </c>
      <c r="C600">
        <f t="shared" si="52"/>
        <v>0</v>
      </c>
      <c r="O600" s="4"/>
      <c r="P600">
        <f t="shared" si="48"/>
        <v>0</v>
      </c>
      <c r="R600" s="4"/>
      <c r="S600">
        <f t="shared" si="49"/>
        <v>0</v>
      </c>
      <c r="V600" s="20">
        <f t="shared" si="50"/>
        <v>1</v>
      </c>
      <c r="W600" s="22" t="s">
        <v>1191</v>
      </c>
      <c r="AB600">
        <f t="shared" si="51"/>
        <v>8</v>
      </c>
    </row>
    <row r="601" spans="1:28" x14ac:dyDescent="0.25">
      <c r="A601" t="s">
        <v>621</v>
      </c>
      <c r="B601" s="3" t="s">
        <v>363</v>
      </c>
      <c r="C601">
        <f t="shared" si="52"/>
        <v>1</v>
      </c>
      <c r="D601" t="s">
        <v>882</v>
      </c>
      <c r="O601" s="4"/>
      <c r="P601">
        <f t="shared" si="48"/>
        <v>0</v>
      </c>
      <c r="R601" s="4"/>
      <c r="S601">
        <f t="shared" si="49"/>
        <v>0</v>
      </c>
      <c r="V601" s="20">
        <f t="shared" si="50"/>
        <v>2</v>
      </c>
      <c r="W601" s="22" t="s">
        <v>1193</v>
      </c>
      <c r="X601" s="22" t="s">
        <v>1188</v>
      </c>
      <c r="AB601">
        <f t="shared" si="51"/>
        <v>8</v>
      </c>
    </row>
    <row r="602" spans="1:28" x14ac:dyDescent="0.25">
      <c r="A602" t="s">
        <v>622</v>
      </c>
      <c r="B602" s="3" t="s">
        <v>363</v>
      </c>
      <c r="C602">
        <f t="shared" si="52"/>
        <v>0</v>
      </c>
      <c r="O602" s="4"/>
      <c r="P602">
        <f t="shared" si="48"/>
        <v>0</v>
      </c>
      <c r="R602" s="4"/>
      <c r="S602">
        <f t="shared" si="49"/>
        <v>0</v>
      </c>
      <c r="V602" s="20">
        <f t="shared" si="50"/>
        <v>2</v>
      </c>
      <c r="W602" s="22" t="s">
        <v>1187</v>
      </c>
      <c r="X602" s="22" t="s">
        <v>1210</v>
      </c>
      <c r="AB602">
        <f t="shared" si="51"/>
        <v>8</v>
      </c>
    </row>
    <row r="603" spans="1:28" x14ac:dyDescent="0.25">
      <c r="A603" t="s">
        <v>623</v>
      </c>
      <c r="B603" s="3" t="s">
        <v>363</v>
      </c>
      <c r="C603">
        <f t="shared" si="52"/>
        <v>1</v>
      </c>
      <c r="D603" t="s">
        <v>880</v>
      </c>
      <c r="O603" s="4"/>
      <c r="P603">
        <f t="shared" si="48"/>
        <v>0</v>
      </c>
      <c r="R603" s="4"/>
      <c r="S603">
        <f t="shared" si="49"/>
        <v>0</v>
      </c>
      <c r="V603" s="20">
        <f t="shared" si="50"/>
        <v>1</v>
      </c>
      <c r="W603" s="22" t="s">
        <v>1191</v>
      </c>
      <c r="AB603">
        <f t="shared" si="51"/>
        <v>8</v>
      </c>
    </row>
    <row r="604" spans="1:28" x14ac:dyDescent="0.25">
      <c r="A604" t="s">
        <v>624</v>
      </c>
      <c r="B604" s="3" t="s">
        <v>363</v>
      </c>
      <c r="C604">
        <f t="shared" si="52"/>
        <v>0</v>
      </c>
      <c r="O604" s="4"/>
      <c r="P604">
        <f t="shared" si="48"/>
        <v>0</v>
      </c>
      <c r="R604" s="4"/>
      <c r="S604">
        <f t="shared" si="49"/>
        <v>0</v>
      </c>
      <c r="V604" s="20">
        <f t="shared" si="50"/>
        <v>1</v>
      </c>
      <c r="W604" s="22" t="s">
        <v>1187</v>
      </c>
      <c r="AB604">
        <f t="shared" si="51"/>
        <v>8</v>
      </c>
    </row>
    <row r="605" spans="1:28" x14ac:dyDescent="0.25">
      <c r="A605" t="s">
        <v>625</v>
      </c>
      <c r="B605" s="3" t="s">
        <v>363</v>
      </c>
      <c r="C605">
        <f t="shared" si="52"/>
        <v>0</v>
      </c>
      <c r="O605" s="4"/>
      <c r="P605">
        <f t="shared" si="48"/>
        <v>0</v>
      </c>
      <c r="R605" s="4"/>
      <c r="S605">
        <f t="shared" si="49"/>
        <v>0</v>
      </c>
      <c r="V605" s="20">
        <f t="shared" si="50"/>
        <v>1</v>
      </c>
      <c r="W605" s="22" t="s">
        <v>1200</v>
      </c>
      <c r="AB605">
        <f t="shared" si="51"/>
        <v>8</v>
      </c>
    </row>
    <row r="606" spans="1:28" x14ac:dyDescent="0.25">
      <c r="A606" t="s">
        <v>626</v>
      </c>
      <c r="B606" s="3" t="s">
        <v>363</v>
      </c>
      <c r="C606">
        <f t="shared" si="52"/>
        <v>2</v>
      </c>
      <c r="D606" s="14" t="s">
        <v>937</v>
      </c>
      <c r="E606" s="16" t="s">
        <v>938</v>
      </c>
      <c r="O606" s="4"/>
      <c r="P606">
        <f t="shared" si="48"/>
        <v>0</v>
      </c>
      <c r="R606" s="4"/>
      <c r="S606">
        <f t="shared" si="49"/>
        <v>0</v>
      </c>
      <c r="V606" s="20">
        <f t="shared" si="50"/>
        <v>1</v>
      </c>
      <c r="W606" s="22" t="s">
        <v>1203</v>
      </c>
      <c r="AB606">
        <f t="shared" si="51"/>
        <v>8</v>
      </c>
    </row>
    <row r="607" spans="1:28" x14ac:dyDescent="0.25">
      <c r="A607" t="s">
        <v>627</v>
      </c>
      <c r="B607" s="3" t="s">
        <v>363</v>
      </c>
      <c r="C607">
        <f t="shared" si="52"/>
        <v>2</v>
      </c>
      <c r="D607" s="14" t="s">
        <v>946</v>
      </c>
      <c r="E607" s="14" t="s">
        <v>947</v>
      </c>
      <c r="O607" s="4"/>
      <c r="P607">
        <f t="shared" si="48"/>
        <v>0</v>
      </c>
      <c r="R607" s="4"/>
      <c r="S607">
        <f t="shared" si="49"/>
        <v>0</v>
      </c>
      <c r="V607" s="20">
        <f t="shared" si="50"/>
        <v>2</v>
      </c>
      <c r="W607" s="22" t="s">
        <v>1203</v>
      </c>
      <c r="X607" s="22" t="s">
        <v>1201</v>
      </c>
      <c r="AB607">
        <f t="shared" si="51"/>
        <v>8</v>
      </c>
    </row>
    <row r="608" spans="1:28" x14ac:dyDescent="0.25">
      <c r="A608" t="s">
        <v>628</v>
      </c>
      <c r="B608" s="3" t="s">
        <v>363</v>
      </c>
      <c r="C608">
        <f t="shared" si="52"/>
        <v>0</v>
      </c>
      <c r="O608" s="4"/>
      <c r="P608">
        <f t="shared" si="48"/>
        <v>0</v>
      </c>
      <c r="R608" s="4"/>
      <c r="S608">
        <f t="shared" si="49"/>
        <v>0</v>
      </c>
      <c r="V608" s="20">
        <f t="shared" si="50"/>
        <v>2</v>
      </c>
      <c r="W608" s="22" t="s">
        <v>1195</v>
      </c>
      <c r="X608" s="22" t="s">
        <v>1200</v>
      </c>
      <c r="AB608">
        <f t="shared" si="51"/>
        <v>8</v>
      </c>
    </row>
    <row r="609" spans="1:28" x14ac:dyDescent="0.25">
      <c r="A609" t="s">
        <v>629</v>
      </c>
      <c r="B609" s="3" t="s">
        <v>363</v>
      </c>
      <c r="C609">
        <f t="shared" si="52"/>
        <v>0</v>
      </c>
      <c r="O609" s="4"/>
      <c r="P609">
        <f t="shared" si="48"/>
        <v>0</v>
      </c>
      <c r="R609" s="4"/>
      <c r="S609">
        <f t="shared" si="49"/>
        <v>0</v>
      </c>
      <c r="V609" s="20">
        <f t="shared" si="50"/>
        <v>1</v>
      </c>
      <c r="W609" s="22" t="s">
        <v>1204</v>
      </c>
      <c r="AB609">
        <f t="shared" si="51"/>
        <v>8</v>
      </c>
    </row>
    <row r="610" spans="1:28" x14ac:dyDescent="0.25">
      <c r="A610" t="s">
        <v>630</v>
      </c>
      <c r="B610" s="3" t="s">
        <v>363</v>
      </c>
      <c r="C610">
        <f t="shared" si="52"/>
        <v>0</v>
      </c>
      <c r="O610" s="4"/>
      <c r="P610">
        <f t="shared" si="48"/>
        <v>0</v>
      </c>
      <c r="R610" s="4"/>
      <c r="S610">
        <f t="shared" si="49"/>
        <v>0</v>
      </c>
      <c r="V610" s="20">
        <f t="shared" si="50"/>
        <v>4</v>
      </c>
      <c r="W610" s="22" t="s">
        <v>1207</v>
      </c>
      <c r="X610" s="22" t="s">
        <v>1214</v>
      </c>
      <c r="Y610" s="22" t="s">
        <v>1195</v>
      </c>
      <c r="Z610" s="22" t="s">
        <v>1200</v>
      </c>
      <c r="AB610">
        <f t="shared" si="51"/>
        <v>8</v>
      </c>
    </row>
    <row r="611" spans="1:28" x14ac:dyDescent="0.25">
      <c r="A611" t="s">
        <v>631</v>
      </c>
      <c r="B611" s="3" t="s">
        <v>363</v>
      </c>
      <c r="C611">
        <f t="shared" si="52"/>
        <v>0</v>
      </c>
      <c r="O611" s="4"/>
      <c r="P611">
        <f t="shared" si="48"/>
        <v>0</v>
      </c>
      <c r="R611" s="4"/>
      <c r="S611">
        <f t="shared" si="49"/>
        <v>0</v>
      </c>
      <c r="V611" s="20">
        <f t="shared" si="50"/>
        <v>1</v>
      </c>
      <c r="W611" s="22" t="s">
        <v>1209</v>
      </c>
      <c r="AB611">
        <f t="shared" si="51"/>
        <v>8</v>
      </c>
    </row>
    <row r="612" spans="1:28" x14ac:dyDescent="0.25">
      <c r="A612" t="s">
        <v>632</v>
      </c>
      <c r="B612" s="3" t="s">
        <v>363</v>
      </c>
      <c r="C612">
        <f t="shared" si="52"/>
        <v>1</v>
      </c>
      <c r="D612" s="14" t="s">
        <v>1180</v>
      </c>
      <c r="O612" s="4"/>
      <c r="P612">
        <f t="shared" si="48"/>
        <v>0</v>
      </c>
      <c r="R612" s="4"/>
      <c r="S612">
        <f t="shared" si="49"/>
        <v>0</v>
      </c>
      <c r="V612" s="20">
        <f t="shared" si="50"/>
        <v>1</v>
      </c>
      <c r="W612" s="22" t="s">
        <v>1200</v>
      </c>
      <c r="AB612">
        <f t="shared" si="51"/>
        <v>8</v>
      </c>
    </row>
    <row r="613" spans="1:28" x14ac:dyDescent="0.25">
      <c r="A613" t="s">
        <v>633</v>
      </c>
      <c r="B613" s="3" t="s">
        <v>363</v>
      </c>
      <c r="C613">
        <f t="shared" si="52"/>
        <v>0</v>
      </c>
      <c r="O613" s="4"/>
      <c r="P613">
        <f t="shared" si="48"/>
        <v>0</v>
      </c>
      <c r="R613" s="4"/>
      <c r="S613">
        <f t="shared" si="49"/>
        <v>0</v>
      </c>
      <c r="V613" s="20">
        <f t="shared" si="50"/>
        <v>2</v>
      </c>
      <c r="W613" s="22" t="s">
        <v>1191</v>
      </c>
      <c r="X613" s="22" t="s">
        <v>1188</v>
      </c>
      <c r="AB613">
        <f t="shared" si="51"/>
        <v>8</v>
      </c>
    </row>
    <row r="614" spans="1:28" x14ac:dyDescent="0.25">
      <c r="A614" t="s">
        <v>634</v>
      </c>
      <c r="B614" s="3" t="s">
        <v>363</v>
      </c>
      <c r="C614">
        <f t="shared" si="52"/>
        <v>0</v>
      </c>
      <c r="O614" s="4"/>
      <c r="P614">
        <f t="shared" si="48"/>
        <v>0</v>
      </c>
      <c r="R614" s="4"/>
      <c r="S614">
        <f t="shared" si="49"/>
        <v>0</v>
      </c>
      <c r="V614" s="20">
        <f t="shared" si="50"/>
        <v>1</v>
      </c>
      <c r="W614" s="22" t="s">
        <v>1189</v>
      </c>
      <c r="AB614">
        <f t="shared" si="51"/>
        <v>8</v>
      </c>
    </row>
    <row r="615" spans="1:28" x14ac:dyDescent="0.25">
      <c r="A615" t="s">
        <v>635</v>
      </c>
      <c r="B615" s="3" t="s">
        <v>363</v>
      </c>
      <c r="C615">
        <f t="shared" si="52"/>
        <v>1</v>
      </c>
      <c r="D615" s="14" t="s">
        <v>1181</v>
      </c>
      <c r="O615" s="4"/>
      <c r="P615">
        <f t="shared" ref="P615:P677" si="53">ABS(COUNTBLANK(Q615:R615)-2)</f>
        <v>0</v>
      </c>
      <c r="R615" s="4"/>
      <c r="S615">
        <f t="shared" si="49"/>
        <v>1</v>
      </c>
      <c r="T615" s="22" t="s">
        <v>1070</v>
      </c>
      <c r="V615" s="20">
        <f t="shared" si="50"/>
        <v>1</v>
      </c>
      <c r="W615" s="22" t="s">
        <v>1206</v>
      </c>
      <c r="AB615">
        <f t="shared" si="51"/>
        <v>8</v>
      </c>
    </row>
    <row r="616" spans="1:28" x14ac:dyDescent="0.25">
      <c r="A616" t="s">
        <v>636</v>
      </c>
      <c r="B616" s="3" t="s">
        <v>363</v>
      </c>
      <c r="C616">
        <f t="shared" si="52"/>
        <v>0</v>
      </c>
      <c r="O616" s="4"/>
      <c r="P616">
        <f t="shared" si="53"/>
        <v>1</v>
      </c>
      <c r="Q616" s="14" t="s">
        <v>991</v>
      </c>
      <c r="R616" s="4"/>
      <c r="S616">
        <f t="shared" si="49"/>
        <v>0</v>
      </c>
      <c r="V616" s="20">
        <f t="shared" si="50"/>
        <v>2</v>
      </c>
      <c r="W616" s="22" t="s">
        <v>1200</v>
      </c>
      <c r="X616" s="22" t="s">
        <v>1199</v>
      </c>
      <c r="AB616">
        <f t="shared" si="51"/>
        <v>8</v>
      </c>
    </row>
    <row r="617" spans="1:28" x14ac:dyDescent="0.25">
      <c r="A617" t="s">
        <v>637</v>
      </c>
      <c r="B617" s="3" t="s">
        <v>363</v>
      </c>
      <c r="C617">
        <f t="shared" si="52"/>
        <v>0</v>
      </c>
      <c r="O617" s="4"/>
      <c r="P617">
        <f t="shared" si="53"/>
        <v>0</v>
      </c>
      <c r="R617" s="4"/>
      <c r="S617">
        <f t="shared" si="49"/>
        <v>0</v>
      </c>
      <c r="V617" s="20">
        <f t="shared" si="50"/>
        <v>2</v>
      </c>
      <c r="W617" s="22" t="s">
        <v>1207</v>
      </c>
      <c r="X617" s="22" t="s">
        <v>1214</v>
      </c>
      <c r="AB617">
        <f t="shared" si="51"/>
        <v>8</v>
      </c>
    </row>
    <row r="618" spans="1:28" x14ac:dyDescent="0.25">
      <c r="A618" t="s">
        <v>638</v>
      </c>
      <c r="B618" s="3" t="s">
        <v>363</v>
      </c>
      <c r="C618">
        <f t="shared" si="52"/>
        <v>0</v>
      </c>
      <c r="O618" s="4"/>
      <c r="P618">
        <f t="shared" si="53"/>
        <v>0</v>
      </c>
      <c r="R618" s="4"/>
      <c r="S618">
        <f t="shared" si="49"/>
        <v>0</v>
      </c>
      <c r="V618" s="20">
        <f t="shared" si="50"/>
        <v>1</v>
      </c>
      <c r="W618" s="22" t="s">
        <v>1187</v>
      </c>
      <c r="AB618">
        <f t="shared" si="51"/>
        <v>8</v>
      </c>
    </row>
    <row r="619" spans="1:28" x14ac:dyDescent="0.25">
      <c r="A619" t="s">
        <v>639</v>
      </c>
      <c r="B619" s="3" t="s">
        <v>363</v>
      </c>
      <c r="C619">
        <f t="shared" si="52"/>
        <v>0</v>
      </c>
      <c r="O619" s="4"/>
      <c r="P619">
        <f t="shared" si="53"/>
        <v>0</v>
      </c>
      <c r="R619" s="4"/>
      <c r="S619">
        <f t="shared" si="49"/>
        <v>0</v>
      </c>
      <c r="V619" s="20">
        <f t="shared" si="50"/>
        <v>1</v>
      </c>
      <c r="W619" s="22" t="s">
        <v>1191</v>
      </c>
      <c r="AB619">
        <f t="shared" si="51"/>
        <v>8</v>
      </c>
    </row>
    <row r="620" spans="1:28" x14ac:dyDescent="0.25">
      <c r="A620" t="s">
        <v>640</v>
      </c>
      <c r="B620" s="3" t="s">
        <v>363</v>
      </c>
      <c r="C620">
        <f t="shared" si="52"/>
        <v>0</v>
      </c>
      <c r="O620" s="4"/>
      <c r="P620">
        <f t="shared" si="53"/>
        <v>0</v>
      </c>
      <c r="R620" s="4"/>
      <c r="S620">
        <f t="shared" si="49"/>
        <v>0</v>
      </c>
      <c r="V620" s="20">
        <f t="shared" si="50"/>
        <v>2</v>
      </c>
      <c r="W620" s="22" t="s">
        <v>1187</v>
      </c>
      <c r="X620" s="22" t="s">
        <v>1195</v>
      </c>
      <c r="AB620">
        <f t="shared" si="51"/>
        <v>8</v>
      </c>
    </row>
    <row r="621" spans="1:28" x14ac:dyDescent="0.25">
      <c r="A621" t="s">
        <v>641</v>
      </c>
      <c r="B621" s="3" t="s">
        <v>363</v>
      </c>
      <c r="C621">
        <f t="shared" si="52"/>
        <v>0</v>
      </c>
      <c r="O621" s="4"/>
      <c r="P621">
        <f t="shared" si="53"/>
        <v>0</v>
      </c>
      <c r="R621" s="4"/>
      <c r="S621">
        <f t="shared" si="49"/>
        <v>1</v>
      </c>
      <c r="T621" s="21" t="s">
        <v>1020</v>
      </c>
      <c r="V621" s="20">
        <f t="shared" si="50"/>
        <v>1</v>
      </c>
      <c r="W621" s="22" t="s">
        <v>1188</v>
      </c>
      <c r="AB621">
        <f t="shared" si="51"/>
        <v>8</v>
      </c>
    </row>
    <row r="622" spans="1:28" x14ac:dyDescent="0.25">
      <c r="A622" t="s">
        <v>642</v>
      </c>
      <c r="B622" s="3" t="s">
        <v>363</v>
      </c>
      <c r="C622">
        <f t="shared" si="52"/>
        <v>0</v>
      </c>
      <c r="O622" s="4"/>
      <c r="P622">
        <f t="shared" si="53"/>
        <v>0</v>
      </c>
      <c r="R622" s="4"/>
      <c r="S622">
        <f t="shared" si="49"/>
        <v>0</v>
      </c>
      <c r="V622" s="20">
        <f t="shared" si="50"/>
        <v>3</v>
      </c>
      <c r="W622" s="22" t="s">
        <v>1187</v>
      </c>
      <c r="X622" s="22" t="s">
        <v>1195</v>
      </c>
      <c r="Y622" s="22" t="s">
        <v>1210</v>
      </c>
      <c r="AB622">
        <f t="shared" si="51"/>
        <v>8</v>
      </c>
    </row>
    <row r="623" spans="1:28" x14ac:dyDescent="0.25">
      <c r="A623" t="s">
        <v>643</v>
      </c>
      <c r="B623" s="3" t="s">
        <v>363</v>
      </c>
      <c r="C623">
        <f t="shared" si="52"/>
        <v>1</v>
      </c>
      <c r="D623" t="s">
        <v>1182</v>
      </c>
      <c r="O623" s="4"/>
      <c r="P623">
        <f t="shared" si="53"/>
        <v>0</v>
      </c>
      <c r="R623" s="4"/>
      <c r="S623">
        <f t="shared" si="49"/>
        <v>0</v>
      </c>
      <c r="V623" s="20">
        <f t="shared" si="50"/>
        <v>2</v>
      </c>
      <c r="W623" s="22" t="s">
        <v>1187</v>
      </c>
      <c r="X623" s="22" t="s">
        <v>1210</v>
      </c>
      <c r="AB623">
        <f t="shared" si="51"/>
        <v>8</v>
      </c>
    </row>
    <row r="624" spans="1:28" x14ac:dyDescent="0.25">
      <c r="A624" t="s">
        <v>644</v>
      </c>
      <c r="B624" s="3" t="s">
        <v>363</v>
      </c>
      <c r="C624">
        <f t="shared" si="52"/>
        <v>0</v>
      </c>
      <c r="O624" s="4"/>
      <c r="P624">
        <f t="shared" si="53"/>
        <v>0</v>
      </c>
      <c r="R624" s="4"/>
      <c r="S624">
        <f t="shared" si="49"/>
        <v>0</v>
      </c>
      <c r="V624" s="20">
        <f t="shared" si="50"/>
        <v>1</v>
      </c>
      <c r="W624" s="22" t="s">
        <v>1191</v>
      </c>
      <c r="AB624">
        <f t="shared" si="51"/>
        <v>8</v>
      </c>
    </row>
    <row r="625" spans="1:28" x14ac:dyDescent="0.25">
      <c r="A625" t="s">
        <v>645</v>
      </c>
      <c r="B625" s="3" t="s">
        <v>363</v>
      </c>
      <c r="C625">
        <f t="shared" si="52"/>
        <v>0</v>
      </c>
      <c r="O625" s="4"/>
      <c r="P625">
        <f t="shared" si="53"/>
        <v>0</v>
      </c>
      <c r="R625" s="4"/>
      <c r="S625">
        <f t="shared" si="49"/>
        <v>0</v>
      </c>
      <c r="V625" s="20">
        <f t="shared" si="50"/>
        <v>2</v>
      </c>
      <c r="W625" s="22" t="s">
        <v>1191</v>
      </c>
      <c r="X625" s="22" t="s">
        <v>1188</v>
      </c>
      <c r="AB625">
        <f t="shared" si="51"/>
        <v>8</v>
      </c>
    </row>
    <row r="626" spans="1:28" x14ac:dyDescent="0.25">
      <c r="A626" t="s">
        <v>646</v>
      </c>
      <c r="B626" s="3" t="s">
        <v>363</v>
      </c>
      <c r="C626">
        <f t="shared" si="52"/>
        <v>0</v>
      </c>
      <c r="O626" s="4"/>
      <c r="P626">
        <f t="shared" si="53"/>
        <v>0</v>
      </c>
      <c r="R626" s="4"/>
      <c r="S626">
        <f t="shared" si="49"/>
        <v>0</v>
      </c>
      <c r="V626" s="20">
        <f t="shared" si="50"/>
        <v>1</v>
      </c>
      <c r="W626" s="22" t="s">
        <v>1188</v>
      </c>
      <c r="AB626">
        <f t="shared" si="51"/>
        <v>8</v>
      </c>
    </row>
    <row r="627" spans="1:28" x14ac:dyDescent="0.25">
      <c r="A627" t="s">
        <v>647</v>
      </c>
      <c r="B627" s="3" t="s">
        <v>363</v>
      </c>
      <c r="C627">
        <f t="shared" si="52"/>
        <v>0</v>
      </c>
      <c r="O627" s="4"/>
      <c r="P627">
        <f t="shared" si="53"/>
        <v>0</v>
      </c>
      <c r="R627" s="4"/>
      <c r="S627">
        <f t="shared" si="49"/>
        <v>0</v>
      </c>
      <c r="V627" s="20">
        <f t="shared" si="50"/>
        <v>1</v>
      </c>
      <c r="W627" s="22" t="s">
        <v>1206</v>
      </c>
      <c r="AB627">
        <f t="shared" si="51"/>
        <v>8</v>
      </c>
    </row>
    <row r="628" spans="1:28" x14ac:dyDescent="0.25">
      <c r="A628" t="s">
        <v>648</v>
      </c>
      <c r="B628" s="3" t="s">
        <v>363</v>
      </c>
      <c r="C628">
        <f t="shared" si="52"/>
        <v>1</v>
      </c>
      <c r="D628" t="s">
        <v>876</v>
      </c>
      <c r="O628" s="4"/>
      <c r="P628">
        <f t="shared" si="53"/>
        <v>0</v>
      </c>
      <c r="R628" s="4"/>
      <c r="S628">
        <f t="shared" si="49"/>
        <v>0</v>
      </c>
      <c r="V628" s="20">
        <f t="shared" si="50"/>
        <v>1</v>
      </c>
      <c r="W628" s="22" t="s">
        <v>1191</v>
      </c>
      <c r="AB628">
        <f t="shared" si="51"/>
        <v>8</v>
      </c>
    </row>
    <row r="629" spans="1:28" x14ac:dyDescent="0.25">
      <c r="A629" t="s">
        <v>649</v>
      </c>
      <c r="B629" s="3" t="s">
        <v>363</v>
      </c>
      <c r="C629">
        <f t="shared" si="52"/>
        <v>2</v>
      </c>
      <c r="D629" t="s">
        <v>1183</v>
      </c>
      <c r="E629" t="s">
        <v>1184</v>
      </c>
      <c r="O629" s="4"/>
      <c r="P629">
        <f t="shared" si="53"/>
        <v>0</v>
      </c>
      <c r="R629" s="4"/>
      <c r="S629">
        <f t="shared" si="49"/>
        <v>0</v>
      </c>
      <c r="V629" s="20">
        <f t="shared" si="50"/>
        <v>1</v>
      </c>
      <c r="W629" s="22" t="s">
        <v>1203</v>
      </c>
      <c r="AB629">
        <f t="shared" si="51"/>
        <v>8</v>
      </c>
    </row>
    <row r="630" spans="1:28" x14ac:dyDescent="0.25">
      <c r="A630" t="s">
        <v>650</v>
      </c>
      <c r="B630" s="3" t="s">
        <v>363</v>
      </c>
      <c r="C630">
        <f t="shared" si="52"/>
        <v>0</v>
      </c>
      <c r="O630" s="4"/>
      <c r="P630">
        <f t="shared" si="53"/>
        <v>0</v>
      </c>
      <c r="R630" s="4"/>
      <c r="S630">
        <f t="shared" si="49"/>
        <v>0</v>
      </c>
      <c r="V630" s="20">
        <f t="shared" si="50"/>
        <v>2</v>
      </c>
      <c r="W630" s="22" t="s">
        <v>1207</v>
      </c>
      <c r="X630" s="22" t="s">
        <v>1195</v>
      </c>
      <c r="AB630">
        <f t="shared" si="51"/>
        <v>8</v>
      </c>
    </row>
    <row r="631" spans="1:28" x14ac:dyDescent="0.25">
      <c r="A631" t="s">
        <v>651</v>
      </c>
      <c r="B631" s="3" t="s">
        <v>363</v>
      </c>
      <c r="C631">
        <f t="shared" si="52"/>
        <v>1</v>
      </c>
      <c r="D631" s="14" t="s">
        <v>1185</v>
      </c>
      <c r="O631" s="4"/>
      <c r="P631">
        <f t="shared" si="53"/>
        <v>0</v>
      </c>
      <c r="R631" s="4"/>
      <c r="S631">
        <f t="shared" si="49"/>
        <v>0</v>
      </c>
      <c r="V631" s="20">
        <f t="shared" si="50"/>
        <v>3</v>
      </c>
      <c r="W631" s="22" t="s">
        <v>1209</v>
      </c>
      <c r="X631" s="22" t="s">
        <v>1212</v>
      </c>
      <c r="Y631" s="22" t="s">
        <v>1213</v>
      </c>
      <c r="AB631">
        <f t="shared" si="51"/>
        <v>8</v>
      </c>
    </row>
    <row r="632" spans="1:28" x14ac:dyDescent="0.25">
      <c r="A632" t="s">
        <v>652</v>
      </c>
      <c r="B632" s="3" t="s">
        <v>363</v>
      </c>
      <c r="C632">
        <f t="shared" si="52"/>
        <v>0</v>
      </c>
      <c r="O632" s="4"/>
      <c r="P632">
        <f t="shared" si="53"/>
        <v>0</v>
      </c>
      <c r="R632" s="4"/>
      <c r="S632">
        <f t="shared" ref="S632:S693" si="54">ABS(COUNTBLANK(T632:U632)-2)</f>
        <v>0</v>
      </c>
      <c r="V632" s="20">
        <f>ABS(COUNTBLANK(W632:Z632)-4)</f>
        <v>2</v>
      </c>
      <c r="W632" s="22" t="s">
        <v>1206</v>
      </c>
      <c r="X632" s="22" t="s">
        <v>1204</v>
      </c>
      <c r="AB632">
        <f t="shared" ref="AB632:AB693" si="55">IF(B632="City", 1, IF(B632 = "Town", 2, IF(B632 = "Village", 3, IF(B632 = "Resort Village", 4, IF(B632 = "Northern Village", 5, IF(B632 = "Northern Town", 6, IF(B632 = "Northern Hamlet", 7, IF(B632 = "Rural Municipality", 8, IF(B632 = "Flin Flon - Boundary Area", 9, IF(B632= "Northern Saskatchewan Administration District", 10))))))))))</f>
        <v>8</v>
      </c>
    </row>
    <row r="633" spans="1:28" x14ac:dyDescent="0.25">
      <c r="A633" t="s">
        <v>653</v>
      </c>
      <c r="B633" s="3" t="s">
        <v>363</v>
      </c>
      <c r="C633">
        <f t="shared" si="52"/>
        <v>0</v>
      </c>
      <c r="O633" s="4"/>
      <c r="P633">
        <f t="shared" si="53"/>
        <v>1</v>
      </c>
      <c r="Q633" s="14" t="s">
        <v>964</v>
      </c>
      <c r="R633" s="4"/>
      <c r="S633">
        <f t="shared" si="54"/>
        <v>0</v>
      </c>
      <c r="V633" s="20">
        <f t="shared" ref="V633:V693" si="56">ABS(COUNTBLANK(W633:Z633)-4)</f>
        <v>1</v>
      </c>
      <c r="W633" s="22" t="s">
        <v>1188</v>
      </c>
      <c r="AB633">
        <f t="shared" si="55"/>
        <v>8</v>
      </c>
    </row>
    <row r="634" spans="1:28" x14ac:dyDescent="0.25">
      <c r="A634" t="s">
        <v>654</v>
      </c>
      <c r="B634" s="3" t="s">
        <v>363</v>
      </c>
      <c r="C634">
        <f t="shared" si="52"/>
        <v>0</v>
      </c>
      <c r="O634" s="4"/>
      <c r="P634">
        <f t="shared" si="53"/>
        <v>0</v>
      </c>
      <c r="R634" s="4"/>
      <c r="S634">
        <f t="shared" si="54"/>
        <v>0</v>
      </c>
      <c r="V634" s="20">
        <f t="shared" si="56"/>
        <v>1</v>
      </c>
      <c r="W634" s="22" t="s">
        <v>1195</v>
      </c>
      <c r="AB634">
        <f t="shared" si="55"/>
        <v>8</v>
      </c>
    </row>
    <row r="635" spans="1:28" x14ac:dyDescent="0.25">
      <c r="A635" t="s">
        <v>655</v>
      </c>
      <c r="B635" s="3" t="s">
        <v>363</v>
      </c>
      <c r="C635">
        <f t="shared" si="52"/>
        <v>0</v>
      </c>
      <c r="O635" s="4"/>
      <c r="P635">
        <f t="shared" si="53"/>
        <v>0</v>
      </c>
      <c r="R635" s="4"/>
      <c r="S635">
        <f t="shared" si="54"/>
        <v>0</v>
      </c>
      <c r="V635" s="20">
        <f t="shared" si="56"/>
        <v>2</v>
      </c>
      <c r="W635" s="22" t="s">
        <v>1200</v>
      </c>
      <c r="X635" s="22" t="s">
        <v>1199</v>
      </c>
      <c r="AB635">
        <f t="shared" si="55"/>
        <v>8</v>
      </c>
    </row>
    <row r="636" spans="1:28" x14ac:dyDescent="0.25">
      <c r="A636" t="s">
        <v>656</v>
      </c>
      <c r="B636" s="3" t="s">
        <v>363</v>
      </c>
      <c r="C636">
        <f t="shared" si="52"/>
        <v>0</v>
      </c>
      <c r="O636" s="4"/>
      <c r="P636">
        <f t="shared" si="53"/>
        <v>0</v>
      </c>
      <c r="R636" s="4"/>
      <c r="S636">
        <f t="shared" si="54"/>
        <v>0</v>
      </c>
      <c r="V636" s="20">
        <f t="shared" si="56"/>
        <v>2</v>
      </c>
      <c r="W636" s="22" t="s">
        <v>1200</v>
      </c>
      <c r="X636" s="22" t="s">
        <v>1206</v>
      </c>
      <c r="AB636">
        <f t="shared" si="55"/>
        <v>8</v>
      </c>
    </row>
    <row r="637" spans="1:28" x14ac:dyDescent="0.25">
      <c r="A637" t="s">
        <v>657</v>
      </c>
      <c r="B637" s="3" t="s">
        <v>363</v>
      </c>
      <c r="C637">
        <f t="shared" si="52"/>
        <v>0</v>
      </c>
      <c r="O637" s="4"/>
      <c r="P637">
        <f t="shared" si="53"/>
        <v>0</v>
      </c>
      <c r="R637" s="4"/>
      <c r="S637">
        <f t="shared" si="54"/>
        <v>1</v>
      </c>
      <c r="T637" s="22" t="s">
        <v>1082</v>
      </c>
      <c r="V637" s="20">
        <f t="shared" si="56"/>
        <v>1</v>
      </c>
      <c r="W637" s="22" t="s">
        <v>1191</v>
      </c>
      <c r="AB637">
        <f t="shared" si="55"/>
        <v>8</v>
      </c>
    </row>
    <row r="638" spans="1:28" x14ac:dyDescent="0.25">
      <c r="A638" t="s">
        <v>658</v>
      </c>
      <c r="B638" s="3" t="s">
        <v>363</v>
      </c>
      <c r="C638">
        <f t="shared" si="52"/>
        <v>0</v>
      </c>
      <c r="O638" s="4"/>
      <c r="P638">
        <f t="shared" si="53"/>
        <v>0</v>
      </c>
      <c r="R638" s="4"/>
      <c r="S638">
        <f t="shared" si="54"/>
        <v>0</v>
      </c>
      <c r="V638" s="20">
        <f t="shared" si="56"/>
        <v>1</v>
      </c>
      <c r="W638" s="22" t="s">
        <v>1200</v>
      </c>
      <c r="AB638">
        <f t="shared" si="55"/>
        <v>8</v>
      </c>
    </row>
    <row r="639" spans="1:28" x14ac:dyDescent="0.25">
      <c r="A639" t="s">
        <v>659</v>
      </c>
      <c r="B639" s="3" t="s">
        <v>6</v>
      </c>
      <c r="C639">
        <f t="shared" si="52"/>
        <v>0</v>
      </c>
      <c r="O639" s="4"/>
      <c r="P639">
        <f t="shared" si="53"/>
        <v>0</v>
      </c>
      <c r="R639" s="4"/>
      <c r="S639">
        <f t="shared" si="54"/>
        <v>0</v>
      </c>
      <c r="V639" s="20">
        <f t="shared" si="56"/>
        <v>1</v>
      </c>
      <c r="W639" s="22" t="s">
        <v>1187</v>
      </c>
      <c r="AB639">
        <f t="shared" si="55"/>
        <v>2</v>
      </c>
    </row>
    <row r="640" spans="1:28" x14ac:dyDescent="0.25">
      <c r="A640" t="s">
        <v>660</v>
      </c>
      <c r="B640" s="3" t="s">
        <v>4</v>
      </c>
      <c r="C640">
        <f t="shared" si="52"/>
        <v>0</v>
      </c>
      <c r="O640" s="4"/>
      <c r="P640">
        <f t="shared" si="53"/>
        <v>0</v>
      </c>
      <c r="R640" s="4"/>
      <c r="S640">
        <f t="shared" si="54"/>
        <v>0</v>
      </c>
      <c r="V640" s="20">
        <f t="shared" si="56"/>
        <v>1</v>
      </c>
      <c r="W640" s="22" t="s">
        <v>1187</v>
      </c>
      <c r="AB640">
        <f t="shared" si="55"/>
        <v>3</v>
      </c>
    </row>
    <row r="641" spans="1:28" x14ac:dyDescent="0.25">
      <c r="A641" t="s">
        <v>661</v>
      </c>
      <c r="B641" s="3" t="s">
        <v>6</v>
      </c>
      <c r="C641">
        <f t="shared" si="52"/>
        <v>0</v>
      </c>
      <c r="O641" s="4"/>
      <c r="P641">
        <f t="shared" si="53"/>
        <v>0</v>
      </c>
      <c r="R641" s="4"/>
      <c r="S641">
        <f t="shared" si="54"/>
        <v>0</v>
      </c>
      <c r="V641" s="20">
        <f t="shared" si="56"/>
        <v>1</v>
      </c>
      <c r="W641" s="22" t="s">
        <v>1191</v>
      </c>
      <c r="AB641">
        <f t="shared" si="55"/>
        <v>2</v>
      </c>
    </row>
    <row r="642" spans="1:28" x14ac:dyDescent="0.25">
      <c r="A642" t="s">
        <v>662</v>
      </c>
      <c r="B642" s="3" t="s">
        <v>6</v>
      </c>
      <c r="C642">
        <f t="shared" si="52"/>
        <v>0</v>
      </c>
      <c r="O642" s="4"/>
      <c r="P642">
        <f t="shared" si="53"/>
        <v>0</v>
      </c>
      <c r="R642" s="4"/>
      <c r="S642">
        <f t="shared" si="54"/>
        <v>0</v>
      </c>
      <c r="V642" s="20">
        <f t="shared" si="56"/>
        <v>1</v>
      </c>
      <c r="W642" s="22" t="s">
        <v>1200</v>
      </c>
      <c r="AB642">
        <f t="shared" si="55"/>
        <v>2</v>
      </c>
    </row>
    <row r="643" spans="1:28" x14ac:dyDescent="0.25">
      <c r="A643" t="s">
        <v>663</v>
      </c>
      <c r="B643" s="3" t="s">
        <v>6</v>
      </c>
      <c r="C643">
        <f t="shared" si="52"/>
        <v>0</v>
      </c>
      <c r="O643" s="4"/>
      <c r="P643">
        <f t="shared" si="53"/>
        <v>0</v>
      </c>
      <c r="R643" s="4"/>
      <c r="S643">
        <f t="shared" si="54"/>
        <v>0</v>
      </c>
      <c r="V643" s="20">
        <f t="shared" si="56"/>
        <v>1</v>
      </c>
      <c r="W643" s="22" t="s">
        <v>1206</v>
      </c>
      <c r="AB643">
        <f t="shared" si="55"/>
        <v>2</v>
      </c>
    </row>
    <row r="644" spans="1:28" x14ac:dyDescent="0.25">
      <c r="A644" t="s">
        <v>664</v>
      </c>
      <c r="B644" s="3" t="s">
        <v>6</v>
      </c>
      <c r="C644">
        <f t="shared" si="52"/>
        <v>0</v>
      </c>
      <c r="O644" s="4"/>
      <c r="P644">
        <f t="shared" si="53"/>
        <v>0</v>
      </c>
      <c r="R644" s="4"/>
      <c r="S644">
        <f t="shared" si="54"/>
        <v>0</v>
      </c>
      <c r="V644" s="20">
        <f t="shared" si="56"/>
        <v>1</v>
      </c>
      <c r="W644" s="22" t="s">
        <v>1189</v>
      </c>
      <c r="AB644">
        <f t="shared" si="55"/>
        <v>2</v>
      </c>
    </row>
    <row r="645" spans="1:28" x14ac:dyDescent="0.25">
      <c r="A645" t="s">
        <v>665</v>
      </c>
      <c r="B645" s="3" t="s">
        <v>6</v>
      </c>
      <c r="C645">
        <f t="shared" si="52"/>
        <v>0</v>
      </c>
      <c r="O645" s="4"/>
      <c r="P645">
        <f t="shared" si="53"/>
        <v>0</v>
      </c>
      <c r="R645" s="4"/>
      <c r="S645">
        <f t="shared" si="54"/>
        <v>0</v>
      </c>
      <c r="V645" s="20">
        <f t="shared" si="56"/>
        <v>1</v>
      </c>
      <c r="W645" s="22" t="s">
        <v>1191</v>
      </c>
      <c r="AB645">
        <f t="shared" si="55"/>
        <v>2</v>
      </c>
    </row>
    <row r="646" spans="1:28" x14ac:dyDescent="0.25">
      <c r="A646" t="s">
        <v>666</v>
      </c>
      <c r="B646" s="3" t="s">
        <v>4</v>
      </c>
      <c r="C646">
        <f t="shared" si="52"/>
        <v>0</v>
      </c>
      <c r="O646" s="4"/>
      <c r="P646">
        <f t="shared" si="53"/>
        <v>0</v>
      </c>
      <c r="R646" s="4"/>
      <c r="S646">
        <f t="shared" si="54"/>
        <v>0</v>
      </c>
      <c r="V646" s="20">
        <f t="shared" si="56"/>
        <v>1</v>
      </c>
      <c r="W646" s="22" t="s">
        <v>1204</v>
      </c>
      <c r="AB646">
        <f t="shared" si="55"/>
        <v>3</v>
      </c>
    </row>
    <row r="647" spans="1:28" x14ac:dyDescent="0.25">
      <c r="A647" t="s">
        <v>667</v>
      </c>
      <c r="B647" s="3" t="s">
        <v>4</v>
      </c>
      <c r="C647">
        <f t="shared" si="52"/>
        <v>0</v>
      </c>
      <c r="O647" s="4"/>
      <c r="P647">
        <f t="shared" si="53"/>
        <v>0</v>
      </c>
      <c r="R647" s="4"/>
      <c r="S647">
        <f t="shared" si="54"/>
        <v>0</v>
      </c>
      <c r="V647" s="20">
        <f t="shared" si="56"/>
        <v>1</v>
      </c>
      <c r="W647" s="22" t="s">
        <v>1188</v>
      </c>
      <c r="AB647">
        <f t="shared" si="55"/>
        <v>3</v>
      </c>
    </row>
    <row r="648" spans="1:28" x14ac:dyDescent="0.25">
      <c r="A648" t="s">
        <v>668</v>
      </c>
      <c r="B648" s="3" t="s">
        <v>6</v>
      </c>
      <c r="C648">
        <f t="shared" si="52"/>
        <v>0</v>
      </c>
      <c r="O648" s="4"/>
      <c r="P648">
        <f t="shared" si="53"/>
        <v>0</v>
      </c>
      <c r="R648" s="4"/>
      <c r="S648">
        <f t="shared" si="54"/>
        <v>0</v>
      </c>
      <c r="V648" s="20">
        <f t="shared" si="56"/>
        <v>1</v>
      </c>
      <c r="W648" s="22" t="s">
        <v>1207</v>
      </c>
      <c r="AB648">
        <f t="shared" si="55"/>
        <v>2</v>
      </c>
    </row>
    <row r="649" spans="1:28" x14ac:dyDescent="0.25">
      <c r="A649" t="s">
        <v>669</v>
      </c>
      <c r="B649" s="3" t="s">
        <v>9</v>
      </c>
      <c r="C649">
        <f t="shared" si="52"/>
        <v>0</v>
      </c>
      <c r="O649" s="4"/>
      <c r="P649">
        <f t="shared" si="53"/>
        <v>0</v>
      </c>
      <c r="R649" s="4"/>
      <c r="S649">
        <f t="shared" si="54"/>
        <v>0</v>
      </c>
      <c r="V649" s="20">
        <f t="shared" si="56"/>
        <v>1</v>
      </c>
      <c r="W649" s="22" t="s">
        <v>1205</v>
      </c>
      <c r="AB649">
        <f t="shared" si="55"/>
        <v>5</v>
      </c>
    </row>
    <row r="650" spans="1:28" x14ac:dyDescent="0.25">
      <c r="A650" t="s">
        <v>670</v>
      </c>
      <c r="B650" s="3" t="s">
        <v>13</v>
      </c>
      <c r="C650">
        <f t="shared" ref="C650:C711" si="57">ABS(COUNTBLANK(D650:O650)-12)</f>
        <v>0</v>
      </c>
      <c r="O650" s="4"/>
      <c r="P650">
        <f t="shared" si="53"/>
        <v>0</v>
      </c>
      <c r="R650" s="4"/>
      <c r="S650">
        <f t="shared" si="54"/>
        <v>0</v>
      </c>
      <c r="V650" s="20">
        <f t="shared" si="56"/>
        <v>1</v>
      </c>
      <c r="W650" s="22" t="s">
        <v>1200</v>
      </c>
      <c r="AB650">
        <f t="shared" si="55"/>
        <v>4</v>
      </c>
    </row>
    <row r="651" spans="1:28" x14ac:dyDescent="0.25">
      <c r="A651" t="s">
        <v>672</v>
      </c>
      <c r="B651" s="3" t="s">
        <v>6</v>
      </c>
      <c r="C651">
        <f t="shared" si="57"/>
        <v>0</v>
      </c>
      <c r="O651" s="4"/>
      <c r="P651">
        <f t="shared" si="53"/>
        <v>0</v>
      </c>
      <c r="R651" s="4"/>
      <c r="S651">
        <f t="shared" si="54"/>
        <v>0</v>
      </c>
      <c r="V651" s="20">
        <f t="shared" si="56"/>
        <v>1</v>
      </c>
      <c r="W651" s="22" t="s">
        <v>1204</v>
      </c>
      <c r="AB651">
        <f t="shared" si="55"/>
        <v>2</v>
      </c>
    </row>
    <row r="652" spans="1:28" x14ac:dyDescent="0.25">
      <c r="A652" t="s">
        <v>673</v>
      </c>
      <c r="B652" s="3" t="s">
        <v>4</v>
      </c>
      <c r="C652">
        <f t="shared" si="57"/>
        <v>0</v>
      </c>
      <c r="O652" s="4"/>
      <c r="P652">
        <f t="shared" si="53"/>
        <v>0</v>
      </c>
      <c r="R652" s="4"/>
      <c r="S652">
        <f t="shared" si="54"/>
        <v>0</v>
      </c>
      <c r="V652" s="20">
        <f t="shared" si="56"/>
        <v>1</v>
      </c>
      <c r="W652" s="22" t="s">
        <v>1195</v>
      </c>
      <c r="AB652">
        <f t="shared" si="55"/>
        <v>3</v>
      </c>
    </row>
    <row r="653" spans="1:28" x14ac:dyDescent="0.25">
      <c r="A653" t="s">
        <v>674</v>
      </c>
      <c r="B653" s="3" t="s">
        <v>4</v>
      </c>
      <c r="C653">
        <f t="shared" si="57"/>
        <v>0</v>
      </c>
      <c r="O653" s="4"/>
      <c r="P653">
        <f t="shared" si="53"/>
        <v>0</v>
      </c>
      <c r="R653" s="4"/>
      <c r="S653">
        <f t="shared" si="54"/>
        <v>0</v>
      </c>
      <c r="V653" s="20">
        <f t="shared" si="56"/>
        <v>1</v>
      </c>
      <c r="W653" s="22" t="s">
        <v>1200</v>
      </c>
      <c r="AB653">
        <f t="shared" si="55"/>
        <v>3</v>
      </c>
    </row>
    <row r="654" spans="1:28" x14ac:dyDescent="0.25">
      <c r="A654" t="s">
        <v>675</v>
      </c>
      <c r="B654" s="3" t="s">
        <v>4</v>
      </c>
      <c r="C654">
        <f t="shared" si="57"/>
        <v>0</v>
      </c>
      <c r="O654" s="4"/>
      <c r="P654">
        <f t="shared" si="53"/>
        <v>0</v>
      </c>
      <c r="R654" s="4"/>
      <c r="S654">
        <f t="shared" si="54"/>
        <v>0</v>
      </c>
      <c r="V654" s="20">
        <f t="shared" si="56"/>
        <v>1</v>
      </c>
      <c r="W654" s="22" t="s">
        <v>1204</v>
      </c>
      <c r="AB654">
        <f t="shared" si="55"/>
        <v>3</v>
      </c>
    </row>
    <row r="655" spans="1:28" x14ac:dyDescent="0.25">
      <c r="A655" t="s">
        <v>676</v>
      </c>
      <c r="B655" s="3" t="s">
        <v>4</v>
      </c>
      <c r="C655">
        <f t="shared" si="57"/>
        <v>0</v>
      </c>
      <c r="O655" s="4"/>
      <c r="P655">
        <f t="shared" si="53"/>
        <v>0</v>
      </c>
      <c r="R655" s="4"/>
      <c r="S655">
        <f t="shared" si="54"/>
        <v>0</v>
      </c>
      <c r="V655" s="20">
        <f t="shared" si="56"/>
        <v>1</v>
      </c>
      <c r="W655" s="22" t="s">
        <v>1188</v>
      </c>
      <c r="AB655">
        <f t="shared" si="55"/>
        <v>3</v>
      </c>
    </row>
    <row r="656" spans="1:28" x14ac:dyDescent="0.25">
      <c r="A656" t="s">
        <v>677</v>
      </c>
      <c r="B656" s="3" t="s">
        <v>6</v>
      </c>
      <c r="C656">
        <f t="shared" si="57"/>
        <v>0</v>
      </c>
      <c r="O656" s="4"/>
      <c r="P656">
        <f t="shared" si="53"/>
        <v>0</v>
      </c>
      <c r="R656" s="4"/>
      <c r="S656">
        <f t="shared" si="54"/>
        <v>0</v>
      </c>
      <c r="V656" s="20">
        <f t="shared" si="56"/>
        <v>2</v>
      </c>
      <c r="W656" s="22" t="s">
        <v>1193</v>
      </c>
      <c r="X656" s="22" t="s">
        <v>1188</v>
      </c>
      <c r="AB656">
        <f t="shared" si="55"/>
        <v>2</v>
      </c>
    </row>
    <row r="657" spans="1:28" x14ac:dyDescent="0.25">
      <c r="A657" t="s">
        <v>678</v>
      </c>
      <c r="B657" s="3" t="s">
        <v>4</v>
      </c>
      <c r="C657">
        <f t="shared" si="57"/>
        <v>0</v>
      </c>
      <c r="O657" s="4"/>
      <c r="P657">
        <f t="shared" si="53"/>
        <v>0</v>
      </c>
      <c r="R657" s="4"/>
      <c r="S657">
        <f t="shared" si="54"/>
        <v>0</v>
      </c>
      <c r="V657" s="20">
        <f t="shared" si="56"/>
        <v>1</v>
      </c>
      <c r="W657" s="22" t="s">
        <v>1200</v>
      </c>
      <c r="AB657">
        <f t="shared" si="55"/>
        <v>3</v>
      </c>
    </row>
    <row r="658" spans="1:28" x14ac:dyDescent="0.25">
      <c r="A658" t="s">
        <v>679</v>
      </c>
      <c r="B658" s="3" t="s">
        <v>4</v>
      </c>
      <c r="C658">
        <f t="shared" si="57"/>
        <v>0</v>
      </c>
      <c r="O658" s="4"/>
      <c r="P658">
        <f t="shared" si="53"/>
        <v>0</v>
      </c>
      <c r="R658" s="4"/>
      <c r="S658">
        <f t="shared" si="54"/>
        <v>0</v>
      </c>
      <c r="V658" s="20">
        <f t="shared" si="56"/>
        <v>1</v>
      </c>
      <c r="W658" s="22" t="s">
        <v>1201</v>
      </c>
      <c r="AB658">
        <f t="shared" si="55"/>
        <v>3</v>
      </c>
    </row>
    <row r="659" spans="1:28" x14ac:dyDescent="0.25">
      <c r="A659" t="s">
        <v>680</v>
      </c>
      <c r="B659" s="3" t="s">
        <v>6</v>
      </c>
      <c r="C659">
        <f t="shared" si="57"/>
        <v>0</v>
      </c>
      <c r="O659" s="4"/>
      <c r="P659">
        <f t="shared" si="53"/>
        <v>0</v>
      </c>
      <c r="R659" s="4"/>
      <c r="S659">
        <f t="shared" si="54"/>
        <v>0</v>
      </c>
      <c r="V659" s="20">
        <f t="shared" si="56"/>
        <v>1</v>
      </c>
      <c r="W659" s="22" t="s">
        <v>1201</v>
      </c>
      <c r="AB659">
        <f t="shared" si="55"/>
        <v>2</v>
      </c>
    </row>
    <row r="660" spans="1:28" x14ac:dyDescent="0.25">
      <c r="A660" t="s">
        <v>681</v>
      </c>
      <c r="B660" s="3" t="s">
        <v>13</v>
      </c>
      <c r="C660">
        <f t="shared" si="57"/>
        <v>0</v>
      </c>
      <c r="O660" s="4"/>
      <c r="P660">
        <f t="shared" si="53"/>
        <v>0</v>
      </c>
      <c r="R660" s="4"/>
      <c r="S660">
        <f t="shared" si="54"/>
        <v>0</v>
      </c>
      <c r="V660" s="20">
        <f t="shared" si="56"/>
        <v>1</v>
      </c>
      <c r="W660" s="22" t="s">
        <v>1189</v>
      </c>
      <c r="AB660">
        <f t="shared" si="55"/>
        <v>4</v>
      </c>
    </row>
    <row r="661" spans="1:28" x14ac:dyDescent="0.25">
      <c r="A661" t="s">
        <v>682</v>
      </c>
      <c r="B661" s="3" t="s">
        <v>4</v>
      </c>
      <c r="C661">
        <f t="shared" si="57"/>
        <v>0</v>
      </c>
      <c r="O661" s="4"/>
      <c r="P661">
        <f t="shared" si="53"/>
        <v>0</v>
      </c>
      <c r="R661" s="4"/>
      <c r="S661">
        <f t="shared" si="54"/>
        <v>0</v>
      </c>
      <c r="V661" s="20">
        <f t="shared" si="56"/>
        <v>1</v>
      </c>
      <c r="W661" s="22" t="s">
        <v>1200</v>
      </c>
      <c r="AB661">
        <f t="shared" si="55"/>
        <v>3</v>
      </c>
    </row>
    <row r="662" spans="1:28" x14ac:dyDescent="0.25">
      <c r="A662" t="s">
        <v>683</v>
      </c>
      <c r="B662" s="3" t="s">
        <v>4</v>
      </c>
      <c r="C662">
        <f t="shared" si="57"/>
        <v>0</v>
      </c>
      <c r="O662" s="4"/>
      <c r="P662">
        <f t="shared" si="53"/>
        <v>0</v>
      </c>
      <c r="R662" s="4"/>
      <c r="S662">
        <f t="shared" si="54"/>
        <v>0</v>
      </c>
      <c r="V662" s="20">
        <f t="shared" si="56"/>
        <v>1</v>
      </c>
      <c r="W662" s="22" t="s">
        <v>1200</v>
      </c>
      <c r="AB662">
        <f t="shared" si="55"/>
        <v>3</v>
      </c>
    </row>
    <row r="663" spans="1:28" x14ac:dyDescent="0.25">
      <c r="A663" t="s">
        <v>684</v>
      </c>
      <c r="B663" s="3" t="s">
        <v>6</v>
      </c>
      <c r="C663">
        <f t="shared" si="57"/>
        <v>0</v>
      </c>
      <c r="O663" s="4"/>
      <c r="P663">
        <f t="shared" si="53"/>
        <v>0</v>
      </c>
      <c r="R663" s="4"/>
      <c r="S663">
        <f t="shared" si="54"/>
        <v>0</v>
      </c>
      <c r="V663" s="20">
        <f t="shared" si="56"/>
        <v>1</v>
      </c>
      <c r="W663" s="21" t="s">
        <v>1195</v>
      </c>
      <c r="AB663">
        <f t="shared" si="55"/>
        <v>2</v>
      </c>
    </row>
    <row r="664" spans="1:28" x14ac:dyDescent="0.25">
      <c r="A664" t="s">
        <v>685</v>
      </c>
      <c r="B664" s="3" t="s">
        <v>4</v>
      </c>
      <c r="C664">
        <f t="shared" si="57"/>
        <v>0</v>
      </c>
      <c r="O664" s="4"/>
      <c r="P664">
        <f t="shared" si="53"/>
        <v>0</v>
      </c>
      <c r="R664" s="4"/>
      <c r="S664">
        <f t="shared" si="54"/>
        <v>0</v>
      </c>
      <c r="V664" s="20">
        <f t="shared" si="56"/>
        <v>1</v>
      </c>
      <c r="W664" s="22" t="s">
        <v>1203</v>
      </c>
      <c r="AB664">
        <f t="shared" si="55"/>
        <v>3</v>
      </c>
    </row>
    <row r="665" spans="1:28" x14ac:dyDescent="0.25">
      <c r="A665" t="s">
        <v>686</v>
      </c>
      <c r="B665" s="3" t="s">
        <v>4</v>
      </c>
      <c r="C665">
        <f t="shared" si="57"/>
        <v>0</v>
      </c>
      <c r="O665" s="4"/>
      <c r="P665">
        <f t="shared" si="53"/>
        <v>0</v>
      </c>
      <c r="R665" s="4"/>
      <c r="S665">
        <f t="shared" si="54"/>
        <v>0</v>
      </c>
      <c r="V665" s="20">
        <f t="shared" si="56"/>
        <v>1</v>
      </c>
      <c r="W665" s="22" t="s">
        <v>1206</v>
      </c>
      <c r="AB665">
        <f t="shared" si="55"/>
        <v>3</v>
      </c>
    </row>
    <row r="666" spans="1:28" x14ac:dyDescent="0.25">
      <c r="A666" t="s">
        <v>687</v>
      </c>
      <c r="B666" s="3" t="s">
        <v>13</v>
      </c>
      <c r="C666">
        <f t="shared" si="57"/>
        <v>0</v>
      </c>
      <c r="O666" s="4"/>
      <c r="P666">
        <f t="shared" si="53"/>
        <v>0</v>
      </c>
      <c r="R666" s="4"/>
      <c r="S666">
        <f t="shared" si="54"/>
        <v>0</v>
      </c>
      <c r="V666" s="20">
        <f t="shared" si="56"/>
        <v>1</v>
      </c>
      <c r="W666" s="22" t="s">
        <v>1191</v>
      </c>
      <c r="AB666">
        <f t="shared" si="55"/>
        <v>4</v>
      </c>
    </row>
    <row r="667" spans="1:28" x14ac:dyDescent="0.25">
      <c r="A667" t="s">
        <v>688</v>
      </c>
      <c r="B667" s="3" t="s">
        <v>6</v>
      </c>
      <c r="C667">
        <f t="shared" si="57"/>
        <v>0</v>
      </c>
      <c r="O667" s="4"/>
      <c r="P667">
        <f t="shared" si="53"/>
        <v>0</v>
      </c>
      <c r="R667" s="4"/>
      <c r="S667">
        <f t="shared" si="54"/>
        <v>0</v>
      </c>
      <c r="V667" s="20">
        <f t="shared" si="56"/>
        <v>1</v>
      </c>
      <c r="W667" s="22" t="s">
        <v>1195</v>
      </c>
      <c r="AB667">
        <f t="shared" si="55"/>
        <v>2</v>
      </c>
    </row>
    <row r="668" spans="1:28" x14ac:dyDescent="0.25">
      <c r="A668" t="s">
        <v>689</v>
      </c>
      <c r="B668" s="3" t="s">
        <v>4</v>
      </c>
      <c r="C668">
        <f t="shared" si="57"/>
        <v>0</v>
      </c>
      <c r="O668" s="4"/>
      <c r="P668">
        <f t="shared" si="53"/>
        <v>0</v>
      </c>
      <c r="R668" s="4"/>
      <c r="S668">
        <f t="shared" si="54"/>
        <v>0</v>
      </c>
      <c r="V668" s="20">
        <f t="shared" si="56"/>
        <v>1</v>
      </c>
      <c r="W668" s="22" t="s">
        <v>1203</v>
      </c>
      <c r="AB668">
        <f t="shared" si="55"/>
        <v>3</v>
      </c>
    </row>
    <row r="669" spans="1:28" x14ac:dyDescent="0.25">
      <c r="A669" t="s">
        <v>690</v>
      </c>
      <c r="B669" s="3" t="s">
        <v>4</v>
      </c>
      <c r="C669">
        <f t="shared" si="57"/>
        <v>0</v>
      </c>
      <c r="O669" s="4"/>
      <c r="P669">
        <f t="shared" si="53"/>
        <v>0</v>
      </c>
      <c r="R669" s="4"/>
      <c r="S669">
        <f t="shared" si="54"/>
        <v>0</v>
      </c>
      <c r="V669" s="20">
        <f t="shared" si="56"/>
        <v>1</v>
      </c>
      <c r="W669" s="22" t="s">
        <v>1204</v>
      </c>
      <c r="AB669">
        <f t="shared" si="55"/>
        <v>3</v>
      </c>
    </row>
    <row r="670" spans="1:28" x14ac:dyDescent="0.25">
      <c r="A670" t="s">
        <v>691</v>
      </c>
      <c r="B670" s="3" t="s">
        <v>6</v>
      </c>
      <c r="C670">
        <f t="shared" si="57"/>
        <v>0</v>
      </c>
      <c r="O670" s="4"/>
      <c r="P670">
        <f t="shared" si="53"/>
        <v>0</v>
      </c>
      <c r="R670" s="4"/>
      <c r="S670">
        <f t="shared" si="54"/>
        <v>0</v>
      </c>
      <c r="V670" s="20">
        <f t="shared" si="56"/>
        <v>2</v>
      </c>
      <c r="W670" s="22" t="s">
        <v>1204</v>
      </c>
      <c r="X670" s="22" t="s">
        <v>1215</v>
      </c>
      <c r="AB670">
        <f t="shared" si="55"/>
        <v>2</v>
      </c>
    </row>
    <row r="671" spans="1:28" x14ac:dyDescent="0.25">
      <c r="A671" t="s">
        <v>692</v>
      </c>
      <c r="B671" s="3" t="s">
        <v>6</v>
      </c>
      <c r="C671">
        <f t="shared" si="57"/>
        <v>0</v>
      </c>
      <c r="O671" s="4"/>
      <c r="P671">
        <f t="shared" si="53"/>
        <v>0</v>
      </c>
      <c r="R671" s="4"/>
      <c r="S671">
        <f t="shared" si="54"/>
        <v>0</v>
      </c>
      <c r="V671" s="20">
        <f t="shared" si="56"/>
        <v>1</v>
      </c>
      <c r="W671" s="22" t="s">
        <v>1207</v>
      </c>
      <c r="AB671">
        <f t="shared" si="55"/>
        <v>2</v>
      </c>
    </row>
    <row r="672" spans="1:28" x14ac:dyDescent="0.25">
      <c r="A672" t="s">
        <v>693</v>
      </c>
      <c r="B672" s="3" t="s">
        <v>4</v>
      </c>
      <c r="C672">
        <f t="shared" si="57"/>
        <v>0</v>
      </c>
      <c r="O672" s="4"/>
      <c r="P672">
        <f t="shared" si="53"/>
        <v>0</v>
      </c>
      <c r="R672" s="4"/>
      <c r="S672">
        <f t="shared" si="54"/>
        <v>0</v>
      </c>
      <c r="V672" s="20">
        <f t="shared" si="56"/>
        <v>1</v>
      </c>
      <c r="W672" s="22" t="s">
        <v>1207</v>
      </c>
      <c r="AB672">
        <f t="shared" si="55"/>
        <v>3</v>
      </c>
    </row>
    <row r="673" spans="1:28" x14ac:dyDescent="0.25">
      <c r="A673" t="s">
        <v>694</v>
      </c>
      <c r="B673" s="3" t="s">
        <v>4</v>
      </c>
      <c r="C673">
        <f t="shared" si="57"/>
        <v>0</v>
      </c>
      <c r="O673" s="4"/>
      <c r="P673">
        <f t="shared" si="53"/>
        <v>0</v>
      </c>
      <c r="R673" s="4"/>
      <c r="S673">
        <f t="shared" si="54"/>
        <v>0</v>
      </c>
      <c r="V673" s="20">
        <f t="shared" si="56"/>
        <v>1</v>
      </c>
      <c r="W673" s="22" t="s">
        <v>1200</v>
      </c>
      <c r="AB673">
        <f t="shared" si="55"/>
        <v>3</v>
      </c>
    </row>
    <row r="674" spans="1:28" x14ac:dyDescent="0.25">
      <c r="A674" t="s">
        <v>695</v>
      </c>
      <c r="B674" s="3" t="s">
        <v>6</v>
      </c>
      <c r="C674">
        <f t="shared" si="57"/>
        <v>0</v>
      </c>
      <c r="O674" s="4"/>
      <c r="P674">
        <f t="shared" si="53"/>
        <v>0</v>
      </c>
      <c r="R674" s="4"/>
      <c r="S674">
        <f t="shared" si="54"/>
        <v>0</v>
      </c>
      <c r="V674" s="20">
        <f t="shared" si="56"/>
        <v>1</v>
      </c>
      <c r="W674" s="22" t="s">
        <v>1200</v>
      </c>
      <c r="AB674">
        <f t="shared" si="55"/>
        <v>2</v>
      </c>
    </row>
    <row r="675" spans="1:28" x14ac:dyDescent="0.25">
      <c r="A675" t="s">
        <v>696</v>
      </c>
      <c r="B675" s="3" t="s">
        <v>47</v>
      </c>
      <c r="C675">
        <f t="shared" si="57"/>
        <v>0</v>
      </c>
      <c r="O675" s="4"/>
      <c r="P675">
        <f t="shared" si="53"/>
        <v>0</v>
      </c>
      <c r="R675" s="4"/>
      <c r="S675">
        <f t="shared" si="54"/>
        <v>0</v>
      </c>
      <c r="V675" s="20">
        <f t="shared" si="56"/>
        <v>1</v>
      </c>
      <c r="W675" s="22" t="s">
        <v>1205</v>
      </c>
      <c r="AB675">
        <f t="shared" si="55"/>
        <v>7</v>
      </c>
    </row>
    <row r="676" spans="1:28" x14ac:dyDescent="0.25">
      <c r="A676" t="s">
        <v>697</v>
      </c>
      <c r="B676" s="3" t="s">
        <v>4</v>
      </c>
      <c r="C676">
        <f t="shared" si="57"/>
        <v>0</v>
      </c>
      <c r="O676" s="4"/>
      <c r="P676">
        <f t="shared" si="53"/>
        <v>0</v>
      </c>
      <c r="R676" s="4"/>
      <c r="S676">
        <f t="shared" si="54"/>
        <v>0</v>
      </c>
      <c r="V676" s="20">
        <f t="shared" si="56"/>
        <v>1</v>
      </c>
      <c r="W676" s="22" t="s">
        <v>1200</v>
      </c>
      <c r="AB676">
        <f t="shared" si="55"/>
        <v>3</v>
      </c>
    </row>
    <row r="677" spans="1:28" x14ac:dyDescent="0.25">
      <c r="A677" t="s">
        <v>698</v>
      </c>
      <c r="B677" s="3" t="s">
        <v>4</v>
      </c>
      <c r="C677">
        <f t="shared" si="57"/>
        <v>0</v>
      </c>
      <c r="O677" s="4"/>
      <c r="P677">
        <f t="shared" si="53"/>
        <v>0</v>
      </c>
      <c r="R677" s="4"/>
      <c r="S677">
        <f t="shared" si="54"/>
        <v>0</v>
      </c>
      <c r="V677" s="20">
        <f t="shared" si="56"/>
        <v>1</v>
      </c>
      <c r="W677" s="22" t="s">
        <v>1201</v>
      </c>
      <c r="AB677">
        <f t="shared" si="55"/>
        <v>3</v>
      </c>
    </row>
    <row r="678" spans="1:28" x14ac:dyDescent="0.25">
      <c r="A678" t="s">
        <v>699</v>
      </c>
      <c r="B678" s="3" t="s">
        <v>6</v>
      </c>
      <c r="C678">
        <f t="shared" si="57"/>
        <v>0</v>
      </c>
      <c r="O678" s="4"/>
      <c r="P678">
        <f t="shared" ref="P678:P738" si="58">ABS(COUNTBLANK(Q678:R678)-2)</f>
        <v>0</v>
      </c>
      <c r="R678" s="4"/>
      <c r="S678">
        <f t="shared" si="54"/>
        <v>0</v>
      </c>
      <c r="V678" s="20">
        <f t="shared" si="56"/>
        <v>1</v>
      </c>
      <c r="W678" s="22" t="s">
        <v>1209</v>
      </c>
      <c r="AB678">
        <f t="shared" si="55"/>
        <v>2</v>
      </c>
    </row>
    <row r="679" spans="1:28" x14ac:dyDescent="0.25">
      <c r="A679" t="s">
        <v>700</v>
      </c>
      <c r="B679" s="3" t="s">
        <v>6</v>
      </c>
      <c r="C679">
        <f t="shared" si="57"/>
        <v>0</v>
      </c>
      <c r="O679" s="4"/>
      <c r="P679">
        <f t="shared" si="58"/>
        <v>0</v>
      </c>
      <c r="R679" s="4"/>
      <c r="S679">
        <f t="shared" si="54"/>
        <v>0</v>
      </c>
      <c r="V679" s="20">
        <f t="shared" si="56"/>
        <v>1</v>
      </c>
      <c r="W679" s="22" t="s">
        <v>1203</v>
      </c>
      <c r="AB679">
        <f t="shared" si="55"/>
        <v>2</v>
      </c>
    </row>
    <row r="680" spans="1:28" x14ac:dyDescent="0.25">
      <c r="A680" t="s">
        <v>701</v>
      </c>
      <c r="B680" s="3" t="s">
        <v>4</v>
      </c>
      <c r="C680">
        <f t="shared" si="57"/>
        <v>0</v>
      </c>
      <c r="O680" s="4"/>
      <c r="P680">
        <f t="shared" si="58"/>
        <v>0</v>
      </c>
      <c r="R680" s="4"/>
      <c r="S680">
        <f t="shared" si="54"/>
        <v>0</v>
      </c>
      <c r="V680" s="20">
        <f t="shared" si="56"/>
        <v>1</v>
      </c>
      <c r="W680" s="22" t="s">
        <v>1207</v>
      </c>
      <c r="AB680">
        <f t="shared" si="55"/>
        <v>3</v>
      </c>
    </row>
    <row r="681" spans="1:28" x14ac:dyDescent="0.25">
      <c r="A681" t="s">
        <v>702</v>
      </c>
      <c r="B681" s="3" t="s">
        <v>4</v>
      </c>
      <c r="C681">
        <f t="shared" si="57"/>
        <v>0</v>
      </c>
      <c r="O681" s="4"/>
      <c r="P681">
        <f t="shared" si="58"/>
        <v>0</v>
      </c>
      <c r="R681" s="4"/>
      <c r="S681">
        <f t="shared" si="54"/>
        <v>0</v>
      </c>
      <c r="V681" s="20">
        <f t="shared" si="56"/>
        <v>1</v>
      </c>
      <c r="W681" s="22" t="s">
        <v>1207</v>
      </c>
      <c r="AB681">
        <f t="shared" si="55"/>
        <v>3</v>
      </c>
    </row>
    <row r="682" spans="1:28" x14ac:dyDescent="0.25">
      <c r="A682" t="s">
        <v>703</v>
      </c>
      <c r="B682" s="3" t="s">
        <v>47</v>
      </c>
      <c r="C682">
        <f t="shared" si="57"/>
        <v>0</v>
      </c>
      <c r="O682" s="4"/>
      <c r="P682">
        <f t="shared" si="58"/>
        <v>0</v>
      </c>
      <c r="R682" s="4"/>
      <c r="S682">
        <f t="shared" si="54"/>
        <v>0</v>
      </c>
      <c r="V682" s="20">
        <f t="shared" si="56"/>
        <v>1</v>
      </c>
      <c r="W682" s="22" t="s">
        <v>1205</v>
      </c>
      <c r="AB682">
        <f t="shared" si="55"/>
        <v>7</v>
      </c>
    </row>
    <row r="683" spans="1:28" x14ac:dyDescent="0.25">
      <c r="A683" t="s">
        <v>704</v>
      </c>
      <c r="B683" s="3" t="s">
        <v>4</v>
      </c>
      <c r="C683">
        <f t="shared" si="57"/>
        <v>0</v>
      </c>
      <c r="O683" s="4"/>
      <c r="P683">
        <f t="shared" si="58"/>
        <v>0</v>
      </c>
      <c r="R683" s="4"/>
      <c r="S683">
        <f t="shared" si="54"/>
        <v>0</v>
      </c>
      <c r="V683" s="20">
        <f t="shared" si="56"/>
        <v>1</v>
      </c>
      <c r="W683" s="22" t="s">
        <v>1187</v>
      </c>
      <c r="AB683">
        <f t="shared" si="55"/>
        <v>3</v>
      </c>
    </row>
    <row r="684" spans="1:28" x14ac:dyDescent="0.25">
      <c r="A684" t="s">
        <v>705</v>
      </c>
      <c r="B684" s="3" t="s">
        <v>6</v>
      </c>
      <c r="C684">
        <f t="shared" si="57"/>
        <v>0</v>
      </c>
      <c r="O684" s="4"/>
      <c r="P684">
        <f t="shared" si="58"/>
        <v>0</v>
      </c>
      <c r="R684" s="4"/>
      <c r="S684">
        <f t="shared" si="54"/>
        <v>0</v>
      </c>
      <c r="V684" s="20">
        <f t="shared" si="56"/>
        <v>1</v>
      </c>
      <c r="W684" s="22" t="s">
        <v>1187</v>
      </c>
      <c r="AB684">
        <f t="shared" si="55"/>
        <v>2</v>
      </c>
    </row>
    <row r="685" spans="1:28" x14ac:dyDescent="0.25">
      <c r="A685" t="s">
        <v>706</v>
      </c>
      <c r="B685" s="3" t="s">
        <v>6</v>
      </c>
      <c r="C685">
        <f t="shared" si="57"/>
        <v>0</v>
      </c>
      <c r="O685" s="4"/>
      <c r="P685">
        <f t="shared" si="58"/>
        <v>0</v>
      </c>
      <c r="R685" s="4"/>
      <c r="S685">
        <f t="shared" si="54"/>
        <v>0</v>
      </c>
      <c r="V685" s="20">
        <f t="shared" si="56"/>
        <v>1</v>
      </c>
      <c r="W685" s="22" t="s">
        <v>1200</v>
      </c>
      <c r="AB685">
        <f t="shared" si="55"/>
        <v>2</v>
      </c>
    </row>
    <row r="686" spans="1:28" x14ac:dyDescent="0.25">
      <c r="A686" t="s">
        <v>707</v>
      </c>
      <c r="B686" s="3" t="s">
        <v>4</v>
      </c>
      <c r="C686">
        <f t="shared" si="57"/>
        <v>0</v>
      </c>
      <c r="O686" s="4"/>
      <c r="P686">
        <f t="shared" si="58"/>
        <v>0</v>
      </c>
      <c r="R686" s="4"/>
      <c r="S686">
        <f t="shared" si="54"/>
        <v>0</v>
      </c>
      <c r="V686" s="20">
        <f t="shared" si="56"/>
        <v>1</v>
      </c>
      <c r="W686" s="22" t="s">
        <v>1206</v>
      </c>
      <c r="AB686">
        <f t="shared" si="55"/>
        <v>3</v>
      </c>
    </row>
    <row r="687" spans="1:28" x14ac:dyDescent="0.25">
      <c r="A687" t="s">
        <v>708</v>
      </c>
      <c r="B687" s="3" t="s">
        <v>6</v>
      </c>
      <c r="C687">
        <f t="shared" si="57"/>
        <v>0</v>
      </c>
      <c r="O687" s="4"/>
      <c r="P687">
        <f t="shared" si="58"/>
        <v>0</v>
      </c>
      <c r="R687" s="4"/>
      <c r="S687">
        <f t="shared" si="54"/>
        <v>0</v>
      </c>
      <c r="V687" s="20">
        <f t="shared" si="56"/>
        <v>1</v>
      </c>
      <c r="W687" s="22" t="s">
        <v>1207</v>
      </c>
      <c r="AB687">
        <f t="shared" si="55"/>
        <v>2</v>
      </c>
    </row>
    <row r="688" spans="1:28" x14ac:dyDescent="0.25">
      <c r="A688" t="s">
        <v>709</v>
      </c>
      <c r="B688" s="3" t="s">
        <v>13</v>
      </c>
      <c r="C688">
        <f t="shared" si="57"/>
        <v>0</v>
      </c>
      <c r="O688" s="4"/>
      <c r="P688">
        <f t="shared" si="58"/>
        <v>0</v>
      </c>
      <c r="R688" s="4"/>
      <c r="S688">
        <f t="shared" si="54"/>
        <v>0</v>
      </c>
      <c r="V688" s="20">
        <f t="shared" si="56"/>
        <v>1</v>
      </c>
      <c r="W688" s="22" t="s">
        <v>1191</v>
      </c>
      <c r="AB688">
        <f t="shared" si="55"/>
        <v>4</v>
      </c>
    </row>
    <row r="689" spans="1:28" x14ac:dyDescent="0.25">
      <c r="A689" t="s">
        <v>710</v>
      </c>
      <c r="B689" s="3" t="s">
        <v>13</v>
      </c>
      <c r="C689">
        <f t="shared" si="57"/>
        <v>0</v>
      </c>
      <c r="O689" s="4"/>
      <c r="P689">
        <f t="shared" si="58"/>
        <v>0</v>
      </c>
      <c r="R689" s="4"/>
      <c r="S689">
        <f t="shared" si="54"/>
        <v>0</v>
      </c>
      <c r="V689" s="20">
        <f>ABS(COUNTBLANK(W689:Z689)-4)</f>
        <v>1</v>
      </c>
      <c r="W689" s="22" t="s">
        <v>1200</v>
      </c>
      <c r="AB689">
        <f t="shared" si="55"/>
        <v>4</v>
      </c>
    </row>
    <row r="690" spans="1:28" x14ac:dyDescent="0.25">
      <c r="A690" t="s">
        <v>712</v>
      </c>
      <c r="B690" s="3" t="s">
        <v>4</v>
      </c>
      <c r="C690">
        <f t="shared" si="57"/>
        <v>0</v>
      </c>
      <c r="O690" s="4"/>
      <c r="P690">
        <f t="shared" si="58"/>
        <v>0</v>
      </c>
      <c r="R690" s="4"/>
      <c r="S690">
        <f t="shared" si="54"/>
        <v>0</v>
      </c>
      <c r="V690" s="20">
        <f t="shared" si="56"/>
        <v>1</v>
      </c>
      <c r="W690" s="22" t="s">
        <v>1207</v>
      </c>
      <c r="AB690">
        <f t="shared" si="55"/>
        <v>3</v>
      </c>
    </row>
    <row r="691" spans="1:28" x14ac:dyDescent="0.25">
      <c r="A691" t="s">
        <v>713</v>
      </c>
      <c r="B691" s="3" t="s">
        <v>4</v>
      </c>
      <c r="C691">
        <f t="shared" si="57"/>
        <v>0</v>
      </c>
      <c r="O691" s="4"/>
      <c r="P691">
        <f t="shared" si="58"/>
        <v>0</v>
      </c>
      <c r="R691" s="4"/>
      <c r="S691">
        <f t="shared" si="54"/>
        <v>0</v>
      </c>
      <c r="V691" s="20">
        <f t="shared" si="56"/>
        <v>1</v>
      </c>
      <c r="W691" s="22" t="s">
        <v>1206</v>
      </c>
      <c r="AB691">
        <f t="shared" si="55"/>
        <v>3</v>
      </c>
    </row>
    <row r="692" spans="1:28" x14ac:dyDescent="0.25">
      <c r="A692" t="s">
        <v>714</v>
      </c>
      <c r="B692" s="3" t="s">
        <v>4</v>
      </c>
      <c r="C692">
        <f t="shared" si="57"/>
        <v>0</v>
      </c>
      <c r="O692" s="4"/>
      <c r="P692">
        <f t="shared" si="58"/>
        <v>0</v>
      </c>
      <c r="R692" s="4"/>
      <c r="S692">
        <f t="shared" si="54"/>
        <v>0</v>
      </c>
      <c r="V692" s="20">
        <f t="shared" si="56"/>
        <v>2</v>
      </c>
      <c r="W692" s="22" t="s">
        <v>1214</v>
      </c>
      <c r="X692" s="22" t="s">
        <v>1207</v>
      </c>
      <c r="AB692">
        <f t="shared" si="55"/>
        <v>3</v>
      </c>
    </row>
    <row r="693" spans="1:28" x14ac:dyDescent="0.25">
      <c r="A693" t="s">
        <v>715</v>
      </c>
      <c r="B693" s="3" t="s">
        <v>13</v>
      </c>
      <c r="C693">
        <f t="shared" si="57"/>
        <v>0</v>
      </c>
      <c r="O693" s="4"/>
      <c r="P693">
        <f t="shared" si="58"/>
        <v>0</v>
      </c>
      <c r="R693" s="4"/>
      <c r="S693">
        <f t="shared" si="54"/>
        <v>0</v>
      </c>
      <c r="V693" s="20">
        <f t="shared" si="56"/>
        <v>1</v>
      </c>
      <c r="W693" s="22" t="s">
        <v>1189</v>
      </c>
      <c r="AB693">
        <f t="shared" si="55"/>
        <v>4</v>
      </c>
    </row>
    <row r="694" spans="1:28" x14ac:dyDescent="0.25">
      <c r="A694" t="s">
        <v>716</v>
      </c>
      <c r="B694" s="3" t="s">
        <v>47</v>
      </c>
      <c r="C694">
        <f t="shared" si="57"/>
        <v>0</v>
      </c>
      <c r="O694" s="4"/>
      <c r="P694">
        <f t="shared" si="58"/>
        <v>0</v>
      </c>
      <c r="R694" s="4"/>
      <c r="S694">
        <f t="shared" ref="S694:S748" si="59">ABS(COUNTBLANK(T694:U694)-2)</f>
        <v>0</v>
      </c>
      <c r="V694" s="20">
        <f t="shared" ref="V694:V748" si="60">ABS(COUNTBLANK(W694:Z694)-4)</f>
        <v>1</v>
      </c>
      <c r="W694" s="22" t="s">
        <v>1205</v>
      </c>
      <c r="AB694">
        <f t="shared" ref="AB694:AB748" si="61">IF(B694="City", 1, IF(B694 = "Town", 2, IF(B694 = "Village", 3, IF(B694 = "Resort Village", 4, IF(B694 = "Northern Village", 5, IF(B694 = "Northern Town", 6, IF(B694 = "Northern Hamlet", 7, IF(B694 = "Rural Municipality", 8, IF(B694 = "Flin Flon - Boundary Area", 9, IF(B694= "Northern Saskatchewan Administration District", 10))))))))))</f>
        <v>7</v>
      </c>
    </row>
    <row r="695" spans="1:28" x14ac:dyDescent="0.25">
      <c r="A695" t="s">
        <v>717</v>
      </c>
      <c r="B695" s="3" t="s">
        <v>6</v>
      </c>
      <c r="C695">
        <f t="shared" si="57"/>
        <v>0</v>
      </c>
      <c r="O695" s="4"/>
      <c r="P695">
        <f t="shared" si="58"/>
        <v>0</v>
      </c>
      <c r="R695" s="4"/>
      <c r="S695">
        <f t="shared" si="59"/>
        <v>0</v>
      </c>
      <c r="V695" s="20">
        <f t="shared" si="60"/>
        <v>1</v>
      </c>
      <c r="W695" s="22" t="s">
        <v>1203</v>
      </c>
      <c r="AB695">
        <f t="shared" si="61"/>
        <v>2</v>
      </c>
    </row>
    <row r="696" spans="1:28" x14ac:dyDescent="0.25">
      <c r="A696" t="s">
        <v>718</v>
      </c>
      <c r="B696" s="3" t="s">
        <v>13</v>
      </c>
      <c r="C696">
        <f t="shared" si="57"/>
        <v>0</v>
      </c>
      <c r="O696" s="4"/>
      <c r="P696">
        <f t="shared" si="58"/>
        <v>0</v>
      </c>
      <c r="R696" s="4"/>
      <c r="S696">
        <f t="shared" si="59"/>
        <v>0</v>
      </c>
      <c r="V696" s="20">
        <f t="shared" si="60"/>
        <v>1</v>
      </c>
      <c r="W696" s="22" t="s">
        <v>1203</v>
      </c>
      <c r="AB696">
        <f t="shared" si="61"/>
        <v>4</v>
      </c>
    </row>
    <row r="697" spans="1:28" x14ac:dyDescent="0.25">
      <c r="A697" t="s">
        <v>719</v>
      </c>
      <c r="B697" s="3" t="s">
        <v>4</v>
      </c>
      <c r="C697">
        <f t="shared" si="57"/>
        <v>0</v>
      </c>
      <c r="O697" s="4"/>
      <c r="P697">
        <f t="shared" si="58"/>
        <v>0</v>
      </c>
      <c r="R697" s="4"/>
      <c r="S697">
        <f t="shared" si="59"/>
        <v>0</v>
      </c>
      <c r="V697" s="20">
        <f t="shared" si="60"/>
        <v>1</v>
      </c>
      <c r="W697" s="22" t="s">
        <v>1207</v>
      </c>
      <c r="AB697">
        <f t="shared" si="61"/>
        <v>3</v>
      </c>
    </row>
    <row r="698" spans="1:28" x14ac:dyDescent="0.25">
      <c r="A698" t="s">
        <v>720</v>
      </c>
      <c r="B698" s="3" t="s">
        <v>4</v>
      </c>
      <c r="C698">
        <f t="shared" si="57"/>
        <v>0</v>
      </c>
      <c r="O698" s="4"/>
      <c r="P698">
        <f t="shared" si="58"/>
        <v>0</v>
      </c>
      <c r="R698" s="4"/>
      <c r="S698">
        <f t="shared" si="59"/>
        <v>0</v>
      </c>
      <c r="V698" s="20">
        <f t="shared" si="60"/>
        <v>1</v>
      </c>
      <c r="W698" s="22" t="s">
        <v>1188</v>
      </c>
      <c r="AB698">
        <f t="shared" si="61"/>
        <v>3</v>
      </c>
    </row>
    <row r="699" spans="1:28" x14ac:dyDescent="0.25">
      <c r="A699" t="s">
        <v>721</v>
      </c>
      <c r="B699" s="3" t="s">
        <v>4</v>
      </c>
      <c r="C699">
        <f t="shared" si="57"/>
        <v>0</v>
      </c>
      <c r="O699" s="4"/>
      <c r="P699">
        <f t="shared" si="58"/>
        <v>0</v>
      </c>
      <c r="R699" s="4"/>
      <c r="S699">
        <f t="shared" si="59"/>
        <v>0</v>
      </c>
      <c r="V699" s="20">
        <f t="shared" si="60"/>
        <v>2</v>
      </c>
      <c r="W699" s="22" t="s">
        <v>1187</v>
      </c>
      <c r="X699" s="21" t="s">
        <v>1210</v>
      </c>
      <c r="AB699">
        <f t="shared" si="61"/>
        <v>3</v>
      </c>
    </row>
    <row r="700" spans="1:28" x14ac:dyDescent="0.25">
      <c r="A700" t="s">
        <v>722</v>
      </c>
      <c r="B700" s="3" t="s">
        <v>4</v>
      </c>
      <c r="C700">
        <f t="shared" si="57"/>
        <v>0</v>
      </c>
      <c r="O700" s="4"/>
      <c r="P700">
        <f t="shared" si="58"/>
        <v>0</v>
      </c>
      <c r="R700" s="4"/>
      <c r="S700">
        <f t="shared" si="59"/>
        <v>0</v>
      </c>
      <c r="V700" s="20">
        <f t="shared" si="60"/>
        <v>1</v>
      </c>
      <c r="W700" s="22" t="s">
        <v>1204</v>
      </c>
      <c r="AB700">
        <f t="shared" si="61"/>
        <v>3</v>
      </c>
    </row>
    <row r="701" spans="1:28" x14ac:dyDescent="0.25">
      <c r="A701" t="s">
        <v>723</v>
      </c>
      <c r="B701" s="3" t="s">
        <v>4</v>
      </c>
      <c r="C701">
        <f t="shared" si="57"/>
        <v>0</v>
      </c>
      <c r="O701" s="4"/>
      <c r="P701">
        <f t="shared" si="58"/>
        <v>0</v>
      </c>
      <c r="R701" s="4"/>
      <c r="S701">
        <f t="shared" si="59"/>
        <v>0</v>
      </c>
      <c r="V701" s="20">
        <f t="shared" si="60"/>
        <v>1</v>
      </c>
      <c r="W701" s="22" t="s">
        <v>1191</v>
      </c>
      <c r="AB701">
        <f t="shared" si="61"/>
        <v>3</v>
      </c>
    </row>
    <row r="702" spans="1:28" x14ac:dyDescent="0.25">
      <c r="A702" t="s">
        <v>724</v>
      </c>
      <c r="B702" s="3" t="s">
        <v>47</v>
      </c>
      <c r="C702">
        <f t="shared" si="57"/>
        <v>0</v>
      </c>
      <c r="O702" s="4"/>
      <c r="P702">
        <f t="shared" si="58"/>
        <v>0</v>
      </c>
      <c r="R702" s="4"/>
      <c r="S702">
        <f t="shared" si="59"/>
        <v>0</v>
      </c>
      <c r="V702" s="20">
        <f t="shared" si="60"/>
        <v>1</v>
      </c>
      <c r="W702" s="22" t="s">
        <v>1205</v>
      </c>
      <c r="AB702">
        <f t="shared" si="61"/>
        <v>7</v>
      </c>
    </row>
    <row r="703" spans="1:28" x14ac:dyDescent="0.25">
      <c r="A703" t="s">
        <v>725</v>
      </c>
      <c r="B703" s="3" t="s">
        <v>13</v>
      </c>
      <c r="C703">
        <f t="shared" si="57"/>
        <v>0</v>
      </c>
      <c r="O703" s="4"/>
      <c r="P703">
        <f t="shared" si="58"/>
        <v>0</v>
      </c>
      <c r="R703" s="4"/>
      <c r="S703">
        <f t="shared" si="59"/>
        <v>0</v>
      </c>
      <c r="V703" s="20">
        <f>ABS(COUNTBLANK(W703:Z703)-4)</f>
        <v>1</v>
      </c>
      <c r="W703" s="21" t="s">
        <v>1209</v>
      </c>
      <c r="AB703">
        <f t="shared" si="61"/>
        <v>4</v>
      </c>
    </row>
    <row r="704" spans="1:28" x14ac:dyDescent="0.25">
      <c r="A704" t="s">
        <v>726</v>
      </c>
      <c r="B704" s="3" t="s">
        <v>6</v>
      </c>
      <c r="C704">
        <f t="shared" si="57"/>
        <v>0</v>
      </c>
      <c r="O704" s="4"/>
      <c r="P704">
        <f t="shared" si="58"/>
        <v>0</v>
      </c>
      <c r="R704" s="4"/>
      <c r="S704">
        <f t="shared" si="59"/>
        <v>0</v>
      </c>
      <c r="V704" s="20">
        <f t="shared" si="60"/>
        <v>1</v>
      </c>
      <c r="W704" s="22" t="s">
        <v>1209</v>
      </c>
      <c r="AB704">
        <f t="shared" si="61"/>
        <v>2</v>
      </c>
    </row>
    <row r="705" spans="1:28" x14ac:dyDescent="0.25">
      <c r="A705" t="s">
        <v>727</v>
      </c>
      <c r="B705" s="3" t="s">
        <v>4</v>
      </c>
      <c r="C705">
        <f t="shared" si="57"/>
        <v>0</v>
      </c>
      <c r="O705" s="4"/>
      <c r="P705">
        <f t="shared" si="58"/>
        <v>0</v>
      </c>
      <c r="R705" s="4"/>
      <c r="S705">
        <f t="shared" si="59"/>
        <v>0</v>
      </c>
      <c r="V705" s="20">
        <f t="shared" si="60"/>
        <v>1</v>
      </c>
      <c r="W705" s="22" t="s">
        <v>1191</v>
      </c>
      <c r="AB705">
        <f t="shared" si="61"/>
        <v>3</v>
      </c>
    </row>
    <row r="706" spans="1:28" x14ac:dyDescent="0.25">
      <c r="A706" t="s">
        <v>728</v>
      </c>
      <c r="B706" s="3" t="s">
        <v>6</v>
      </c>
      <c r="C706">
        <f t="shared" si="57"/>
        <v>0</v>
      </c>
      <c r="O706" s="4"/>
      <c r="P706">
        <f t="shared" si="58"/>
        <v>0</v>
      </c>
      <c r="R706" s="4"/>
      <c r="S706">
        <f t="shared" si="59"/>
        <v>0</v>
      </c>
      <c r="V706" s="20">
        <f t="shared" si="60"/>
        <v>2</v>
      </c>
      <c r="W706" s="22" t="s">
        <v>1204</v>
      </c>
      <c r="X706" s="22" t="s">
        <v>1215</v>
      </c>
      <c r="AB706">
        <f t="shared" si="61"/>
        <v>2</v>
      </c>
    </row>
    <row r="707" spans="1:28" x14ac:dyDescent="0.25">
      <c r="A707" t="s">
        <v>729</v>
      </c>
      <c r="B707" s="3" t="s">
        <v>4</v>
      </c>
      <c r="C707">
        <f t="shared" si="57"/>
        <v>0</v>
      </c>
      <c r="O707" s="4"/>
      <c r="P707">
        <f t="shared" si="58"/>
        <v>0</v>
      </c>
      <c r="R707" s="4"/>
      <c r="S707">
        <f t="shared" si="59"/>
        <v>0</v>
      </c>
      <c r="V707" s="20">
        <f t="shared" si="60"/>
        <v>1</v>
      </c>
      <c r="W707" s="22" t="s">
        <v>1188</v>
      </c>
      <c r="AB707">
        <f t="shared" si="61"/>
        <v>3</v>
      </c>
    </row>
    <row r="708" spans="1:28" x14ac:dyDescent="0.25">
      <c r="A708" t="s">
        <v>730</v>
      </c>
      <c r="B708" s="3" t="s">
        <v>4</v>
      </c>
      <c r="C708">
        <f t="shared" si="57"/>
        <v>0</v>
      </c>
      <c r="O708" s="4"/>
      <c r="P708">
        <f t="shared" si="58"/>
        <v>0</v>
      </c>
      <c r="R708" s="4"/>
      <c r="S708">
        <f t="shared" si="59"/>
        <v>0</v>
      </c>
      <c r="V708" s="20">
        <f t="shared" si="60"/>
        <v>1</v>
      </c>
      <c r="W708" s="22" t="s">
        <v>1203</v>
      </c>
      <c r="AB708">
        <f t="shared" si="61"/>
        <v>3</v>
      </c>
    </row>
    <row r="709" spans="1:28" x14ac:dyDescent="0.25">
      <c r="A709" t="s">
        <v>731</v>
      </c>
      <c r="B709" s="3" t="s">
        <v>4</v>
      </c>
      <c r="C709">
        <f t="shared" si="57"/>
        <v>0</v>
      </c>
      <c r="O709" s="4"/>
      <c r="P709">
        <f t="shared" si="58"/>
        <v>0</v>
      </c>
      <c r="R709" s="4"/>
      <c r="S709">
        <f t="shared" si="59"/>
        <v>0</v>
      </c>
      <c r="V709" s="20">
        <f t="shared" si="60"/>
        <v>1</v>
      </c>
      <c r="W709" s="22" t="s">
        <v>1188</v>
      </c>
      <c r="AB709">
        <f t="shared" si="61"/>
        <v>3</v>
      </c>
    </row>
    <row r="710" spans="1:28" x14ac:dyDescent="0.25">
      <c r="A710" t="s">
        <v>732</v>
      </c>
      <c r="B710" s="3" t="s">
        <v>4</v>
      </c>
      <c r="C710">
        <f t="shared" si="57"/>
        <v>0</v>
      </c>
      <c r="O710" s="4"/>
      <c r="P710">
        <f t="shared" si="58"/>
        <v>0</v>
      </c>
      <c r="R710" s="4"/>
      <c r="S710">
        <f t="shared" si="59"/>
        <v>0</v>
      </c>
      <c r="V710" s="20">
        <f t="shared" si="60"/>
        <v>1</v>
      </c>
      <c r="W710" s="22" t="s">
        <v>1189</v>
      </c>
      <c r="AB710">
        <f t="shared" si="61"/>
        <v>3</v>
      </c>
    </row>
    <row r="711" spans="1:28" x14ac:dyDescent="0.25">
      <c r="A711" t="s">
        <v>733</v>
      </c>
      <c r="B711" s="3" t="s">
        <v>4</v>
      </c>
      <c r="C711">
        <f t="shared" si="57"/>
        <v>0</v>
      </c>
      <c r="O711" s="4"/>
      <c r="P711">
        <f t="shared" si="58"/>
        <v>0</v>
      </c>
      <c r="R711" s="4"/>
      <c r="S711">
        <f t="shared" si="59"/>
        <v>0</v>
      </c>
      <c r="V711" s="20">
        <f t="shared" si="60"/>
        <v>1</v>
      </c>
      <c r="W711" s="22" t="s">
        <v>1195</v>
      </c>
      <c r="AB711">
        <f t="shared" si="61"/>
        <v>3</v>
      </c>
    </row>
    <row r="712" spans="1:28" x14ac:dyDescent="0.25">
      <c r="A712" t="s">
        <v>734</v>
      </c>
      <c r="B712" s="3" t="s">
        <v>4</v>
      </c>
      <c r="C712">
        <f t="shared" ref="C712:C748" si="62">ABS(COUNTBLANK(D712:O712)-12)</f>
        <v>0</v>
      </c>
      <c r="O712" s="4"/>
      <c r="P712">
        <f t="shared" si="58"/>
        <v>0</v>
      </c>
      <c r="R712" s="4"/>
      <c r="S712">
        <f t="shared" si="59"/>
        <v>0</v>
      </c>
      <c r="V712" s="20">
        <f t="shared" si="60"/>
        <v>2</v>
      </c>
      <c r="W712" s="22" t="s">
        <v>1200</v>
      </c>
      <c r="X712" s="21" t="s">
        <v>1199</v>
      </c>
      <c r="AB712">
        <f t="shared" si="61"/>
        <v>3</v>
      </c>
    </row>
    <row r="713" spans="1:28" x14ac:dyDescent="0.25">
      <c r="A713" t="s">
        <v>735</v>
      </c>
      <c r="B713" s="3" t="s">
        <v>6</v>
      </c>
      <c r="C713">
        <f t="shared" si="62"/>
        <v>0</v>
      </c>
      <c r="O713" s="4"/>
      <c r="P713">
        <f t="shared" si="58"/>
        <v>0</v>
      </c>
      <c r="R713" s="4"/>
      <c r="S713">
        <f t="shared" si="59"/>
        <v>0</v>
      </c>
      <c r="V713" s="20">
        <f t="shared" si="60"/>
        <v>2</v>
      </c>
      <c r="W713" s="22" t="s">
        <v>1189</v>
      </c>
      <c r="X713" s="22" t="s">
        <v>1199</v>
      </c>
      <c r="AB713">
        <f t="shared" si="61"/>
        <v>2</v>
      </c>
    </row>
    <row r="714" spans="1:28" x14ac:dyDescent="0.25">
      <c r="A714" t="s">
        <v>736</v>
      </c>
      <c r="B714" s="3" t="s">
        <v>6</v>
      </c>
      <c r="C714">
        <f t="shared" si="62"/>
        <v>0</v>
      </c>
      <c r="O714" s="4"/>
      <c r="P714">
        <f t="shared" si="58"/>
        <v>0</v>
      </c>
      <c r="R714" s="4"/>
      <c r="S714">
        <f t="shared" si="59"/>
        <v>0</v>
      </c>
      <c r="V714" s="20">
        <f t="shared" si="60"/>
        <v>1</v>
      </c>
      <c r="W714" s="22" t="s">
        <v>1200</v>
      </c>
      <c r="AB714">
        <f t="shared" si="61"/>
        <v>2</v>
      </c>
    </row>
    <row r="715" spans="1:28" x14ac:dyDescent="0.25">
      <c r="A715" t="s">
        <v>737</v>
      </c>
      <c r="B715" s="3" t="s">
        <v>6</v>
      </c>
      <c r="C715">
        <f t="shared" si="62"/>
        <v>0</v>
      </c>
      <c r="O715" s="4"/>
      <c r="P715">
        <f t="shared" si="58"/>
        <v>0</v>
      </c>
      <c r="R715" s="4"/>
      <c r="S715">
        <f t="shared" si="59"/>
        <v>0</v>
      </c>
      <c r="V715" s="20">
        <f t="shared" si="60"/>
        <v>1</v>
      </c>
      <c r="W715" s="22" t="s">
        <v>1200</v>
      </c>
      <c r="AB715">
        <f t="shared" si="61"/>
        <v>2</v>
      </c>
    </row>
    <row r="716" spans="1:28" x14ac:dyDescent="0.25">
      <c r="A716" t="s">
        <v>738</v>
      </c>
      <c r="B716" s="3" t="s">
        <v>13</v>
      </c>
      <c r="C716">
        <f t="shared" si="62"/>
        <v>0</v>
      </c>
      <c r="O716" s="4"/>
      <c r="P716">
        <f t="shared" si="58"/>
        <v>0</v>
      </c>
      <c r="R716" s="4"/>
      <c r="S716">
        <f t="shared" si="59"/>
        <v>0</v>
      </c>
      <c r="V716" s="20">
        <f t="shared" si="60"/>
        <v>1</v>
      </c>
      <c r="W716" s="22" t="s">
        <v>1200</v>
      </c>
      <c r="AB716">
        <f t="shared" si="61"/>
        <v>4</v>
      </c>
    </row>
    <row r="717" spans="1:28" x14ac:dyDescent="0.25">
      <c r="A717" t="s">
        <v>739</v>
      </c>
      <c r="B717" s="3" t="s">
        <v>4</v>
      </c>
      <c r="C717">
        <f t="shared" si="62"/>
        <v>0</v>
      </c>
      <c r="O717" s="4"/>
      <c r="P717">
        <f t="shared" si="58"/>
        <v>0</v>
      </c>
      <c r="R717" s="4"/>
      <c r="S717">
        <f t="shared" si="59"/>
        <v>0</v>
      </c>
      <c r="V717" s="20">
        <f t="shared" si="60"/>
        <v>1</v>
      </c>
      <c r="W717" s="22" t="s">
        <v>1188</v>
      </c>
      <c r="AB717">
        <f t="shared" si="61"/>
        <v>3</v>
      </c>
    </row>
    <row r="718" spans="1:28" x14ac:dyDescent="0.25">
      <c r="A718" t="s">
        <v>740</v>
      </c>
      <c r="B718" s="3" t="s">
        <v>6</v>
      </c>
      <c r="C718">
        <f t="shared" si="62"/>
        <v>0</v>
      </c>
      <c r="O718" s="4"/>
      <c r="P718">
        <f t="shared" si="58"/>
        <v>0</v>
      </c>
      <c r="R718" s="4"/>
      <c r="S718">
        <f t="shared" si="59"/>
        <v>0</v>
      </c>
      <c r="V718" s="20">
        <f t="shared" si="60"/>
        <v>1</v>
      </c>
      <c r="W718" s="22" t="s">
        <v>1189</v>
      </c>
      <c r="AB718">
        <f t="shared" si="61"/>
        <v>2</v>
      </c>
    </row>
    <row r="719" spans="1:28" x14ac:dyDescent="0.25">
      <c r="A719" t="s">
        <v>741</v>
      </c>
      <c r="B719" s="3" t="s">
        <v>4</v>
      </c>
      <c r="C719">
        <f t="shared" si="62"/>
        <v>0</v>
      </c>
      <c r="O719" s="4"/>
      <c r="P719">
        <f t="shared" si="58"/>
        <v>0</v>
      </c>
      <c r="R719" s="4"/>
      <c r="S719">
        <f t="shared" si="59"/>
        <v>0</v>
      </c>
      <c r="V719" s="20">
        <f t="shared" si="60"/>
        <v>2</v>
      </c>
      <c r="W719" s="22" t="s">
        <v>1207</v>
      </c>
      <c r="X719" s="21" t="s">
        <v>1214</v>
      </c>
      <c r="AB719">
        <f t="shared" si="61"/>
        <v>3</v>
      </c>
    </row>
    <row r="720" spans="1:28" x14ac:dyDescent="0.25">
      <c r="A720" t="s">
        <v>742</v>
      </c>
      <c r="B720" s="3" t="s">
        <v>6</v>
      </c>
      <c r="C720">
        <f t="shared" si="62"/>
        <v>0</v>
      </c>
      <c r="O720" s="4"/>
      <c r="P720">
        <f t="shared" si="58"/>
        <v>0</v>
      </c>
      <c r="R720" s="4"/>
      <c r="S720">
        <f t="shared" si="59"/>
        <v>0</v>
      </c>
      <c r="V720" s="20">
        <f t="shared" si="60"/>
        <v>1</v>
      </c>
      <c r="W720" s="22" t="s">
        <v>1187</v>
      </c>
      <c r="AB720">
        <f t="shared" si="61"/>
        <v>2</v>
      </c>
    </row>
    <row r="721" spans="1:28" x14ac:dyDescent="0.25">
      <c r="A721" t="s">
        <v>744</v>
      </c>
      <c r="B721" s="3" t="s">
        <v>4</v>
      </c>
      <c r="C721">
        <f t="shared" si="62"/>
        <v>0</v>
      </c>
      <c r="O721" s="4"/>
      <c r="P721">
        <f t="shared" si="58"/>
        <v>0</v>
      </c>
      <c r="R721" s="4"/>
      <c r="S721">
        <f t="shared" si="59"/>
        <v>0</v>
      </c>
      <c r="V721" s="20">
        <f t="shared" si="60"/>
        <v>1</v>
      </c>
      <c r="W721" s="22" t="s">
        <v>1209</v>
      </c>
      <c r="AB721">
        <f t="shared" si="61"/>
        <v>3</v>
      </c>
    </row>
    <row r="722" spans="1:28" x14ac:dyDescent="0.25">
      <c r="A722" t="s">
        <v>745</v>
      </c>
      <c r="B722" s="3" t="s">
        <v>6</v>
      </c>
      <c r="C722">
        <f t="shared" si="62"/>
        <v>0</v>
      </c>
      <c r="O722" s="4"/>
      <c r="P722">
        <f t="shared" si="58"/>
        <v>0</v>
      </c>
      <c r="R722" s="4"/>
      <c r="S722">
        <f t="shared" si="59"/>
        <v>0</v>
      </c>
      <c r="V722" s="20">
        <f t="shared" si="60"/>
        <v>1</v>
      </c>
      <c r="W722" s="22" t="s">
        <v>1200</v>
      </c>
      <c r="AB722">
        <f t="shared" si="61"/>
        <v>2</v>
      </c>
    </row>
    <row r="723" spans="1:28" x14ac:dyDescent="0.25">
      <c r="A723" t="s">
        <v>746</v>
      </c>
      <c r="B723" s="3" t="s">
        <v>6</v>
      </c>
      <c r="C723">
        <f t="shared" si="62"/>
        <v>0</v>
      </c>
      <c r="O723" s="4"/>
      <c r="P723">
        <f t="shared" si="58"/>
        <v>0</v>
      </c>
      <c r="R723" s="4"/>
      <c r="S723">
        <f t="shared" si="59"/>
        <v>0</v>
      </c>
      <c r="V723" s="20">
        <f t="shared" si="60"/>
        <v>1</v>
      </c>
      <c r="W723" s="22" t="s">
        <v>1200</v>
      </c>
      <c r="AB723">
        <f t="shared" si="61"/>
        <v>2</v>
      </c>
    </row>
    <row r="724" spans="1:28" x14ac:dyDescent="0.25">
      <c r="A724" t="s">
        <v>747</v>
      </c>
      <c r="B724" s="3" t="s">
        <v>6</v>
      </c>
      <c r="C724">
        <f t="shared" si="62"/>
        <v>0</v>
      </c>
      <c r="O724" s="4"/>
      <c r="P724">
        <f t="shared" si="58"/>
        <v>0</v>
      </c>
      <c r="R724" s="4"/>
      <c r="S724">
        <f t="shared" si="59"/>
        <v>0</v>
      </c>
      <c r="V724" s="20">
        <f t="shared" si="60"/>
        <v>1</v>
      </c>
      <c r="W724" s="22" t="s">
        <v>1187</v>
      </c>
      <c r="AB724">
        <f t="shared" si="61"/>
        <v>2</v>
      </c>
    </row>
    <row r="725" spans="1:28" x14ac:dyDescent="0.25">
      <c r="A725" t="s">
        <v>748</v>
      </c>
      <c r="B725" s="3" t="s">
        <v>4</v>
      </c>
      <c r="C725">
        <f t="shared" si="62"/>
        <v>0</v>
      </c>
      <c r="O725" s="4"/>
      <c r="P725">
        <f t="shared" si="58"/>
        <v>0</v>
      </c>
      <c r="R725" s="4"/>
      <c r="S725">
        <f t="shared" si="59"/>
        <v>0</v>
      </c>
      <c r="V725" s="20">
        <f t="shared" si="60"/>
        <v>1</v>
      </c>
      <c r="W725" s="22" t="s">
        <v>1188</v>
      </c>
      <c r="AB725">
        <f t="shared" si="61"/>
        <v>3</v>
      </c>
    </row>
    <row r="726" spans="1:28" x14ac:dyDescent="0.25">
      <c r="A726" t="s">
        <v>749</v>
      </c>
      <c r="B726" s="3" t="s">
        <v>13</v>
      </c>
      <c r="C726">
        <f t="shared" si="62"/>
        <v>0</v>
      </c>
      <c r="O726" s="4"/>
      <c r="P726">
        <f t="shared" si="58"/>
        <v>0</v>
      </c>
      <c r="R726" s="4"/>
      <c r="S726">
        <f t="shared" si="59"/>
        <v>0</v>
      </c>
      <c r="V726" s="20">
        <f t="shared" si="60"/>
        <v>1</v>
      </c>
      <c r="W726" s="22" t="s">
        <v>1200</v>
      </c>
      <c r="AB726">
        <f t="shared" si="61"/>
        <v>4</v>
      </c>
    </row>
    <row r="727" spans="1:28" x14ac:dyDescent="0.25">
      <c r="A727" t="s">
        <v>750</v>
      </c>
      <c r="B727" s="3" t="s">
        <v>4</v>
      </c>
      <c r="C727">
        <f t="shared" si="62"/>
        <v>0</v>
      </c>
      <c r="O727" s="4"/>
      <c r="P727">
        <f t="shared" si="58"/>
        <v>0</v>
      </c>
      <c r="R727" s="4"/>
      <c r="S727">
        <f t="shared" si="59"/>
        <v>0</v>
      </c>
      <c r="V727" s="20">
        <f t="shared" si="60"/>
        <v>1</v>
      </c>
      <c r="W727" s="22" t="s">
        <v>1203</v>
      </c>
      <c r="AB727">
        <f t="shared" si="61"/>
        <v>3</v>
      </c>
    </row>
    <row r="728" spans="1:28" x14ac:dyDescent="0.25">
      <c r="A728" t="s">
        <v>751</v>
      </c>
      <c r="B728" s="3" t="s">
        <v>4</v>
      </c>
      <c r="C728">
        <f t="shared" si="62"/>
        <v>0</v>
      </c>
      <c r="O728" s="4"/>
      <c r="P728">
        <f t="shared" si="58"/>
        <v>0</v>
      </c>
      <c r="R728" s="4"/>
      <c r="S728">
        <f t="shared" si="59"/>
        <v>0</v>
      </c>
      <c r="V728" s="20">
        <f t="shared" si="60"/>
        <v>1</v>
      </c>
      <c r="W728" s="22" t="s">
        <v>1201</v>
      </c>
      <c r="AB728">
        <f t="shared" si="61"/>
        <v>3</v>
      </c>
    </row>
    <row r="729" spans="1:28" x14ac:dyDescent="0.25">
      <c r="A729" t="s">
        <v>752</v>
      </c>
      <c r="B729" s="3" t="s">
        <v>4</v>
      </c>
      <c r="C729">
        <f t="shared" si="62"/>
        <v>0</v>
      </c>
      <c r="O729" s="4"/>
      <c r="P729">
        <f t="shared" si="58"/>
        <v>0</v>
      </c>
      <c r="R729" s="4"/>
      <c r="S729">
        <f t="shared" si="59"/>
        <v>0</v>
      </c>
      <c r="V729" s="20">
        <f t="shared" si="60"/>
        <v>1</v>
      </c>
      <c r="W729" s="22" t="s">
        <v>1201</v>
      </c>
      <c r="AB729">
        <f t="shared" si="61"/>
        <v>3</v>
      </c>
    </row>
    <row r="730" spans="1:28" x14ac:dyDescent="0.25">
      <c r="A730" t="s">
        <v>753</v>
      </c>
      <c r="B730" s="3" t="s">
        <v>13</v>
      </c>
      <c r="C730">
        <f t="shared" si="62"/>
        <v>0</v>
      </c>
      <c r="O730" s="4"/>
      <c r="P730">
        <f t="shared" si="58"/>
        <v>0</v>
      </c>
      <c r="R730" s="4"/>
      <c r="S730">
        <f t="shared" si="59"/>
        <v>0</v>
      </c>
      <c r="V730" s="20">
        <f t="shared" si="60"/>
        <v>1</v>
      </c>
      <c r="W730" s="22" t="s">
        <v>1207</v>
      </c>
      <c r="AB730">
        <f t="shared" si="61"/>
        <v>4</v>
      </c>
    </row>
    <row r="731" spans="1:28" x14ac:dyDescent="0.25">
      <c r="A731" t="s">
        <v>754</v>
      </c>
      <c r="B731" s="3" t="s">
        <v>47</v>
      </c>
      <c r="C731">
        <f t="shared" si="62"/>
        <v>0</v>
      </c>
      <c r="O731" s="4"/>
      <c r="P731">
        <f t="shared" si="58"/>
        <v>0</v>
      </c>
      <c r="R731" s="4"/>
      <c r="S731">
        <f t="shared" si="59"/>
        <v>0</v>
      </c>
      <c r="V731" s="20">
        <f t="shared" si="60"/>
        <v>1</v>
      </c>
      <c r="W731" s="22" t="s">
        <v>1205</v>
      </c>
      <c r="AB731">
        <f t="shared" si="61"/>
        <v>7</v>
      </c>
    </row>
    <row r="732" spans="1:28" x14ac:dyDescent="0.25">
      <c r="A732" t="s">
        <v>756</v>
      </c>
      <c r="B732" s="3" t="s">
        <v>6</v>
      </c>
      <c r="C732">
        <f t="shared" si="62"/>
        <v>0</v>
      </c>
      <c r="O732" s="4"/>
      <c r="P732">
        <f t="shared" si="58"/>
        <v>0</v>
      </c>
      <c r="R732" s="4"/>
      <c r="S732">
        <f t="shared" si="59"/>
        <v>0</v>
      </c>
      <c r="V732" s="20">
        <f t="shared" si="60"/>
        <v>1</v>
      </c>
      <c r="W732" s="22" t="s">
        <v>1195</v>
      </c>
      <c r="AB732">
        <f t="shared" si="61"/>
        <v>2</v>
      </c>
    </row>
    <row r="733" spans="1:28" x14ac:dyDescent="0.25">
      <c r="A733" t="s">
        <v>757</v>
      </c>
      <c r="B733" s="3" t="s">
        <v>4</v>
      </c>
      <c r="C733">
        <f t="shared" si="62"/>
        <v>0</v>
      </c>
      <c r="O733" s="4"/>
      <c r="P733">
        <f t="shared" si="58"/>
        <v>0</v>
      </c>
      <c r="R733" s="4"/>
      <c r="S733">
        <f t="shared" si="59"/>
        <v>0</v>
      </c>
      <c r="V733" s="20">
        <f t="shared" si="60"/>
        <v>1</v>
      </c>
      <c r="W733" s="22" t="s">
        <v>1203</v>
      </c>
      <c r="AB733">
        <f t="shared" si="61"/>
        <v>3</v>
      </c>
    </row>
    <row r="734" spans="1:28" x14ac:dyDescent="0.25">
      <c r="A734" t="s">
        <v>758</v>
      </c>
      <c r="B734" s="3" t="s">
        <v>6</v>
      </c>
      <c r="C734">
        <f t="shared" si="62"/>
        <v>0</v>
      </c>
      <c r="O734" s="4"/>
      <c r="P734">
        <f t="shared" si="58"/>
        <v>0</v>
      </c>
      <c r="R734" s="4"/>
      <c r="S734">
        <f t="shared" si="59"/>
        <v>0</v>
      </c>
      <c r="V734" s="20">
        <f t="shared" si="60"/>
        <v>1</v>
      </c>
      <c r="W734" s="22" t="s">
        <v>1195</v>
      </c>
      <c r="AB734">
        <f t="shared" si="61"/>
        <v>2</v>
      </c>
    </row>
    <row r="735" spans="1:28" x14ac:dyDescent="0.25">
      <c r="A735" t="s">
        <v>759</v>
      </c>
      <c r="B735" s="3" t="s">
        <v>4</v>
      </c>
      <c r="C735">
        <f t="shared" si="62"/>
        <v>0</v>
      </c>
      <c r="O735" s="4"/>
      <c r="P735">
        <f t="shared" si="58"/>
        <v>0</v>
      </c>
      <c r="R735" s="4"/>
      <c r="S735">
        <f t="shared" si="59"/>
        <v>0</v>
      </c>
      <c r="V735" s="20">
        <f t="shared" si="60"/>
        <v>2</v>
      </c>
      <c r="W735" s="22" t="s">
        <v>1210</v>
      </c>
      <c r="X735" s="22" t="s">
        <v>1195</v>
      </c>
      <c r="AB735">
        <f t="shared" si="61"/>
        <v>3</v>
      </c>
    </row>
    <row r="736" spans="1:28" x14ac:dyDescent="0.25">
      <c r="A736" t="s">
        <v>760</v>
      </c>
      <c r="B736" s="3" t="s">
        <v>6</v>
      </c>
      <c r="C736">
        <f t="shared" si="62"/>
        <v>0</v>
      </c>
      <c r="O736" s="4"/>
      <c r="P736">
        <f t="shared" si="58"/>
        <v>0</v>
      </c>
      <c r="R736" s="4"/>
      <c r="S736">
        <f t="shared" si="59"/>
        <v>0</v>
      </c>
      <c r="V736" s="20">
        <f t="shared" si="60"/>
        <v>1</v>
      </c>
      <c r="W736" s="22" t="s">
        <v>1204</v>
      </c>
      <c r="AB736">
        <f t="shared" si="61"/>
        <v>2</v>
      </c>
    </row>
    <row r="737" spans="1:28" x14ac:dyDescent="0.25">
      <c r="A737" t="s">
        <v>761</v>
      </c>
      <c r="B737" s="3" t="s">
        <v>6</v>
      </c>
      <c r="C737">
        <f t="shared" si="62"/>
        <v>0</v>
      </c>
      <c r="O737" s="4"/>
      <c r="P737">
        <f t="shared" si="58"/>
        <v>0</v>
      </c>
      <c r="R737" s="4"/>
      <c r="S737">
        <f t="shared" si="59"/>
        <v>0</v>
      </c>
      <c r="V737" s="20">
        <f t="shared" si="60"/>
        <v>1</v>
      </c>
      <c r="W737" s="22" t="s">
        <v>1191</v>
      </c>
      <c r="AB737">
        <f t="shared" si="61"/>
        <v>2</v>
      </c>
    </row>
    <row r="738" spans="1:28" x14ac:dyDescent="0.25">
      <c r="A738" t="s">
        <v>762</v>
      </c>
      <c r="B738" s="3" t="s">
        <v>4</v>
      </c>
      <c r="C738">
        <f t="shared" si="62"/>
        <v>0</v>
      </c>
      <c r="O738" s="4"/>
      <c r="P738">
        <f t="shared" si="58"/>
        <v>0</v>
      </c>
      <c r="R738" s="4"/>
      <c r="S738">
        <f t="shared" si="59"/>
        <v>0</v>
      </c>
      <c r="V738" s="20">
        <f t="shared" si="60"/>
        <v>1</v>
      </c>
      <c r="W738" s="22" t="s">
        <v>1195</v>
      </c>
      <c r="AB738">
        <f t="shared" si="61"/>
        <v>3</v>
      </c>
    </row>
    <row r="739" spans="1:28" x14ac:dyDescent="0.25">
      <c r="A739" t="s">
        <v>763</v>
      </c>
      <c r="B739" s="3" t="s">
        <v>4</v>
      </c>
      <c r="C739">
        <f t="shared" si="62"/>
        <v>0</v>
      </c>
      <c r="O739" s="4"/>
      <c r="P739">
        <f t="shared" ref="P739:P748" si="63">ABS(COUNTBLANK(Q739:R739)-2)</f>
        <v>0</v>
      </c>
      <c r="R739" s="4"/>
      <c r="S739">
        <f t="shared" si="59"/>
        <v>0</v>
      </c>
      <c r="V739" s="20">
        <f t="shared" si="60"/>
        <v>1</v>
      </c>
      <c r="W739" s="22" t="s">
        <v>1206</v>
      </c>
      <c r="AB739">
        <f t="shared" si="61"/>
        <v>3</v>
      </c>
    </row>
    <row r="740" spans="1:28" x14ac:dyDescent="0.25">
      <c r="A740" t="s">
        <v>764</v>
      </c>
      <c r="B740" s="3" t="s">
        <v>6</v>
      </c>
      <c r="C740">
        <f t="shared" si="62"/>
        <v>0</v>
      </c>
      <c r="O740" s="4"/>
      <c r="P740">
        <f t="shared" si="63"/>
        <v>0</v>
      </c>
      <c r="R740" s="4"/>
      <c r="S740">
        <f t="shared" si="59"/>
        <v>0</v>
      </c>
      <c r="V740" s="20">
        <f t="shared" si="60"/>
        <v>1</v>
      </c>
      <c r="W740" s="22" t="s">
        <v>1195</v>
      </c>
      <c r="AB740">
        <f t="shared" si="61"/>
        <v>2</v>
      </c>
    </row>
    <row r="741" spans="1:28" x14ac:dyDescent="0.25">
      <c r="A741" t="s">
        <v>765</v>
      </c>
      <c r="B741" s="3" t="s">
        <v>4</v>
      </c>
      <c r="C741">
        <f t="shared" si="62"/>
        <v>0</v>
      </c>
      <c r="O741" s="4"/>
      <c r="P741">
        <f t="shared" si="63"/>
        <v>0</v>
      </c>
      <c r="R741" s="4"/>
      <c r="S741">
        <f t="shared" si="59"/>
        <v>0</v>
      </c>
      <c r="V741" s="20">
        <f t="shared" si="60"/>
        <v>1</v>
      </c>
      <c r="W741" s="22" t="s">
        <v>1191</v>
      </c>
      <c r="AB741">
        <f t="shared" si="61"/>
        <v>3</v>
      </c>
    </row>
    <row r="742" spans="1:28" x14ac:dyDescent="0.25">
      <c r="A742" t="s">
        <v>766</v>
      </c>
      <c r="B742" s="3" t="s">
        <v>6</v>
      </c>
      <c r="C742">
        <f t="shared" si="62"/>
        <v>0</v>
      </c>
      <c r="O742" s="4"/>
      <c r="P742">
        <f t="shared" si="63"/>
        <v>0</v>
      </c>
      <c r="R742" s="4"/>
      <c r="S742">
        <f t="shared" si="59"/>
        <v>0</v>
      </c>
      <c r="V742" s="20">
        <f t="shared" si="60"/>
        <v>1</v>
      </c>
      <c r="W742" s="22" t="s">
        <v>1200</v>
      </c>
      <c r="AB742">
        <f t="shared" si="61"/>
        <v>2</v>
      </c>
    </row>
    <row r="743" spans="1:28" x14ac:dyDescent="0.25">
      <c r="A743" t="s">
        <v>767</v>
      </c>
      <c r="B743" s="3" t="s">
        <v>6</v>
      </c>
      <c r="C743">
        <f t="shared" si="62"/>
        <v>0</v>
      </c>
      <c r="O743" s="4"/>
      <c r="P743">
        <f t="shared" si="63"/>
        <v>0</v>
      </c>
      <c r="R743" s="4"/>
      <c r="S743">
        <f t="shared" si="59"/>
        <v>0</v>
      </c>
      <c r="V743" s="20">
        <f t="shared" si="60"/>
        <v>1</v>
      </c>
      <c r="W743" s="22" t="s">
        <v>1187</v>
      </c>
      <c r="AB743">
        <f t="shared" si="61"/>
        <v>2</v>
      </c>
    </row>
    <row r="744" spans="1:28" x14ac:dyDescent="0.25">
      <c r="A744" t="s">
        <v>769</v>
      </c>
      <c r="B744" s="3" t="s">
        <v>4</v>
      </c>
      <c r="C744">
        <f t="shared" si="62"/>
        <v>0</v>
      </c>
      <c r="O744" s="4"/>
      <c r="P744">
        <f t="shared" si="63"/>
        <v>0</v>
      </c>
      <c r="R744" s="4"/>
      <c r="S744">
        <f t="shared" si="59"/>
        <v>0</v>
      </c>
      <c r="V744" s="20">
        <f t="shared" si="60"/>
        <v>1</v>
      </c>
      <c r="W744" s="22" t="s">
        <v>1200</v>
      </c>
      <c r="AB744">
        <f t="shared" si="61"/>
        <v>3</v>
      </c>
    </row>
    <row r="745" spans="1:28" x14ac:dyDescent="0.25">
      <c r="A745" t="s">
        <v>770</v>
      </c>
      <c r="B745" s="3" t="s">
        <v>6</v>
      </c>
      <c r="C745">
        <f t="shared" si="62"/>
        <v>0</v>
      </c>
      <c r="O745" s="4"/>
      <c r="P745">
        <f t="shared" si="63"/>
        <v>0</v>
      </c>
      <c r="R745" s="4"/>
      <c r="S745">
        <f t="shared" si="59"/>
        <v>0</v>
      </c>
      <c r="V745" s="20">
        <f t="shared" si="60"/>
        <v>1</v>
      </c>
      <c r="W745" s="22" t="s">
        <v>1206</v>
      </c>
      <c r="AB745">
        <f t="shared" si="61"/>
        <v>2</v>
      </c>
    </row>
    <row r="746" spans="1:28" x14ac:dyDescent="0.25">
      <c r="A746" t="s">
        <v>771</v>
      </c>
      <c r="B746" s="3" t="s">
        <v>4</v>
      </c>
      <c r="C746">
        <f t="shared" si="62"/>
        <v>0</v>
      </c>
      <c r="O746" s="4"/>
      <c r="P746">
        <f t="shared" si="63"/>
        <v>0</v>
      </c>
      <c r="R746" s="4"/>
      <c r="S746">
        <f t="shared" si="59"/>
        <v>0</v>
      </c>
      <c r="V746" s="20">
        <f t="shared" si="60"/>
        <v>2</v>
      </c>
      <c r="W746" s="21" t="s">
        <v>1200</v>
      </c>
      <c r="X746" s="21" t="s">
        <v>1189</v>
      </c>
      <c r="AB746">
        <f t="shared" si="61"/>
        <v>3</v>
      </c>
    </row>
    <row r="747" spans="1:28" x14ac:dyDescent="0.25">
      <c r="A747" t="s">
        <v>772</v>
      </c>
      <c r="B747" s="3" t="s">
        <v>4</v>
      </c>
      <c r="C747">
        <f t="shared" si="62"/>
        <v>0</v>
      </c>
      <c r="O747" s="4"/>
      <c r="P747">
        <f t="shared" si="63"/>
        <v>0</v>
      </c>
      <c r="R747" s="4"/>
      <c r="S747">
        <f t="shared" si="59"/>
        <v>0</v>
      </c>
      <c r="V747" s="20">
        <f t="shared" si="60"/>
        <v>1</v>
      </c>
      <c r="W747" s="22" t="s">
        <v>1203</v>
      </c>
      <c r="AB747">
        <f t="shared" si="61"/>
        <v>3</v>
      </c>
    </row>
    <row r="748" spans="1:28" s="142" customFormat="1" x14ac:dyDescent="0.25">
      <c r="A748" s="142" t="s">
        <v>814</v>
      </c>
      <c r="B748" s="143" t="s">
        <v>363</v>
      </c>
      <c r="C748" s="142">
        <f t="shared" si="62"/>
        <v>8</v>
      </c>
      <c r="D748" s="142" t="s">
        <v>888</v>
      </c>
      <c r="E748" s="142" t="s">
        <v>889</v>
      </c>
      <c r="F748" s="142" t="s">
        <v>890</v>
      </c>
      <c r="G748" s="142" t="s">
        <v>891</v>
      </c>
      <c r="H748" s="142" t="s">
        <v>895</v>
      </c>
      <c r="I748" s="142" t="s">
        <v>896</v>
      </c>
      <c r="J748" s="142" t="s">
        <v>897</v>
      </c>
      <c r="K748" s="142" t="s">
        <v>898</v>
      </c>
      <c r="P748" s="142">
        <f t="shared" si="63"/>
        <v>2</v>
      </c>
      <c r="Q748" s="142" t="s">
        <v>1004</v>
      </c>
      <c r="R748" s="142" t="s">
        <v>1514</v>
      </c>
      <c r="S748" s="142">
        <f t="shared" si="59"/>
        <v>2</v>
      </c>
      <c r="T748" s="142" t="s">
        <v>1457</v>
      </c>
      <c r="U748" s="142" t="s">
        <v>1513</v>
      </c>
      <c r="V748" s="144">
        <f t="shared" si="60"/>
        <v>2</v>
      </c>
      <c r="W748" s="142" t="s">
        <v>1511</v>
      </c>
      <c r="X748" s="142" t="s">
        <v>1512</v>
      </c>
      <c r="AB748" s="142">
        <f t="shared" si="61"/>
        <v>8</v>
      </c>
    </row>
  </sheetData>
  <autoFilter ref="A1:AB748" xr:uid="{A6D58F9D-ABE4-4EC4-A700-3203FC0D22D9}"/>
  <phoneticPr fontId="22"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A4FFE-AEDF-450E-B78F-22EAAB9F26E3}">
  <sheetPr codeName="Sheet10" filterMode="1">
    <tabColor theme="5"/>
  </sheetPr>
  <dimension ref="A1:J112"/>
  <sheetViews>
    <sheetView workbookViewId="0">
      <pane ySplit="1" topLeftCell="A49" activePane="bottomLeft" state="frozen"/>
      <selection activeCell="S2" sqref="S2"/>
      <selection pane="bottomLeft" activeCell="S2" sqref="S2"/>
    </sheetView>
  </sheetViews>
  <sheetFormatPr defaultRowHeight="15" x14ac:dyDescent="0.25"/>
  <cols>
    <col min="1" max="1" width="31.42578125" customWidth="1"/>
    <col min="2" max="2" width="41.28515625" customWidth="1"/>
    <col min="3" max="3" width="35.5703125" customWidth="1"/>
    <col min="9" max="9" width="28.5703125" customWidth="1"/>
  </cols>
  <sheetData>
    <row r="1" spans="1:10" s="138" customFormat="1" x14ac:dyDescent="0.25">
      <c r="A1" s="138" t="s">
        <v>1</v>
      </c>
      <c r="B1" s="139" t="s">
        <v>2</v>
      </c>
      <c r="C1" s="138" t="s">
        <v>1380</v>
      </c>
      <c r="D1" s="138" t="s">
        <v>1381</v>
      </c>
      <c r="I1" s="138" t="s">
        <v>1458</v>
      </c>
    </row>
    <row r="2" spans="1:10" hidden="1" x14ac:dyDescent="0.25">
      <c r="A2" t="s">
        <v>18</v>
      </c>
      <c r="B2" s="3" t="s">
        <v>13</v>
      </c>
      <c r="C2" s="21" t="s">
        <v>1209</v>
      </c>
      <c r="D2" t="s">
        <v>1382</v>
      </c>
      <c r="I2" t="s">
        <v>394</v>
      </c>
      <c r="J2" t="s">
        <v>913</v>
      </c>
    </row>
    <row r="3" spans="1:10" hidden="1" x14ac:dyDescent="0.25">
      <c r="A3" t="s">
        <v>83</v>
      </c>
      <c r="B3" s="3" t="s">
        <v>13</v>
      </c>
      <c r="C3" s="21" t="s">
        <v>1200</v>
      </c>
      <c r="D3" t="s">
        <v>1383</v>
      </c>
      <c r="I3" t="s">
        <v>406</v>
      </c>
      <c r="J3" t="s">
        <v>1122</v>
      </c>
    </row>
    <row r="4" spans="1:10" hidden="1" x14ac:dyDescent="0.25">
      <c r="A4" t="s">
        <v>136</v>
      </c>
      <c r="B4" s="3" t="s">
        <v>13</v>
      </c>
      <c r="C4" s="21" t="s">
        <v>1201</v>
      </c>
      <c r="D4" t="s">
        <v>1382</v>
      </c>
      <c r="I4" t="s">
        <v>439</v>
      </c>
      <c r="J4" t="s">
        <v>877</v>
      </c>
    </row>
    <row r="5" spans="1:10" hidden="1" x14ac:dyDescent="0.25">
      <c r="A5" t="s">
        <v>147</v>
      </c>
      <c r="B5" s="3" t="s">
        <v>4</v>
      </c>
      <c r="C5" s="21" t="s">
        <v>1187</v>
      </c>
      <c r="D5" t="s">
        <v>1383</v>
      </c>
      <c r="I5" t="s">
        <v>473</v>
      </c>
      <c r="J5" t="s">
        <v>1133</v>
      </c>
    </row>
    <row r="6" spans="1:10" hidden="1" x14ac:dyDescent="0.25">
      <c r="A6" t="s">
        <v>152</v>
      </c>
      <c r="B6" s="3" t="s">
        <v>152</v>
      </c>
      <c r="C6" s="21" t="s">
        <v>1208</v>
      </c>
      <c r="I6" t="s">
        <v>563</v>
      </c>
      <c r="J6" t="s">
        <v>951</v>
      </c>
    </row>
    <row r="7" spans="1:10" hidden="1" x14ac:dyDescent="0.25">
      <c r="A7" t="s">
        <v>154</v>
      </c>
      <c r="B7" s="3" t="s">
        <v>4</v>
      </c>
      <c r="C7" s="21" t="s">
        <v>1187</v>
      </c>
      <c r="D7" t="s">
        <v>1383</v>
      </c>
      <c r="I7" t="s">
        <v>597</v>
      </c>
      <c r="J7" t="s">
        <v>1173</v>
      </c>
    </row>
    <row r="8" spans="1:10" hidden="1" x14ac:dyDescent="0.25">
      <c r="A8" t="s">
        <v>170</v>
      </c>
      <c r="B8" s="3" t="s">
        <v>4</v>
      </c>
      <c r="C8" s="21" t="s">
        <v>1209</v>
      </c>
      <c r="D8" t="s">
        <v>1383</v>
      </c>
      <c r="I8" t="s">
        <v>597</v>
      </c>
      <c r="J8" t="s">
        <v>1174</v>
      </c>
    </row>
    <row r="9" spans="1:10" hidden="1" x14ac:dyDescent="0.25">
      <c r="A9" t="s">
        <v>171</v>
      </c>
      <c r="B9" s="3" t="s">
        <v>4</v>
      </c>
      <c r="C9" s="21" t="s">
        <v>1210</v>
      </c>
      <c r="D9" t="s">
        <v>1384</v>
      </c>
      <c r="I9" t="s">
        <v>626</v>
      </c>
      <c r="J9" t="s">
        <v>938</v>
      </c>
    </row>
    <row r="10" spans="1:10" hidden="1" x14ac:dyDescent="0.25">
      <c r="A10" t="s">
        <v>186</v>
      </c>
      <c r="B10" s="3" t="s">
        <v>4</v>
      </c>
      <c r="C10" s="21" t="s">
        <v>1206</v>
      </c>
      <c r="D10" t="s">
        <v>1383</v>
      </c>
    </row>
    <row r="11" spans="1:10" hidden="1" x14ac:dyDescent="0.25">
      <c r="A11" t="s">
        <v>191</v>
      </c>
      <c r="B11" s="3" t="s">
        <v>4</v>
      </c>
      <c r="C11" s="21" t="s">
        <v>1187</v>
      </c>
      <c r="D11" t="s">
        <v>1383</v>
      </c>
    </row>
    <row r="12" spans="1:10" hidden="1" x14ac:dyDescent="0.25">
      <c r="A12" t="s">
        <v>194</v>
      </c>
      <c r="B12" s="3" t="s">
        <v>4</v>
      </c>
      <c r="C12" s="21" t="s">
        <v>1207</v>
      </c>
      <c r="D12" t="s">
        <v>1384</v>
      </c>
    </row>
    <row r="13" spans="1:10" hidden="1" x14ac:dyDescent="0.25">
      <c r="A13" t="s">
        <v>198</v>
      </c>
      <c r="B13" s="3" t="s">
        <v>9</v>
      </c>
      <c r="C13" s="21" t="s">
        <v>1205</v>
      </c>
    </row>
    <row r="14" spans="1:10" hidden="1" x14ac:dyDescent="0.25">
      <c r="A14" t="s">
        <v>215</v>
      </c>
      <c r="B14" s="3" t="s">
        <v>4</v>
      </c>
      <c r="C14" s="21" t="s">
        <v>1207</v>
      </c>
      <c r="D14" t="s">
        <v>1383</v>
      </c>
    </row>
    <row r="15" spans="1:10" hidden="1" x14ac:dyDescent="0.25">
      <c r="A15" t="s">
        <v>215</v>
      </c>
      <c r="B15" s="3" t="s">
        <v>4</v>
      </c>
      <c r="C15" s="21" t="s">
        <v>1214</v>
      </c>
      <c r="D15" t="s">
        <v>1383</v>
      </c>
    </row>
    <row r="16" spans="1:10" hidden="1" x14ac:dyDescent="0.25">
      <c r="A16" t="s">
        <v>224</v>
      </c>
      <c r="B16" s="3" t="s">
        <v>9</v>
      </c>
      <c r="C16" s="21" t="s">
        <v>1211</v>
      </c>
    </row>
    <row r="17" spans="1:4" hidden="1" x14ac:dyDescent="0.25">
      <c r="A17" t="s">
        <v>231</v>
      </c>
      <c r="B17" s="3" t="s">
        <v>4</v>
      </c>
      <c r="C17" s="21" t="s">
        <v>1210</v>
      </c>
      <c r="D17" t="s">
        <v>1384</v>
      </c>
    </row>
    <row r="18" spans="1:4" hidden="1" x14ac:dyDescent="0.25">
      <c r="A18" t="s">
        <v>277</v>
      </c>
      <c r="B18" s="3" t="s">
        <v>4</v>
      </c>
      <c r="C18" s="21" t="s">
        <v>1210</v>
      </c>
      <c r="D18" t="s">
        <v>1384</v>
      </c>
    </row>
    <row r="19" spans="1:4" hidden="1" x14ac:dyDescent="0.25">
      <c r="A19" t="s">
        <v>278</v>
      </c>
      <c r="B19" s="3" t="s">
        <v>4</v>
      </c>
      <c r="C19" s="21" t="s">
        <v>1200</v>
      </c>
      <c r="D19" t="s">
        <v>1383</v>
      </c>
    </row>
    <row r="20" spans="1:4" hidden="1" x14ac:dyDescent="0.25">
      <c r="A20" t="s">
        <v>279</v>
      </c>
      <c r="B20" s="3" t="s">
        <v>143</v>
      </c>
      <c r="C20" t="s">
        <v>1204</v>
      </c>
    </row>
    <row r="21" spans="1:4" hidden="1" x14ac:dyDescent="0.25">
      <c r="A21" t="s">
        <v>293</v>
      </c>
      <c r="B21" s="3" t="s">
        <v>6</v>
      </c>
      <c r="C21" s="21" t="s">
        <v>1210</v>
      </c>
      <c r="D21" t="s">
        <v>1384</v>
      </c>
    </row>
    <row r="22" spans="1:4" hidden="1" x14ac:dyDescent="0.25">
      <c r="A22" t="s">
        <v>296</v>
      </c>
      <c r="B22" s="3" t="s">
        <v>13</v>
      </c>
      <c r="C22" s="21" t="s">
        <v>1206</v>
      </c>
      <c r="D22" t="s">
        <v>1383</v>
      </c>
    </row>
    <row r="23" spans="1:4" hidden="1" x14ac:dyDescent="0.25">
      <c r="A23" t="s">
        <v>315</v>
      </c>
      <c r="B23" s="3" t="s">
        <v>315</v>
      </c>
      <c r="C23" s="21" t="s">
        <v>1205</v>
      </c>
      <c r="D23" t="s">
        <v>1452</v>
      </c>
    </row>
    <row r="24" spans="1:4" hidden="1" x14ac:dyDescent="0.25">
      <c r="A24" t="s">
        <v>326</v>
      </c>
      <c r="B24" s="3" t="s">
        <v>13</v>
      </c>
      <c r="C24" s="21" t="s">
        <v>1195</v>
      </c>
      <c r="D24" t="s">
        <v>1385</v>
      </c>
    </row>
    <row r="25" spans="1:4" hidden="1" x14ac:dyDescent="0.25">
      <c r="A25" t="s">
        <v>357</v>
      </c>
      <c r="B25" s="3" t="s">
        <v>4</v>
      </c>
      <c r="C25" s="21" t="s">
        <v>1207</v>
      </c>
      <c r="D25" t="s">
        <v>1383</v>
      </c>
    </row>
    <row r="26" spans="1:4" hidden="1" x14ac:dyDescent="0.25">
      <c r="A26" t="s">
        <v>374</v>
      </c>
      <c r="B26" s="3" t="s">
        <v>363</v>
      </c>
      <c r="C26" s="21" t="s">
        <v>1204</v>
      </c>
      <c r="D26" t="s">
        <v>1383</v>
      </c>
    </row>
    <row r="27" spans="1:4" hidden="1" x14ac:dyDescent="0.25">
      <c r="A27" t="s">
        <v>399</v>
      </c>
      <c r="B27" s="3" t="s">
        <v>363</v>
      </c>
      <c r="C27" s="21" t="s">
        <v>1210</v>
      </c>
      <c r="D27" t="s">
        <v>1384</v>
      </c>
    </row>
    <row r="28" spans="1:4" hidden="1" x14ac:dyDescent="0.25">
      <c r="A28" t="s">
        <v>402</v>
      </c>
      <c r="B28" s="3" t="s">
        <v>363</v>
      </c>
      <c r="C28" s="21" t="s">
        <v>1189</v>
      </c>
      <c r="D28" t="s">
        <v>1386</v>
      </c>
    </row>
    <row r="29" spans="1:4" hidden="1" x14ac:dyDescent="0.25">
      <c r="A29" t="s">
        <v>407</v>
      </c>
      <c r="B29" s="3" t="s">
        <v>363</v>
      </c>
      <c r="C29" s="21" t="s">
        <v>1188</v>
      </c>
      <c r="D29" t="s">
        <v>1384</v>
      </c>
    </row>
    <row r="30" spans="1:4" hidden="1" x14ac:dyDescent="0.25">
      <c r="A30" t="s">
        <v>411</v>
      </c>
      <c r="B30" s="3" t="s">
        <v>363</v>
      </c>
      <c r="C30" s="21" t="s">
        <v>1210</v>
      </c>
      <c r="D30" t="s">
        <v>1383</v>
      </c>
    </row>
    <row r="31" spans="1:4" hidden="1" x14ac:dyDescent="0.25">
      <c r="A31" t="s">
        <v>420</v>
      </c>
      <c r="B31" s="3" t="s">
        <v>363</v>
      </c>
      <c r="C31" s="21" t="s">
        <v>1209</v>
      </c>
      <c r="D31" t="s">
        <v>1386</v>
      </c>
    </row>
    <row r="32" spans="1:4" hidden="1" x14ac:dyDescent="0.25">
      <c r="A32" t="s">
        <v>425</v>
      </c>
      <c r="B32" s="3" t="s">
        <v>363</v>
      </c>
      <c r="C32" s="21" t="s">
        <v>1202</v>
      </c>
      <c r="D32" t="s">
        <v>1384</v>
      </c>
    </row>
    <row r="33" spans="1:4" hidden="1" x14ac:dyDescent="0.25">
      <c r="A33" t="s">
        <v>446</v>
      </c>
      <c r="B33" s="3" t="s">
        <v>363</v>
      </c>
      <c r="C33" s="21" t="s">
        <v>1199</v>
      </c>
      <c r="D33" t="s">
        <v>1387</v>
      </c>
    </row>
    <row r="34" spans="1:4" hidden="1" x14ac:dyDescent="0.25">
      <c r="A34" t="s">
        <v>453</v>
      </c>
      <c r="B34" s="3" t="s">
        <v>363</v>
      </c>
      <c r="C34" s="21" t="s">
        <v>1203</v>
      </c>
      <c r="D34" t="s">
        <v>1386</v>
      </c>
    </row>
    <row r="35" spans="1:4" hidden="1" x14ac:dyDescent="0.25">
      <c r="A35" t="s">
        <v>509</v>
      </c>
      <c r="B35" s="3" t="s">
        <v>363</v>
      </c>
      <c r="C35" s="21" t="s">
        <v>1204</v>
      </c>
      <c r="D35" t="s">
        <v>1386</v>
      </c>
    </row>
    <row r="36" spans="1:4" hidden="1" x14ac:dyDescent="0.25">
      <c r="A36" t="s">
        <v>534</v>
      </c>
      <c r="B36" s="3" t="s">
        <v>363</v>
      </c>
      <c r="C36" s="21" t="s">
        <v>1209</v>
      </c>
      <c r="D36" t="s">
        <v>1386</v>
      </c>
    </row>
    <row r="37" spans="1:4" hidden="1" x14ac:dyDescent="0.25">
      <c r="A37" t="s">
        <v>545</v>
      </c>
      <c r="B37" s="3" t="s">
        <v>363</v>
      </c>
      <c r="C37" s="21" t="s">
        <v>1193</v>
      </c>
      <c r="D37" t="s">
        <v>1383</v>
      </c>
    </row>
    <row r="38" spans="1:4" hidden="1" x14ac:dyDescent="0.25">
      <c r="A38" t="s">
        <v>574</v>
      </c>
      <c r="B38" s="3" t="s">
        <v>363</v>
      </c>
      <c r="C38" s="21" t="s">
        <v>1207</v>
      </c>
      <c r="D38" t="s">
        <v>1386</v>
      </c>
    </row>
    <row r="39" spans="1:4" hidden="1" x14ac:dyDescent="0.25">
      <c r="A39" t="s">
        <v>591</v>
      </c>
      <c r="B39" s="3" t="s">
        <v>363</v>
      </c>
      <c r="C39" s="21" t="s">
        <v>1204</v>
      </c>
      <c r="D39" t="s">
        <v>1383</v>
      </c>
    </row>
    <row r="40" spans="1:4" hidden="1" x14ac:dyDescent="0.25">
      <c r="A40" t="s">
        <v>609</v>
      </c>
      <c r="B40" s="3" t="s">
        <v>363</v>
      </c>
      <c r="C40" s="21" t="s">
        <v>1215</v>
      </c>
      <c r="D40" t="s">
        <v>1386</v>
      </c>
    </row>
    <row r="41" spans="1:4" hidden="1" x14ac:dyDescent="0.25">
      <c r="A41" t="s">
        <v>609</v>
      </c>
      <c r="B41" s="3" t="s">
        <v>363</v>
      </c>
      <c r="C41" s="21" t="s">
        <v>1211</v>
      </c>
      <c r="D41" t="s">
        <v>1388</v>
      </c>
    </row>
    <row r="42" spans="1:4" hidden="1" x14ac:dyDescent="0.25">
      <c r="A42" t="s">
        <v>684</v>
      </c>
      <c r="B42" s="3" t="s">
        <v>6</v>
      </c>
      <c r="C42" s="21" t="s">
        <v>1195</v>
      </c>
      <c r="D42" t="s">
        <v>1383</v>
      </c>
    </row>
    <row r="43" spans="1:4" hidden="1" x14ac:dyDescent="0.25">
      <c r="A43" t="s">
        <v>696</v>
      </c>
      <c r="B43" s="3" t="s">
        <v>47</v>
      </c>
      <c r="C43" s="21" t="s">
        <v>1205</v>
      </c>
    </row>
    <row r="44" spans="1:4" hidden="1" x14ac:dyDescent="0.25">
      <c r="A44" t="s">
        <v>721</v>
      </c>
      <c r="B44" s="3" t="s">
        <v>4</v>
      </c>
      <c r="C44" s="21" t="s">
        <v>1210</v>
      </c>
      <c r="D44" t="s">
        <v>1384</v>
      </c>
    </row>
    <row r="45" spans="1:4" hidden="1" x14ac:dyDescent="0.25">
      <c r="A45" t="s">
        <v>725</v>
      </c>
      <c r="B45" s="3" t="s">
        <v>13</v>
      </c>
      <c r="C45" s="21" t="s">
        <v>1209</v>
      </c>
      <c r="D45" t="s">
        <v>1389</v>
      </c>
    </row>
    <row r="46" spans="1:4" hidden="1" x14ac:dyDescent="0.25">
      <c r="A46" t="s">
        <v>734</v>
      </c>
      <c r="B46" s="3" t="s">
        <v>4</v>
      </c>
      <c r="C46" s="21" t="s">
        <v>1199</v>
      </c>
      <c r="D46" t="s">
        <v>1384</v>
      </c>
    </row>
    <row r="47" spans="1:4" hidden="1" x14ac:dyDescent="0.25">
      <c r="A47" t="s">
        <v>741</v>
      </c>
      <c r="B47" s="3" t="s">
        <v>4</v>
      </c>
      <c r="C47" s="21" t="s">
        <v>1214</v>
      </c>
      <c r="D47" t="s">
        <v>1384</v>
      </c>
    </row>
    <row r="48" spans="1:4" hidden="1" x14ac:dyDescent="0.25">
      <c r="A48" t="s">
        <v>771</v>
      </c>
      <c r="B48" s="3" t="s">
        <v>4</v>
      </c>
      <c r="C48" s="21" t="s">
        <v>1200</v>
      </c>
      <c r="D48" t="s">
        <v>1390</v>
      </c>
    </row>
    <row r="49" spans="1:4" x14ac:dyDescent="0.25">
      <c r="A49" t="s">
        <v>1448</v>
      </c>
      <c r="B49" s="3" t="s">
        <v>4</v>
      </c>
      <c r="C49" s="21" t="s">
        <v>1187</v>
      </c>
      <c r="D49" t="s">
        <v>1449</v>
      </c>
    </row>
    <row r="50" spans="1:4" x14ac:dyDescent="0.25">
      <c r="A50" t="s">
        <v>1450</v>
      </c>
      <c r="B50" s="3" t="s">
        <v>4</v>
      </c>
      <c r="C50" s="21" t="s">
        <v>1191</v>
      </c>
      <c r="D50" t="s">
        <v>1449</v>
      </c>
    </row>
    <row r="51" spans="1:4" x14ac:dyDescent="0.25">
      <c r="A51" t="s">
        <v>1451</v>
      </c>
      <c r="B51" s="3" t="s">
        <v>4</v>
      </c>
      <c r="C51" s="21" t="s">
        <v>1200</v>
      </c>
      <c r="D51" t="s">
        <v>1449</v>
      </c>
    </row>
    <row r="53" spans="1:4" x14ac:dyDescent="0.25">
      <c r="A53" s="142" t="s">
        <v>1453</v>
      </c>
      <c r="B53" s="142"/>
      <c r="C53" s="142"/>
    </row>
    <row r="57" spans="1:4" x14ac:dyDescent="0.25">
      <c r="A57" t="s">
        <v>1391</v>
      </c>
      <c r="B57" t="s">
        <v>1392</v>
      </c>
    </row>
    <row r="58" spans="1:4" x14ac:dyDescent="0.25">
      <c r="A58" t="s">
        <v>1393</v>
      </c>
      <c r="B58" t="s">
        <v>1392</v>
      </c>
    </row>
    <row r="59" spans="1:4" x14ac:dyDescent="0.25">
      <c r="A59" t="s">
        <v>1394</v>
      </c>
      <c r="B59" t="s">
        <v>1392</v>
      </c>
    </row>
    <row r="60" spans="1:4" x14ac:dyDescent="0.25">
      <c r="A60" t="s">
        <v>1395</v>
      </c>
      <c r="B60" t="s">
        <v>1392</v>
      </c>
    </row>
    <row r="61" spans="1:4" x14ac:dyDescent="0.25">
      <c r="A61" t="s">
        <v>1396</v>
      </c>
      <c r="B61" t="s">
        <v>1392</v>
      </c>
    </row>
    <row r="62" spans="1:4" x14ac:dyDescent="0.25">
      <c r="A62" t="s">
        <v>1397</v>
      </c>
      <c r="B62" t="s">
        <v>1392</v>
      </c>
    </row>
    <row r="63" spans="1:4" x14ac:dyDescent="0.25">
      <c r="A63" t="s">
        <v>1398</v>
      </c>
      <c r="B63" t="s">
        <v>1399</v>
      </c>
    </row>
    <row r="64" spans="1:4" x14ac:dyDescent="0.25">
      <c r="A64" t="s">
        <v>1398</v>
      </c>
      <c r="B64" s="140" t="s">
        <v>1392</v>
      </c>
    </row>
    <row r="65" spans="1:2" x14ac:dyDescent="0.25">
      <c r="A65" s="141" t="s">
        <v>1400</v>
      </c>
      <c r="B65" s="140" t="s">
        <v>1392</v>
      </c>
    </row>
    <row r="66" spans="1:2" x14ac:dyDescent="0.25">
      <c r="A66" s="141" t="s">
        <v>1401</v>
      </c>
      <c r="B66" s="140" t="s">
        <v>1392</v>
      </c>
    </row>
    <row r="67" spans="1:2" x14ac:dyDescent="0.25">
      <c r="A67" s="141" t="s">
        <v>1402</v>
      </c>
      <c r="B67" s="140" t="s">
        <v>1392</v>
      </c>
    </row>
    <row r="68" spans="1:2" x14ac:dyDescent="0.25">
      <c r="A68" s="141" t="s">
        <v>1403</v>
      </c>
      <c r="B68" s="140" t="s">
        <v>1392</v>
      </c>
    </row>
    <row r="69" spans="1:2" x14ac:dyDescent="0.25">
      <c r="A69" s="141" t="s">
        <v>1404</v>
      </c>
      <c r="B69" s="140" t="s">
        <v>1392</v>
      </c>
    </row>
    <row r="70" spans="1:2" x14ac:dyDescent="0.25">
      <c r="A70" s="141" t="s">
        <v>1405</v>
      </c>
      <c r="B70" s="140" t="s">
        <v>1392</v>
      </c>
    </row>
    <row r="71" spans="1:2" x14ac:dyDescent="0.25">
      <c r="A71" s="141" t="s">
        <v>1406</v>
      </c>
      <c r="B71" s="140" t="s">
        <v>1407</v>
      </c>
    </row>
    <row r="72" spans="1:2" x14ac:dyDescent="0.25">
      <c r="A72" s="141" t="s">
        <v>1406</v>
      </c>
      <c r="B72" s="140" t="s">
        <v>1392</v>
      </c>
    </row>
    <row r="73" spans="1:2" x14ac:dyDescent="0.25">
      <c r="A73" t="s">
        <v>1408</v>
      </c>
      <c r="B73" t="s">
        <v>1392</v>
      </c>
    </row>
    <row r="74" spans="1:2" x14ac:dyDescent="0.25">
      <c r="A74" t="s">
        <v>1409</v>
      </c>
      <c r="B74" t="s">
        <v>1392</v>
      </c>
    </row>
    <row r="75" spans="1:2" x14ac:dyDescent="0.25">
      <c r="A75" t="s">
        <v>1410</v>
      </c>
      <c r="B75" t="s">
        <v>1392</v>
      </c>
    </row>
    <row r="76" spans="1:2" x14ac:dyDescent="0.25">
      <c r="A76" t="s">
        <v>1411</v>
      </c>
      <c r="B76" t="s">
        <v>1392</v>
      </c>
    </row>
    <row r="77" spans="1:2" x14ac:dyDescent="0.25">
      <c r="A77" t="s">
        <v>1412</v>
      </c>
      <c r="B77" t="s">
        <v>1392</v>
      </c>
    </row>
    <row r="78" spans="1:2" x14ac:dyDescent="0.25">
      <c r="A78" t="s">
        <v>1413</v>
      </c>
      <c r="B78" t="s">
        <v>1392</v>
      </c>
    </row>
    <row r="79" spans="1:2" x14ac:dyDescent="0.25">
      <c r="A79" t="s">
        <v>1414</v>
      </c>
      <c r="B79" t="s">
        <v>1392</v>
      </c>
    </row>
    <row r="80" spans="1:2" x14ac:dyDescent="0.25">
      <c r="A80" t="s">
        <v>1415</v>
      </c>
      <c r="B80" t="s">
        <v>1392</v>
      </c>
    </row>
    <row r="81" spans="1:2" x14ac:dyDescent="0.25">
      <c r="A81" t="s">
        <v>1416</v>
      </c>
      <c r="B81" t="s">
        <v>1392</v>
      </c>
    </row>
    <row r="82" spans="1:2" x14ac:dyDescent="0.25">
      <c r="A82" t="s">
        <v>1417</v>
      </c>
      <c r="B82" t="s">
        <v>1392</v>
      </c>
    </row>
    <row r="83" spans="1:2" x14ac:dyDescent="0.25">
      <c r="A83" t="s">
        <v>1418</v>
      </c>
      <c r="B83" t="s">
        <v>1392</v>
      </c>
    </row>
    <row r="84" spans="1:2" x14ac:dyDescent="0.25">
      <c r="A84" t="s">
        <v>1419</v>
      </c>
      <c r="B84" t="s">
        <v>1392</v>
      </c>
    </row>
    <row r="85" spans="1:2" x14ac:dyDescent="0.25">
      <c r="A85" t="s">
        <v>1420</v>
      </c>
      <c r="B85" t="s">
        <v>1392</v>
      </c>
    </row>
    <row r="86" spans="1:2" x14ac:dyDescent="0.25">
      <c r="A86" t="s">
        <v>1421</v>
      </c>
      <c r="B86" t="s">
        <v>1392</v>
      </c>
    </row>
    <row r="87" spans="1:2" x14ac:dyDescent="0.25">
      <c r="A87" t="s">
        <v>1422</v>
      </c>
      <c r="B87" t="s">
        <v>1392</v>
      </c>
    </row>
    <row r="88" spans="1:2" x14ac:dyDescent="0.25">
      <c r="A88" t="s">
        <v>1423</v>
      </c>
      <c r="B88" t="s">
        <v>1392</v>
      </c>
    </row>
    <row r="89" spans="1:2" x14ac:dyDescent="0.25">
      <c r="A89" t="s">
        <v>1424</v>
      </c>
      <c r="B89" t="s">
        <v>1392</v>
      </c>
    </row>
    <row r="90" spans="1:2" x14ac:dyDescent="0.25">
      <c r="A90" t="s">
        <v>1425</v>
      </c>
      <c r="B90" t="s">
        <v>1392</v>
      </c>
    </row>
    <row r="91" spans="1:2" x14ac:dyDescent="0.25">
      <c r="A91" t="s">
        <v>1426</v>
      </c>
      <c r="B91" t="s">
        <v>1392</v>
      </c>
    </row>
    <row r="92" spans="1:2" x14ac:dyDescent="0.25">
      <c r="A92" t="s">
        <v>1427</v>
      </c>
      <c r="B92" t="s">
        <v>1392</v>
      </c>
    </row>
    <row r="93" spans="1:2" x14ac:dyDescent="0.25">
      <c r="A93" t="s">
        <v>1428</v>
      </c>
      <c r="B93" t="s">
        <v>1392</v>
      </c>
    </row>
    <row r="94" spans="1:2" x14ac:dyDescent="0.25">
      <c r="A94" t="s">
        <v>1429</v>
      </c>
      <c r="B94" t="s">
        <v>1392</v>
      </c>
    </row>
    <row r="95" spans="1:2" x14ac:dyDescent="0.25">
      <c r="A95" t="s">
        <v>1430</v>
      </c>
      <c r="B95" t="s">
        <v>1392</v>
      </c>
    </row>
    <row r="96" spans="1:2" x14ac:dyDescent="0.25">
      <c r="A96" t="s">
        <v>1431</v>
      </c>
      <c r="B96" t="s">
        <v>1392</v>
      </c>
    </row>
    <row r="97" spans="1:2" x14ac:dyDescent="0.25">
      <c r="A97" t="s">
        <v>1432</v>
      </c>
      <c r="B97" t="s">
        <v>1392</v>
      </c>
    </row>
    <row r="98" spans="1:2" x14ac:dyDescent="0.25">
      <c r="A98" t="s">
        <v>1433</v>
      </c>
      <c r="B98" t="s">
        <v>1392</v>
      </c>
    </row>
    <row r="99" spans="1:2" x14ac:dyDescent="0.25">
      <c r="A99" t="s">
        <v>1434</v>
      </c>
      <c r="B99" t="s">
        <v>1399</v>
      </c>
    </row>
    <row r="100" spans="1:2" x14ac:dyDescent="0.25">
      <c r="A100" t="s">
        <v>1435</v>
      </c>
      <c r="B100" t="s">
        <v>1392</v>
      </c>
    </row>
    <row r="101" spans="1:2" x14ac:dyDescent="0.25">
      <c r="A101" t="s">
        <v>1436</v>
      </c>
      <c r="B101" t="s">
        <v>1392</v>
      </c>
    </row>
    <row r="102" spans="1:2" x14ac:dyDescent="0.25">
      <c r="A102" t="s">
        <v>1437</v>
      </c>
      <c r="B102" t="s">
        <v>1392</v>
      </c>
    </row>
    <row r="103" spans="1:2" x14ac:dyDescent="0.25">
      <c r="A103" t="s">
        <v>1438</v>
      </c>
      <c r="B103" t="s">
        <v>1392</v>
      </c>
    </row>
    <row r="104" spans="1:2" x14ac:dyDescent="0.25">
      <c r="A104" t="s">
        <v>1439</v>
      </c>
      <c r="B104" t="s">
        <v>1392</v>
      </c>
    </row>
    <row r="105" spans="1:2" x14ac:dyDescent="0.25">
      <c r="A105" t="s">
        <v>1440</v>
      </c>
      <c r="B105" t="s">
        <v>1392</v>
      </c>
    </row>
    <row r="106" spans="1:2" x14ac:dyDescent="0.25">
      <c r="A106" t="s">
        <v>1441</v>
      </c>
      <c r="B106" t="s">
        <v>1392</v>
      </c>
    </row>
    <row r="107" spans="1:2" x14ac:dyDescent="0.25">
      <c r="A107" t="s">
        <v>1442</v>
      </c>
      <c r="B107" t="s">
        <v>1392</v>
      </c>
    </row>
    <row r="108" spans="1:2" x14ac:dyDescent="0.25">
      <c r="A108" t="s">
        <v>1443</v>
      </c>
      <c r="B108" t="s">
        <v>1392</v>
      </c>
    </row>
    <row r="109" spans="1:2" x14ac:dyDescent="0.25">
      <c r="A109" t="s">
        <v>1444</v>
      </c>
      <c r="B109" t="s">
        <v>1392</v>
      </c>
    </row>
    <row r="110" spans="1:2" x14ac:dyDescent="0.25">
      <c r="A110" t="s">
        <v>1445</v>
      </c>
      <c r="B110" t="s">
        <v>1392</v>
      </c>
    </row>
    <row r="111" spans="1:2" x14ac:dyDescent="0.25">
      <c r="A111" t="s">
        <v>1446</v>
      </c>
      <c r="B111" t="s">
        <v>1392</v>
      </c>
    </row>
    <row r="112" spans="1:2" x14ac:dyDescent="0.25">
      <c r="A112" t="s">
        <v>1447</v>
      </c>
      <c r="B112" t="s">
        <v>1392</v>
      </c>
    </row>
  </sheetData>
  <autoFilter ref="A1:D51" xr:uid="{B1FA4FFE-AEDF-450E-B78F-22EAAB9F26E3}">
    <filterColumn colId="3">
      <filters blank="1">
        <filter val="*Missing from policy but policy has lots of other northern communities that we are missing (see below). However, our number matches the totals fro each community type on the GoS website"/>
        <filter val="Form not matching map and policy list"/>
        <filter val="In policy list only"/>
        <filter val="In policy list only, community missing from our list entirely"/>
        <filter val="Map and form have different SDs, policy list just says &quot;resort village of Turtle View&quot;"/>
        <filter val="Map and policy list don't match their form"/>
        <filter val="Missing from form"/>
        <filter val="Not in form, but in policy list and map"/>
        <filter val="Only on form"/>
        <filter val="Only on map"/>
      </filters>
    </filterColumn>
  </autoFilter>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95865E-87CE-4446-8778-9BCF40944D7A}">
  <sheetPr codeName="Sheet11">
    <tabColor theme="5"/>
  </sheetPr>
  <dimension ref="A1:ON29"/>
  <sheetViews>
    <sheetView zoomScale="85" zoomScaleNormal="85" workbookViewId="0"/>
  </sheetViews>
  <sheetFormatPr defaultRowHeight="15" x14ac:dyDescent="0.25"/>
  <cols>
    <col min="1" max="1" width="10.85546875" customWidth="1"/>
    <col min="2" max="2" width="19.5703125" customWidth="1"/>
    <col min="3" max="3" width="23.42578125" customWidth="1"/>
    <col min="4" max="4" width="9.140625" customWidth="1"/>
    <col min="5" max="77" width="15" customWidth="1"/>
    <col min="78" max="78" width="15" style="137" customWidth="1"/>
    <col min="79" max="404" width="15" customWidth="1"/>
  </cols>
  <sheetData>
    <row r="1" spans="1:404" s="14" customFormat="1" ht="15.75" x14ac:dyDescent="0.25">
      <c r="A1" s="24"/>
      <c r="B1" s="25"/>
      <c r="C1" s="26"/>
      <c r="D1" s="26"/>
      <c r="E1" s="27"/>
      <c r="F1" s="26"/>
      <c r="G1" s="26"/>
      <c r="H1" s="26"/>
      <c r="I1" s="26"/>
      <c r="J1" s="26"/>
      <c r="K1" s="26"/>
      <c r="L1" s="26"/>
      <c r="M1" s="26"/>
      <c r="N1" s="26"/>
      <c r="O1" s="26"/>
      <c r="P1" s="26"/>
      <c r="Q1" s="26"/>
      <c r="R1" s="26"/>
      <c r="S1" s="26"/>
      <c r="T1" s="26"/>
      <c r="U1" s="26"/>
      <c r="V1" s="26"/>
      <c r="W1" s="26"/>
      <c r="X1" s="26"/>
      <c r="Y1" s="26"/>
      <c r="Z1" s="26"/>
      <c r="AA1" s="28"/>
      <c r="AB1" s="28"/>
      <c r="AC1" s="28"/>
      <c r="AD1" s="28"/>
      <c r="AE1" s="28"/>
      <c r="AF1" s="28"/>
      <c r="AG1" s="28"/>
      <c r="AH1" s="28"/>
      <c r="AI1" s="28"/>
      <c r="AJ1" s="28"/>
      <c r="AK1" s="28"/>
      <c r="AL1" s="28"/>
      <c r="AM1" s="28"/>
      <c r="AN1" s="28"/>
      <c r="AO1" s="28"/>
      <c r="AP1" s="28"/>
      <c r="AQ1" s="28"/>
      <c r="AR1" s="28"/>
      <c r="AS1" s="28"/>
      <c r="AT1" s="28"/>
      <c r="AU1" s="28"/>
      <c r="AV1" s="28"/>
      <c r="AW1" s="28"/>
      <c r="AX1" s="28"/>
      <c r="AY1" s="28"/>
      <c r="AZ1" s="28"/>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37"/>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9"/>
      <c r="EN1" s="29"/>
      <c r="EO1" s="29"/>
      <c r="EP1" s="29"/>
      <c r="EQ1" s="29"/>
      <c r="ER1" s="29"/>
      <c r="ES1" s="29"/>
      <c r="ET1" s="29"/>
      <c r="EU1" s="29"/>
      <c r="EV1" s="29"/>
      <c r="EW1" s="29"/>
      <c r="EX1" s="29"/>
      <c r="EY1" s="29"/>
      <c r="EZ1" s="29"/>
      <c r="FA1" s="30"/>
      <c r="FB1" s="30"/>
      <c r="FC1" s="30"/>
      <c r="FD1" s="30"/>
      <c r="FE1" s="30"/>
      <c r="FF1" s="26"/>
      <c r="FG1" s="26"/>
      <c r="FH1" s="26"/>
      <c r="FI1" s="26"/>
      <c r="FJ1" s="26"/>
      <c r="FK1" s="26"/>
      <c r="FL1" s="26"/>
      <c r="FM1" s="26"/>
      <c r="FN1" s="26"/>
      <c r="FO1" s="26"/>
      <c r="FP1" s="26"/>
      <c r="FQ1" s="26"/>
      <c r="FR1" s="31"/>
      <c r="FS1" s="29"/>
      <c r="FT1" s="32"/>
      <c r="FU1" s="32"/>
      <c r="FV1" s="29"/>
      <c r="FW1" s="29"/>
      <c r="FX1" s="29"/>
      <c r="FY1" s="32"/>
      <c r="FZ1" s="32"/>
      <c r="GA1" s="29"/>
      <c r="GB1" s="29"/>
      <c r="GC1" s="29"/>
      <c r="GD1" s="32"/>
      <c r="GE1" s="32"/>
      <c r="GF1" s="29"/>
      <c r="GG1" s="29"/>
      <c r="GH1" s="29"/>
      <c r="GI1" s="32"/>
      <c r="GJ1" s="32"/>
      <c r="GK1" s="29"/>
      <c r="GL1" s="29"/>
      <c r="GM1" s="29"/>
      <c r="GN1" s="32"/>
      <c r="GO1" s="32"/>
      <c r="GP1" s="29"/>
      <c r="GQ1" s="29"/>
      <c r="GR1" s="29"/>
      <c r="GS1" s="32"/>
      <c r="GT1" s="32"/>
      <c r="GU1" s="29"/>
      <c r="GV1" s="29"/>
      <c r="GW1" s="29"/>
      <c r="GX1" s="29"/>
      <c r="GY1" s="29"/>
      <c r="GZ1" s="29"/>
      <c r="HA1" s="29"/>
      <c r="HB1" s="29"/>
      <c r="HC1" s="29"/>
      <c r="HD1" s="29"/>
      <c r="HE1" s="29"/>
      <c r="HF1" s="29"/>
      <c r="HG1" s="29"/>
      <c r="HH1" s="29"/>
      <c r="HI1" s="29"/>
      <c r="HJ1" s="29"/>
      <c r="HK1" s="29" t="str">
        <f>CONCATENATE('2026return'!C980, " - ETR")</f>
        <v xml:space="preserve">  - ETR</v>
      </c>
      <c r="HL1" s="29"/>
      <c r="HM1" s="26"/>
      <c r="HN1" s="29"/>
      <c r="HO1" s="29"/>
      <c r="HP1" s="29"/>
      <c r="HQ1" s="29"/>
      <c r="HR1" s="29"/>
      <c r="HS1" s="29"/>
      <c r="HT1" s="29"/>
      <c r="HU1" s="29"/>
      <c r="HV1" s="26" t="str">
        <f>CONCATENATE('2026return'!C998, " - ETR")</f>
        <v>OH1 - ETR</v>
      </c>
      <c r="HW1" s="26"/>
      <c r="HX1" s="26"/>
      <c r="HY1" s="26"/>
      <c r="HZ1" s="26"/>
      <c r="IA1" s="26"/>
      <c r="IB1" s="26"/>
      <c r="IC1" s="26"/>
      <c r="ID1" s="32"/>
      <c r="IE1" s="32"/>
      <c r="IF1" s="33"/>
      <c r="IG1" s="33" t="str">
        <f>CONCATENATE('2026return'!C1012, " - ETR")</f>
        <v>OH2 - ETR</v>
      </c>
      <c r="IH1" s="33"/>
      <c r="II1" s="26"/>
      <c r="IJ1" s="26"/>
      <c r="IK1" s="26"/>
      <c r="IL1" s="26"/>
      <c r="IM1" s="26"/>
      <c r="IN1" s="34"/>
      <c r="IO1" s="34"/>
      <c r="IP1" s="29"/>
      <c r="IQ1" s="29"/>
      <c r="IR1" s="26" t="str">
        <f>CONCATENATE('2026return'!C1026, " - ETR")</f>
        <v>OH3 - ETR</v>
      </c>
      <c r="IS1" s="26"/>
      <c r="IT1" s="26"/>
      <c r="IU1" s="26"/>
      <c r="IV1" s="26"/>
      <c r="IW1" s="26"/>
      <c r="IX1" s="26"/>
      <c r="IY1" s="26"/>
      <c r="IZ1" s="26"/>
      <c r="JA1" s="26"/>
      <c r="JB1" s="26"/>
      <c r="JC1" s="26" t="str">
        <f>CONCATENATE('2026return'!C1040, " - ETR")</f>
        <v>OH4 - ETR</v>
      </c>
      <c r="JD1" s="26"/>
      <c r="JE1" s="26"/>
      <c r="JF1" s="26"/>
      <c r="JG1" s="26"/>
      <c r="JH1" s="26"/>
      <c r="JI1" s="26"/>
      <c r="JJ1" s="26"/>
      <c r="JK1" s="26"/>
      <c r="JL1" s="26"/>
      <c r="JM1" s="26"/>
      <c r="JN1" s="26" t="str">
        <f>CONCATENATE('2026return'!C1054, " - ETR")</f>
        <v>OH5 - ETR</v>
      </c>
      <c r="JO1" s="26"/>
      <c r="JP1" s="26"/>
      <c r="JQ1" s="26"/>
      <c r="JR1" s="26"/>
      <c r="JS1" s="26"/>
      <c r="JT1" s="26"/>
      <c r="JU1" s="26"/>
      <c r="JV1" s="26"/>
      <c r="JW1" s="26"/>
      <c r="JX1" s="35"/>
      <c r="JY1" s="36" t="str">
        <f>CONCATENATE('2026return'!C1068, " - ETR")</f>
        <v>OH6 - ETR</v>
      </c>
      <c r="JZ1" s="35"/>
      <c r="KA1" s="26"/>
      <c r="KB1" s="35"/>
      <c r="KC1" s="35"/>
      <c r="KD1" s="35"/>
      <c r="KE1" s="35"/>
      <c r="KF1" s="35"/>
      <c r="KG1" s="35"/>
      <c r="KH1" s="35"/>
      <c r="KI1" s="37"/>
      <c r="KJ1" s="38" t="str">
        <f>CONCATENATE('2026return'!C1082, " - ETR")</f>
        <v>OH7 - ETR</v>
      </c>
      <c r="KK1" s="37"/>
      <c r="KL1" s="26"/>
      <c r="KM1" s="37"/>
      <c r="KN1" s="37"/>
      <c r="KO1" s="37"/>
      <c r="KP1" s="37"/>
      <c r="KQ1" s="37"/>
      <c r="KR1" s="37"/>
      <c r="KS1" s="37"/>
      <c r="KT1" s="37"/>
      <c r="KU1" s="38" t="str">
        <f>CONCATENATE('2026return'!C1096, " - ETR")</f>
        <v>OH8 - ETR</v>
      </c>
      <c r="KV1" s="37"/>
      <c r="KW1" s="26"/>
      <c r="KX1" s="37"/>
      <c r="KY1" s="37"/>
      <c r="KZ1" s="37"/>
      <c r="LA1" s="37"/>
      <c r="LB1" s="37"/>
      <c r="LC1" s="37"/>
      <c r="LD1" s="37"/>
      <c r="LE1" s="37"/>
      <c r="LF1" s="38" t="str">
        <f>CONCATENATE('2026return'!C1110, " - ETR")</f>
        <v xml:space="preserve"> - ETR</v>
      </c>
      <c r="LG1" s="37"/>
      <c r="LH1" s="26"/>
      <c r="LI1" s="37"/>
      <c r="LJ1" s="37"/>
      <c r="LK1" s="37"/>
      <c r="LL1" s="37"/>
      <c r="LM1" s="37"/>
      <c r="LN1" s="37"/>
      <c r="LO1" s="37"/>
      <c r="LP1" s="39"/>
      <c r="LQ1" s="38" t="str">
        <f>CONCATENATE('2026return'!C1124, " - ETR")</f>
        <v xml:space="preserve"> - ETR</v>
      </c>
      <c r="LR1" s="39"/>
      <c r="LS1" s="26"/>
      <c r="LT1" s="39"/>
      <c r="LU1" s="39"/>
      <c r="LV1" s="39"/>
      <c r="LW1" s="39"/>
      <c r="LX1" s="39"/>
      <c r="LY1" s="40"/>
      <c r="LZ1" s="40"/>
      <c r="MA1" s="26"/>
      <c r="MB1" s="26" t="str">
        <f>CONCATENATE('2026return'!C1138, " - ETR")</f>
        <v xml:space="preserve"> - ETR</v>
      </c>
      <c r="MC1" s="26"/>
      <c r="MD1" s="26"/>
      <c r="ME1" s="26"/>
      <c r="MF1" s="26"/>
      <c r="MG1" s="26"/>
      <c r="MH1" s="26"/>
      <c r="MI1" s="26"/>
      <c r="MJ1" s="26"/>
      <c r="MK1" s="26"/>
      <c r="ML1" s="26"/>
      <c r="MM1" s="26" t="str">
        <f>CONCATENATE('2026return'!C1152, " - ETR")</f>
        <v xml:space="preserve"> - ETR</v>
      </c>
      <c r="MN1" s="26"/>
      <c r="MO1" s="26"/>
      <c r="MP1" s="26"/>
      <c r="MQ1" s="26"/>
      <c r="MR1" s="26"/>
      <c r="MS1" s="26"/>
      <c r="MT1" s="26"/>
      <c r="MU1" s="26"/>
      <c r="MV1" s="26"/>
      <c r="MW1" s="26"/>
      <c r="MX1" s="26" t="str">
        <f>CONCATENATE('2026return'!C1166, " - ETR")</f>
        <v>SSA1 - ETR</v>
      </c>
      <c r="MY1" s="26"/>
      <c r="MZ1" s="26"/>
      <c r="NA1" s="26"/>
      <c r="NB1" s="26"/>
      <c r="NC1" s="26"/>
      <c r="ND1" s="26"/>
      <c r="NE1" s="26"/>
      <c r="NF1" s="26"/>
      <c r="NG1" s="26"/>
      <c r="NH1" s="26"/>
      <c r="NI1" s="26" t="str">
        <f>CONCATENATE('2026return'!C1180, " - ETR")</f>
        <v>SSA2 - ETR</v>
      </c>
      <c r="NJ1" s="26"/>
      <c r="NK1" s="26"/>
      <c r="NL1" s="26"/>
      <c r="NM1" s="26"/>
      <c r="NN1" s="26"/>
      <c r="NO1" s="26"/>
      <c r="NP1" s="26"/>
      <c r="NQ1" s="26"/>
      <c r="NR1" s="26"/>
      <c r="NS1" s="26"/>
      <c r="NT1" s="152"/>
      <c r="NU1" s="152"/>
      <c r="NV1" s="152"/>
      <c r="NW1" s="152"/>
      <c r="NX1" s="152"/>
      <c r="NY1" s="152"/>
      <c r="NZ1" s="152"/>
      <c r="OA1" s="152"/>
      <c r="OB1" s="152"/>
      <c r="OC1" s="152"/>
      <c r="OD1" s="152"/>
      <c r="OE1" s="152"/>
      <c r="OF1" s="152"/>
      <c r="OG1" s="152"/>
      <c r="OH1" s="152"/>
      <c r="OI1" s="152"/>
      <c r="OJ1" s="152"/>
      <c r="OK1" s="152"/>
      <c r="OL1" s="152"/>
      <c r="OM1" s="211"/>
      <c r="ON1" s="211"/>
    </row>
    <row r="2" spans="1:404" s="73" customFormat="1" ht="75" customHeight="1" x14ac:dyDescent="0.25">
      <c r="A2" s="41" t="s">
        <v>1240</v>
      </c>
      <c r="B2" s="42"/>
      <c r="C2" s="42"/>
      <c r="D2" s="43"/>
      <c r="E2" s="44" t="s">
        <v>1241</v>
      </c>
      <c r="F2" s="42"/>
      <c r="G2" s="42"/>
      <c r="H2" s="45"/>
      <c r="I2" s="44" t="s">
        <v>1242</v>
      </c>
      <c r="J2" s="42"/>
      <c r="K2" s="42"/>
      <c r="L2" s="45"/>
      <c r="M2" s="46"/>
      <c r="N2" s="44"/>
      <c r="O2" s="47" t="s">
        <v>1243</v>
      </c>
      <c r="P2" s="48"/>
      <c r="Q2" s="48"/>
      <c r="R2" s="49"/>
      <c r="S2" s="50"/>
      <c r="T2" s="122" t="s">
        <v>1244</v>
      </c>
      <c r="U2" s="123"/>
      <c r="V2" s="123"/>
      <c r="W2" s="123"/>
      <c r="X2" s="123"/>
      <c r="Y2" s="123"/>
      <c r="Z2" s="123"/>
      <c r="AA2" s="123"/>
      <c r="AB2" s="123"/>
      <c r="AC2" s="123"/>
      <c r="AD2" s="123"/>
      <c r="AE2" s="123"/>
      <c r="AF2" s="125" t="s">
        <v>1245</v>
      </c>
      <c r="AG2" s="126"/>
      <c r="AH2" s="126"/>
      <c r="AI2" s="126"/>
      <c r="AJ2" s="126"/>
      <c r="AK2" s="126"/>
      <c r="AL2" s="126"/>
      <c r="AM2" s="126"/>
      <c r="AN2" s="126"/>
      <c r="AO2" s="126"/>
      <c r="AP2" s="126"/>
      <c r="AQ2" s="126"/>
      <c r="AR2" s="44" t="s">
        <v>1246</v>
      </c>
      <c r="AS2" s="42"/>
      <c r="AT2" s="42"/>
      <c r="AU2" s="42"/>
      <c r="AV2" s="42"/>
      <c r="AW2" s="42"/>
      <c r="AX2" s="45"/>
      <c r="AY2" s="44" t="s">
        <v>1247</v>
      </c>
      <c r="AZ2" s="42"/>
      <c r="BA2" s="42"/>
      <c r="BB2" s="42"/>
      <c r="BC2" s="42"/>
      <c r="BD2" s="42"/>
      <c r="BE2" s="45"/>
      <c r="BF2" s="44" t="s">
        <v>1248</v>
      </c>
      <c r="BG2" s="42"/>
      <c r="BH2" s="42"/>
      <c r="BI2" s="42"/>
      <c r="BJ2" s="42"/>
      <c r="BK2" s="42"/>
      <c r="BL2" s="45"/>
      <c r="BM2" s="44" t="s">
        <v>1249</v>
      </c>
      <c r="BN2" s="42"/>
      <c r="BO2" s="42"/>
      <c r="BP2" s="42"/>
      <c r="BQ2" s="42"/>
      <c r="BR2" s="42"/>
      <c r="BS2" s="42"/>
      <c r="BT2" s="45"/>
      <c r="BU2" s="44" t="s">
        <v>1250</v>
      </c>
      <c r="BV2" s="42"/>
      <c r="BW2" s="42"/>
      <c r="BX2" s="42"/>
      <c r="BY2" s="42"/>
      <c r="BZ2" s="69"/>
      <c r="CA2" s="42"/>
      <c r="CB2" s="45"/>
      <c r="CC2" s="44" t="s">
        <v>1251</v>
      </c>
      <c r="CD2" s="42"/>
      <c r="CE2" s="42"/>
      <c r="CF2" s="42"/>
      <c r="CG2" s="42"/>
      <c r="CH2" s="42"/>
      <c r="CI2" s="42"/>
      <c r="CJ2" s="45"/>
      <c r="CK2" s="44" t="s">
        <v>1252</v>
      </c>
      <c r="CL2" s="42"/>
      <c r="CM2" s="42"/>
      <c r="CN2" s="42"/>
      <c r="CO2" s="45"/>
      <c r="CP2" s="44" t="s">
        <v>1253</v>
      </c>
      <c r="CQ2" s="42"/>
      <c r="CR2" s="42"/>
      <c r="CS2" s="42"/>
      <c r="CT2" s="45"/>
      <c r="CU2" s="46"/>
      <c r="CV2" s="51" t="s">
        <v>1254</v>
      </c>
      <c r="CW2" s="52"/>
      <c r="CX2" s="52"/>
      <c r="CY2" s="53"/>
      <c r="CZ2" s="51" t="s">
        <v>1255</v>
      </c>
      <c r="DA2" s="52"/>
      <c r="DB2" s="52"/>
      <c r="DC2" s="53"/>
      <c r="DD2" s="51"/>
      <c r="DE2" s="53"/>
      <c r="DF2" s="54" t="s">
        <v>1256</v>
      </c>
      <c r="DG2" s="55"/>
      <c r="DH2" s="56"/>
      <c r="DI2" s="44" t="s">
        <v>1257</v>
      </c>
      <c r="DJ2" s="42"/>
      <c r="DK2" s="42"/>
      <c r="DL2" s="51" t="s">
        <v>1258</v>
      </c>
      <c r="DM2" s="52"/>
      <c r="DN2" s="52"/>
      <c r="DO2" s="52"/>
      <c r="DP2" s="57" t="s">
        <v>1259</v>
      </c>
      <c r="DQ2" s="42"/>
      <c r="DR2" s="52"/>
      <c r="DS2" s="58"/>
      <c r="DT2" s="58"/>
      <c r="DU2" s="52"/>
      <c r="DV2" s="52"/>
      <c r="DW2" s="52"/>
      <c r="DX2" s="58"/>
      <c r="DY2" s="58"/>
      <c r="DZ2" s="52"/>
      <c r="EA2" s="52"/>
      <c r="EB2" s="52"/>
      <c r="EC2" s="58"/>
      <c r="ED2" s="58"/>
      <c r="EE2" s="52"/>
      <c r="EF2" s="52"/>
      <c r="EG2" s="52"/>
      <c r="EH2" s="58"/>
      <c r="EI2" s="58"/>
      <c r="EJ2" s="52"/>
      <c r="EK2" s="52"/>
      <c r="EL2" s="52"/>
      <c r="EM2" s="58"/>
      <c r="EN2" s="58"/>
      <c r="EO2" s="52"/>
      <c r="EP2" s="52"/>
      <c r="EQ2" s="52"/>
      <c r="ER2" s="58"/>
      <c r="ES2" s="58"/>
      <c r="ET2" s="53"/>
      <c r="EU2" s="57" t="s">
        <v>1260</v>
      </c>
      <c r="EV2" s="42"/>
      <c r="EW2" s="52"/>
      <c r="EX2" s="52"/>
      <c r="EY2" s="52"/>
      <c r="EZ2" s="59"/>
      <c r="FA2" s="52"/>
      <c r="FB2" s="52"/>
      <c r="FC2" s="52"/>
      <c r="FD2" s="52"/>
      <c r="FE2" s="52"/>
      <c r="FF2" s="52"/>
      <c r="FG2" s="52"/>
      <c r="FH2" s="52"/>
      <c r="FI2" s="52"/>
      <c r="FJ2" s="52"/>
      <c r="FK2" s="52"/>
      <c r="FL2" s="52"/>
      <c r="FM2" s="52"/>
      <c r="FN2" s="52"/>
      <c r="FO2" s="52"/>
      <c r="FP2" s="52"/>
      <c r="FQ2" s="52"/>
      <c r="FR2" s="52"/>
      <c r="FS2" s="53"/>
      <c r="FT2" s="60" t="s">
        <v>1261</v>
      </c>
      <c r="FU2" s="42"/>
      <c r="FV2" s="61"/>
      <c r="FW2" s="60" t="s">
        <v>1262</v>
      </c>
      <c r="FX2" s="42"/>
      <c r="FY2" s="61"/>
      <c r="FZ2" s="60"/>
      <c r="GA2" s="62"/>
      <c r="GB2" s="62"/>
      <c r="GC2" s="58"/>
      <c r="GD2" s="58"/>
      <c r="GE2" s="63"/>
      <c r="GF2" s="63"/>
      <c r="GG2" s="63"/>
      <c r="GH2" s="63"/>
      <c r="GI2" s="42"/>
      <c r="GJ2" s="42"/>
      <c r="GK2" s="42"/>
      <c r="GL2" s="42"/>
      <c r="GM2" s="64"/>
      <c r="GN2" s="64"/>
      <c r="GO2" s="52"/>
      <c r="GP2" s="53"/>
      <c r="GQ2" s="65" t="s">
        <v>1263</v>
      </c>
      <c r="GR2" s="42"/>
      <c r="GS2" s="66"/>
      <c r="GT2" s="66"/>
      <c r="GU2" s="67"/>
      <c r="GV2" s="65" t="s">
        <v>1264</v>
      </c>
      <c r="GW2" s="42"/>
      <c r="GX2" s="66"/>
      <c r="GY2" s="66"/>
      <c r="GZ2" s="67"/>
      <c r="HA2" s="68" t="s">
        <v>1265</v>
      </c>
      <c r="HB2" s="42"/>
      <c r="HC2" s="69"/>
      <c r="HD2" s="70"/>
      <c r="HE2" s="71" t="s">
        <v>1266</v>
      </c>
      <c r="HF2" s="71" t="s">
        <v>1267</v>
      </c>
      <c r="HG2" s="68" t="s">
        <v>1268</v>
      </c>
      <c r="HH2" s="42"/>
      <c r="HI2" s="69"/>
      <c r="HJ2" s="70"/>
      <c r="HK2" s="87" t="s">
        <v>1269</v>
      </c>
      <c r="HL2" s="88"/>
      <c r="HM2" s="88"/>
      <c r="HN2" s="87" t="s">
        <v>1270</v>
      </c>
      <c r="HO2" s="88"/>
      <c r="HP2" s="88"/>
      <c r="HQ2" s="90" t="s">
        <v>1271</v>
      </c>
      <c r="HR2" s="91"/>
      <c r="HS2" s="91"/>
      <c r="HT2" s="90" t="s">
        <v>872</v>
      </c>
      <c r="HU2" s="72"/>
      <c r="HV2" s="132" t="s">
        <v>1269</v>
      </c>
      <c r="HW2" s="133"/>
      <c r="HX2" s="133"/>
      <c r="HY2" s="47" t="s">
        <v>1270</v>
      </c>
      <c r="HZ2" s="48"/>
      <c r="IA2" s="48"/>
      <c r="IB2" s="47" t="s">
        <v>1271</v>
      </c>
      <c r="IC2" s="48"/>
      <c r="ID2" s="48"/>
      <c r="IE2" s="47" t="s">
        <v>872</v>
      </c>
      <c r="IF2" s="42"/>
      <c r="IG2" s="47" t="s">
        <v>1269</v>
      </c>
      <c r="IH2" s="48"/>
      <c r="II2" s="48"/>
      <c r="IJ2" s="47" t="s">
        <v>1270</v>
      </c>
      <c r="IK2" s="48"/>
      <c r="IL2" s="48"/>
      <c r="IM2" s="47" t="s">
        <v>1271</v>
      </c>
      <c r="IN2" s="48"/>
      <c r="IO2" s="48"/>
      <c r="IP2" s="47" t="s">
        <v>872</v>
      </c>
      <c r="IQ2" s="45"/>
      <c r="IR2" s="47" t="s">
        <v>1269</v>
      </c>
      <c r="IS2" s="48"/>
      <c r="IT2" s="48"/>
      <c r="IU2" s="47" t="s">
        <v>1270</v>
      </c>
      <c r="IV2" s="48"/>
      <c r="IW2" s="48"/>
      <c r="IX2" s="47" t="s">
        <v>1271</v>
      </c>
      <c r="IY2" s="48"/>
      <c r="IZ2" s="48"/>
      <c r="JA2" s="47" t="s">
        <v>872</v>
      </c>
      <c r="JB2" s="45"/>
      <c r="JC2" s="47" t="s">
        <v>1269</v>
      </c>
      <c r="JD2" s="48"/>
      <c r="JE2" s="48"/>
      <c r="JF2" s="47" t="s">
        <v>1270</v>
      </c>
      <c r="JG2" s="48"/>
      <c r="JH2" s="48"/>
      <c r="JI2" s="47" t="s">
        <v>1271</v>
      </c>
      <c r="JJ2" s="48"/>
      <c r="JK2" s="48"/>
      <c r="JL2" s="47" t="s">
        <v>872</v>
      </c>
      <c r="JM2" s="45"/>
      <c r="JN2" s="47" t="s">
        <v>1269</v>
      </c>
      <c r="JO2" s="48"/>
      <c r="JP2" s="48"/>
      <c r="JQ2" s="47" t="s">
        <v>1270</v>
      </c>
      <c r="JR2" s="48"/>
      <c r="JS2" s="48"/>
      <c r="JT2" s="47" t="s">
        <v>1271</v>
      </c>
      <c r="JU2" s="48"/>
      <c r="JV2" s="48"/>
      <c r="JW2" s="47" t="s">
        <v>872</v>
      </c>
      <c r="JX2" s="45"/>
      <c r="JY2" s="47" t="s">
        <v>1269</v>
      </c>
      <c r="JZ2" s="48"/>
      <c r="KA2" s="48"/>
      <c r="KB2" s="47" t="s">
        <v>1270</v>
      </c>
      <c r="KC2" s="48"/>
      <c r="KD2" s="48"/>
      <c r="KE2" s="47" t="s">
        <v>1271</v>
      </c>
      <c r="KF2" s="48"/>
      <c r="KG2" s="48"/>
      <c r="KH2" s="47" t="s">
        <v>872</v>
      </c>
      <c r="KI2" s="45"/>
      <c r="KJ2" s="47" t="s">
        <v>1269</v>
      </c>
      <c r="KK2" s="48"/>
      <c r="KL2" s="48"/>
      <c r="KM2" s="47" t="s">
        <v>1270</v>
      </c>
      <c r="KN2" s="48"/>
      <c r="KO2" s="48"/>
      <c r="KP2" s="47" t="s">
        <v>1271</v>
      </c>
      <c r="KQ2" s="48"/>
      <c r="KR2" s="48"/>
      <c r="KS2" s="47" t="s">
        <v>872</v>
      </c>
      <c r="KT2" s="45"/>
      <c r="KU2" s="47" t="s">
        <v>1269</v>
      </c>
      <c r="KV2" s="48"/>
      <c r="KW2" s="48"/>
      <c r="KX2" s="47" t="s">
        <v>1270</v>
      </c>
      <c r="KY2" s="48"/>
      <c r="KZ2" s="48"/>
      <c r="LA2" s="47" t="s">
        <v>1271</v>
      </c>
      <c r="LB2" s="48"/>
      <c r="LC2" s="48"/>
      <c r="LD2" s="47" t="s">
        <v>872</v>
      </c>
      <c r="LE2" s="45"/>
      <c r="LF2" s="47" t="s">
        <v>1269</v>
      </c>
      <c r="LG2" s="48"/>
      <c r="LH2" s="48"/>
      <c r="LI2" s="47" t="s">
        <v>1270</v>
      </c>
      <c r="LJ2" s="48"/>
      <c r="LK2" s="48"/>
      <c r="LL2" s="47" t="s">
        <v>1271</v>
      </c>
      <c r="LM2" s="48"/>
      <c r="LN2" s="48"/>
      <c r="LO2" s="47" t="s">
        <v>872</v>
      </c>
      <c r="LP2" s="45"/>
      <c r="LQ2" s="47" t="s">
        <v>1269</v>
      </c>
      <c r="LR2" s="48"/>
      <c r="LS2" s="48"/>
      <c r="LT2" s="47" t="s">
        <v>1270</v>
      </c>
      <c r="LU2" s="48"/>
      <c r="LV2" s="48"/>
      <c r="LW2" s="47" t="s">
        <v>1271</v>
      </c>
      <c r="LX2" s="48"/>
      <c r="LY2" s="48"/>
      <c r="LZ2" s="47" t="s">
        <v>872</v>
      </c>
      <c r="MA2" s="45"/>
      <c r="MB2" s="47" t="s">
        <v>1269</v>
      </c>
      <c r="MC2" s="48"/>
      <c r="MD2" s="48"/>
      <c r="ME2" s="47" t="s">
        <v>1270</v>
      </c>
      <c r="MF2" s="48"/>
      <c r="MG2" s="48"/>
      <c r="MH2" s="47" t="s">
        <v>1271</v>
      </c>
      <c r="MI2" s="48"/>
      <c r="MJ2" s="48"/>
      <c r="MK2" s="47" t="s">
        <v>872</v>
      </c>
      <c r="ML2" s="45"/>
      <c r="MM2" s="47" t="s">
        <v>1269</v>
      </c>
      <c r="MN2" s="48"/>
      <c r="MO2" s="48"/>
      <c r="MP2" s="47" t="s">
        <v>1270</v>
      </c>
      <c r="MQ2" s="48"/>
      <c r="MR2" s="48"/>
      <c r="MS2" s="47" t="s">
        <v>1271</v>
      </c>
      <c r="MT2" s="48"/>
      <c r="MU2" s="48"/>
      <c r="MV2" s="47" t="s">
        <v>872</v>
      </c>
      <c r="MW2" s="45"/>
      <c r="MX2" s="47" t="s">
        <v>1269</v>
      </c>
      <c r="MY2" s="48"/>
      <c r="MZ2" s="48"/>
      <c r="NA2" s="47" t="s">
        <v>1270</v>
      </c>
      <c r="NB2" s="48"/>
      <c r="NC2" s="48"/>
      <c r="ND2" s="47" t="s">
        <v>1271</v>
      </c>
      <c r="NE2" s="48"/>
      <c r="NF2" s="48"/>
      <c r="NG2" s="47" t="s">
        <v>872</v>
      </c>
      <c r="NH2" s="42"/>
      <c r="NI2" s="47" t="s">
        <v>1269</v>
      </c>
      <c r="NJ2" s="48"/>
      <c r="NK2" s="48"/>
      <c r="NL2" s="47" t="s">
        <v>1270</v>
      </c>
      <c r="NM2" s="48"/>
      <c r="NN2" s="48"/>
      <c r="NO2" s="47" t="s">
        <v>1271</v>
      </c>
      <c r="NP2" s="48"/>
      <c r="NQ2" s="48"/>
      <c r="NR2" s="47" t="s">
        <v>872</v>
      </c>
      <c r="NS2" s="45"/>
      <c r="NT2" s="206" t="s">
        <v>1506</v>
      </c>
      <c r="NU2" s="206"/>
      <c r="NV2" s="207"/>
      <c r="NW2" s="208"/>
      <c r="NX2" s="208"/>
      <c r="NY2" s="208"/>
      <c r="NZ2" s="208"/>
      <c r="OA2" s="208"/>
      <c r="OB2" s="208"/>
      <c r="OC2" s="208"/>
      <c r="OD2" s="208"/>
      <c r="OE2" s="208"/>
      <c r="OF2" s="208"/>
      <c r="OG2" s="208"/>
      <c r="OH2" s="209"/>
      <c r="OI2" s="207" t="s">
        <v>1508</v>
      </c>
      <c r="OJ2" s="208"/>
      <c r="OK2" s="208"/>
      <c r="OL2" s="209"/>
      <c r="OM2" s="208" t="s">
        <v>1509</v>
      </c>
      <c r="ON2" s="209"/>
    </row>
    <row r="3" spans="1:404" s="86" customFormat="1" ht="75.75" customHeight="1" x14ac:dyDescent="0.25">
      <c r="A3" s="74" t="s">
        <v>1272</v>
      </c>
      <c r="B3" s="74" t="s">
        <v>1273</v>
      </c>
      <c r="C3" s="74" t="s">
        <v>1274</v>
      </c>
      <c r="D3" s="119" t="s">
        <v>1275</v>
      </c>
      <c r="E3" s="74" t="s">
        <v>1276</v>
      </c>
      <c r="F3" s="74" t="s">
        <v>806</v>
      </c>
      <c r="G3" s="74" t="s">
        <v>808</v>
      </c>
      <c r="H3" s="74" t="s">
        <v>1277</v>
      </c>
      <c r="I3" s="74" t="s">
        <v>1276</v>
      </c>
      <c r="J3" s="74" t="s">
        <v>806</v>
      </c>
      <c r="K3" s="74" t="s">
        <v>808</v>
      </c>
      <c r="L3" s="74" t="s">
        <v>1278</v>
      </c>
      <c r="M3" s="74" t="s">
        <v>862</v>
      </c>
      <c r="N3" s="119" t="s">
        <v>1279</v>
      </c>
      <c r="O3" s="74" t="s">
        <v>1280</v>
      </c>
      <c r="P3" s="74" t="s">
        <v>1281</v>
      </c>
      <c r="Q3" s="74" t="s">
        <v>1282</v>
      </c>
      <c r="R3" s="74" t="s">
        <v>1283</v>
      </c>
      <c r="S3" s="75" t="s">
        <v>1284</v>
      </c>
      <c r="T3" s="120" t="s">
        <v>831</v>
      </c>
      <c r="U3" s="120" t="s">
        <v>1494</v>
      </c>
      <c r="V3" s="121" t="s">
        <v>1495</v>
      </c>
      <c r="W3" s="120" t="s">
        <v>806</v>
      </c>
      <c r="X3" s="121" t="s">
        <v>1496</v>
      </c>
      <c r="Y3" s="120" t="s">
        <v>1497</v>
      </c>
      <c r="Z3" s="121" t="s">
        <v>1498</v>
      </c>
      <c r="AA3" s="120" t="s">
        <v>1285</v>
      </c>
      <c r="AB3" s="121" t="s">
        <v>1499</v>
      </c>
      <c r="AC3" s="120" t="s">
        <v>1286</v>
      </c>
      <c r="AD3" s="120" t="s">
        <v>1287</v>
      </c>
      <c r="AE3" s="120" t="s">
        <v>1500</v>
      </c>
      <c r="AF3" s="120" t="s">
        <v>831</v>
      </c>
      <c r="AG3" s="120" t="s">
        <v>1494</v>
      </c>
      <c r="AH3" s="121" t="s">
        <v>1495</v>
      </c>
      <c r="AI3" s="120" t="s">
        <v>806</v>
      </c>
      <c r="AJ3" s="121" t="s">
        <v>1496</v>
      </c>
      <c r="AK3" s="120" t="s">
        <v>1497</v>
      </c>
      <c r="AL3" s="121" t="s">
        <v>1498</v>
      </c>
      <c r="AM3" s="120" t="s">
        <v>1285</v>
      </c>
      <c r="AN3" s="121" t="s">
        <v>1499</v>
      </c>
      <c r="AO3" s="120" t="s">
        <v>1286</v>
      </c>
      <c r="AP3" s="120" t="s">
        <v>1287</v>
      </c>
      <c r="AQ3" s="120" t="s">
        <v>1500</v>
      </c>
      <c r="AR3" s="74" t="s">
        <v>1288</v>
      </c>
      <c r="AS3" s="74" t="s">
        <v>1289</v>
      </c>
      <c r="AT3" s="74" t="s">
        <v>1290</v>
      </c>
      <c r="AU3" s="74" t="s">
        <v>1291</v>
      </c>
      <c r="AV3" s="74" t="s">
        <v>1292</v>
      </c>
      <c r="AW3" s="74" t="s">
        <v>1293</v>
      </c>
      <c r="AX3" s="74" t="s">
        <v>1294</v>
      </c>
      <c r="AY3" s="74" t="s">
        <v>1288</v>
      </c>
      <c r="AZ3" s="74" t="s">
        <v>1289</v>
      </c>
      <c r="BA3" s="74" t="s">
        <v>1290</v>
      </c>
      <c r="BB3" s="74" t="s">
        <v>1291</v>
      </c>
      <c r="BC3" s="74" t="s">
        <v>1292</v>
      </c>
      <c r="BD3" s="74" t="s">
        <v>1293</v>
      </c>
      <c r="BE3" s="74" t="s">
        <v>1295</v>
      </c>
      <c r="BF3" s="74" t="s">
        <v>1288</v>
      </c>
      <c r="BG3" s="74" t="s">
        <v>1289</v>
      </c>
      <c r="BH3" s="74" t="s">
        <v>1290</v>
      </c>
      <c r="BI3" s="74" t="s">
        <v>1291</v>
      </c>
      <c r="BJ3" s="74" t="s">
        <v>1292</v>
      </c>
      <c r="BK3" s="74" t="s">
        <v>1293</v>
      </c>
      <c r="BL3" s="74" t="s">
        <v>1296</v>
      </c>
      <c r="BM3" s="76" t="s">
        <v>1297</v>
      </c>
      <c r="BN3" s="74" t="s">
        <v>1288</v>
      </c>
      <c r="BO3" s="74" t="s">
        <v>1289</v>
      </c>
      <c r="BP3" s="74" t="s">
        <v>1298</v>
      </c>
      <c r="BQ3" s="74" t="s">
        <v>1291</v>
      </c>
      <c r="BR3" s="74" t="s">
        <v>1292</v>
      </c>
      <c r="BS3" s="74" t="s">
        <v>1293</v>
      </c>
      <c r="BT3" s="74" t="s">
        <v>1299</v>
      </c>
      <c r="BU3" s="76" t="s">
        <v>1300</v>
      </c>
      <c r="BV3" s="74" t="s">
        <v>1288</v>
      </c>
      <c r="BW3" s="74" t="s">
        <v>1289</v>
      </c>
      <c r="BX3" s="74" t="s">
        <v>1290</v>
      </c>
      <c r="BY3" s="74" t="s">
        <v>1291</v>
      </c>
      <c r="BZ3" s="74" t="s">
        <v>1292</v>
      </c>
      <c r="CA3" s="74" t="s">
        <v>1293</v>
      </c>
      <c r="CB3" s="74" t="s">
        <v>1301</v>
      </c>
      <c r="CC3" s="76" t="s">
        <v>1302</v>
      </c>
      <c r="CD3" s="74" t="s">
        <v>1288</v>
      </c>
      <c r="CE3" s="74" t="s">
        <v>1289</v>
      </c>
      <c r="CF3" s="74" t="s">
        <v>1290</v>
      </c>
      <c r="CG3" s="74" t="s">
        <v>1291</v>
      </c>
      <c r="CH3" s="74" t="s">
        <v>1292</v>
      </c>
      <c r="CI3" s="74" t="s">
        <v>1293</v>
      </c>
      <c r="CJ3" s="74" t="s">
        <v>1303</v>
      </c>
      <c r="CK3" s="74" t="s">
        <v>831</v>
      </c>
      <c r="CL3" s="74" t="s">
        <v>806</v>
      </c>
      <c r="CM3" s="74" t="s">
        <v>1304</v>
      </c>
      <c r="CN3" s="74" t="s">
        <v>852</v>
      </c>
      <c r="CO3" s="74" t="s">
        <v>1305</v>
      </c>
      <c r="CP3" s="74" t="s">
        <v>831</v>
      </c>
      <c r="CQ3" s="74" t="s">
        <v>1306</v>
      </c>
      <c r="CR3" s="74" t="s">
        <v>808</v>
      </c>
      <c r="CS3" s="74" t="s">
        <v>852</v>
      </c>
      <c r="CT3" s="74" t="s">
        <v>1307</v>
      </c>
      <c r="CU3" s="74" t="s">
        <v>1308</v>
      </c>
      <c r="CV3" s="203" t="s">
        <v>831</v>
      </c>
      <c r="CW3" s="203" t="s">
        <v>806</v>
      </c>
      <c r="CX3" s="203" t="s">
        <v>1304</v>
      </c>
      <c r="CY3" s="203" t="s">
        <v>1309</v>
      </c>
      <c r="CZ3" s="203" t="s">
        <v>831</v>
      </c>
      <c r="DA3" s="203" t="s">
        <v>1306</v>
      </c>
      <c r="DB3" s="203" t="s">
        <v>808</v>
      </c>
      <c r="DC3" s="203" t="s">
        <v>1310</v>
      </c>
      <c r="DD3" s="203" t="s">
        <v>1311</v>
      </c>
      <c r="DE3" s="203" t="s">
        <v>1312</v>
      </c>
      <c r="DF3" s="204" t="s">
        <v>831</v>
      </c>
      <c r="DG3" s="204" t="s">
        <v>806</v>
      </c>
      <c r="DH3" s="204" t="s">
        <v>1285</v>
      </c>
      <c r="DI3" s="205" t="s">
        <v>831</v>
      </c>
      <c r="DJ3" s="205" t="s">
        <v>806</v>
      </c>
      <c r="DK3" s="205" t="s">
        <v>1285</v>
      </c>
      <c r="DL3" s="74" t="s">
        <v>831</v>
      </c>
      <c r="DM3" s="74" t="s">
        <v>806</v>
      </c>
      <c r="DN3" s="74" t="s">
        <v>1304</v>
      </c>
      <c r="DO3" s="74" t="s">
        <v>1305</v>
      </c>
      <c r="DP3" s="77" t="s">
        <v>1313</v>
      </c>
      <c r="DQ3" s="77" t="s">
        <v>795</v>
      </c>
      <c r="DR3" s="78" t="s">
        <v>796</v>
      </c>
      <c r="DS3" s="78" t="s">
        <v>797</v>
      </c>
      <c r="DT3" s="77" t="s">
        <v>1314</v>
      </c>
      <c r="DU3" s="77" t="s">
        <v>1315</v>
      </c>
      <c r="DV3" s="77" t="s">
        <v>795</v>
      </c>
      <c r="DW3" s="78" t="s">
        <v>796</v>
      </c>
      <c r="DX3" s="78" t="s">
        <v>797</v>
      </c>
      <c r="DY3" s="77" t="s">
        <v>1314</v>
      </c>
      <c r="DZ3" s="77" t="s">
        <v>1316</v>
      </c>
      <c r="EA3" s="77" t="s">
        <v>795</v>
      </c>
      <c r="EB3" s="78" t="s">
        <v>796</v>
      </c>
      <c r="EC3" s="78" t="s">
        <v>797</v>
      </c>
      <c r="ED3" s="77" t="s">
        <v>1314</v>
      </c>
      <c r="EE3" s="77" t="s">
        <v>1317</v>
      </c>
      <c r="EF3" s="77" t="s">
        <v>795</v>
      </c>
      <c r="EG3" s="78" t="s">
        <v>796</v>
      </c>
      <c r="EH3" s="78" t="s">
        <v>797</v>
      </c>
      <c r="EI3" s="77" t="s">
        <v>1314</v>
      </c>
      <c r="EJ3" s="77" t="s">
        <v>1318</v>
      </c>
      <c r="EK3" s="77" t="s">
        <v>795</v>
      </c>
      <c r="EL3" s="78" t="s">
        <v>796</v>
      </c>
      <c r="EM3" s="78" t="s">
        <v>797</v>
      </c>
      <c r="EN3" s="77" t="s">
        <v>1314</v>
      </c>
      <c r="EO3" s="77" t="s">
        <v>1319</v>
      </c>
      <c r="EP3" s="77" t="s">
        <v>795</v>
      </c>
      <c r="EQ3" s="78" t="s">
        <v>796</v>
      </c>
      <c r="ER3" s="78" t="s">
        <v>797</v>
      </c>
      <c r="ES3" s="77" t="s">
        <v>1314</v>
      </c>
      <c r="ET3" s="77" t="s">
        <v>815</v>
      </c>
      <c r="EU3" s="77" t="s">
        <v>1313</v>
      </c>
      <c r="EV3" s="77" t="s">
        <v>1320</v>
      </c>
      <c r="EW3" s="77" t="s">
        <v>1321</v>
      </c>
      <c r="EX3" s="77" t="s">
        <v>1314</v>
      </c>
      <c r="EY3" s="77" t="s">
        <v>1315</v>
      </c>
      <c r="EZ3" s="77" t="s">
        <v>1320</v>
      </c>
      <c r="FA3" s="77" t="s">
        <v>1321</v>
      </c>
      <c r="FB3" s="77" t="s">
        <v>1314</v>
      </c>
      <c r="FC3" s="77" t="s">
        <v>1316</v>
      </c>
      <c r="FD3" s="77" t="s">
        <v>1320</v>
      </c>
      <c r="FE3" s="77" t="s">
        <v>1321</v>
      </c>
      <c r="FF3" s="77" t="s">
        <v>1314</v>
      </c>
      <c r="FG3" s="77" t="s">
        <v>1317</v>
      </c>
      <c r="FH3" s="77" t="s">
        <v>1320</v>
      </c>
      <c r="FI3" s="77" t="s">
        <v>1321</v>
      </c>
      <c r="FJ3" s="77" t="s">
        <v>1314</v>
      </c>
      <c r="FK3" s="77" t="s">
        <v>1318</v>
      </c>
      <c r="FL3" s="77" t="s">
        <v>1320</v>
      </c>
      <c r="FM3" s="77" t="s">
        <v>1321</v>
      </c>
      <c r="FN3" s="77" t="s">
        <v>1314</v>
      </c>
      <c r="FO3" s="77" t="s">
        <v>1319</v>
      </c>
      <c r="FP3" s="77" t="s">
        <v>1320</v>
      </c>
      <c r="FQ3" s="77" t="s">
        <v>1321</v>
      </c>
      <c r="FR3" s="77" t="s">
        <v>1314</v>
      </c>
      <c r="FS3" s="77" t="s">
        <v>815</v>
      </c>
      <c r="FT3" s="79" t="s">
        <v>1322</v>
      </c>
      <c r="FU3" s="79" t="s">
        <v>1323</v>
      </c>
      <c r="FV3" s="79" t="s">
        <v>1324</v>
      </c>
      <c r="FW3" s="79" t="s">
        <v>1325</v>
      </c>
      <c r="FX3" s="79" t="s">
        <v>1326</v>
      </c>
      <c r="FY3" s="79" t="s">
        <v>1327</v>
      </c>
      <c r="FZ3" s="79" t="s">
        <v>1328</v>
      </c>
      <c r="GA3" s="79" t="s">
        <v>1329</v>
      </c>
      <c r="GB3" s="80" t="s">
        <v>1330</v>
      </c>
      <c r="GC3" s="80" t="s">
        <v>1331</v>
      </c>
      <c r="GD3" s="78" t="s">
        <v>1332</v>
      </c>
      <c r="GE3" s="78" t="s">
        <v>1333</v>
      </c>
      <c r="GF3" s="78" t="s">
        <v>1334</v>
      </c>
      <c r="GG3" s="78" t="s">
        <v>1335</v>
      </c>
      <c r="GH3" s="74" t="s">
        <v>1336</v>
      </c>
      <c r="GI3" s="74" t="s">
        <v>1336</v>
      </c>
      <c r="GJ3" s="74" t="s">
        <v>1336</v>
      </c>
      <c r="GK3" s="74" t="s">
        <v>1336</v>
      </c>
      <c r="GL3" s="81" t="s">
        <v>1337</v>
      </c>
      <c r="GM3" s="81" t="s">
        <v>1338</v>
      </c>
      <c r="GN3" s="77" t="s">
        <v>1339</v>
      </c>
      <c r="GO3" s="77" t="s">
        <v>1340</v>
      </c>
      <c r="GP3" s="128" t="s">
        <v>1341</v>
      </c>
      <c r="GQ3" s="83" t="s">
        <v>831</v>
      </c>
      <c r="GR3" s="83" t="s">
        <v>806</v>
      </c>
      <c r="GS3" s="83" t="s">
        <v>1304</v>
      </c>
      <c r="GT3" s="83" t="s">
        <v>852</v>
      </c>
      <c r="GU3" s="83" t="s">
        <v>1342</v>
      </c>
      <c r="GV3" s="83" t="s">
        <v>831</v>
      </c>
      <c r="GW3" s="83" t="s">
        <v>806</v>
      </c>
      <c r="GX3" s="83" t="s">
        <v>1304</v>
      </c>
      <c r="GY3" s="83" t="s">
        <v>852</v>
      </c>
      <c r="GZ3" s="83" t="s">
        <v>1343</v>
      </c>
      <c r="HA3" s="84" t="s">
        <v>1276</v>
      </c>
      <c r="HB3" s="84" t="s">
        <v>806</v>
      </c>
      <c r="HC3" s="82" t="s">
        <v>1344</v>
      </c>
      <c r="HD3" s="84" t="s">
        <v>1345</v>
      </c>
      <c r="HE3" s="84" t="s">
        <v>1345</v>
      </c>
      <c r="HF3" s="84" t="s">
        <v>1345</v>
      </c>
      <c r="HG3" s="129" t="s">
        <v>1276</v>
      </c>
      <c r="HH3" s="129" t="s">
        <v>806</v>
      </c>
      <c r="HI3" s="128" t="s">
        <v>1344</v>
      </c>
      <c r="HJ3" s="84" t="s">
        <v>1346</v>
      </c>
      <c r="HK3" s="130" t="s">
        <v>831</v>
      </c>
      <c r="HL3" s="130" t="s">
        <v>806</v>
      </c>
      <c r="HM3" s="130" t="s">
        <v>808</v>
      </c>
      <c r="HN3" s="130" t="s">
        <v>831</v>
      </c>
      <c r="HO3" s="130" t="s">
        <v>806</v>
      </c>
      <c r="HP3" s="130" t="s">
        <v>808</v>
      </c>
      <c r="HQ3" s="131" t="s">
        <v>831</v>
      </c>
      <c r="HR3" s="131" t="s">
        <v>806</v>
      </c>
      <c r="HS3" s="131" t="s">
        <v>808</v>
      </c>
      <c r="HT3" s="134" t="s">
        <v>1347</v>
      </c>
      <c r="HU3" s="85" t="s">
        <v>1348</v>
      </c>
      <c r="HV3" s="131" t="s">
        <v>831</v>
      </c>
      <c r="HW3" s="131" t="s">
        <v>806</v>
      </c>
      <c r="HX3" s="131" t="s">
        <v>808</v>
      </c>
      <c r="HY3" s="130" t="s">
        <v>831</v>
      </c>
      <c r="HZ3" s="130" t="s">
        <v>806</v>
      </c>
      <c r="IA3" s="130" t="s">
        <v>808</v>
      </c>
      <c r="IB3" s="130" t="s">
        <v>831</v>
      </c>
      <c r="IC3" s="130" t="s">
        <v>806</v>
      </c>
      <c r="ID3" s="130" t="s">
        <v>808</v>
      </c>
      <c r="IE3" s="134" t="s">
        <v>1347</v>
      </c>
      <c r="IF3" s="84" t="s">
        <v>1348</v>
      </c>
      <c r="IG3" s="130" t="s">
        <v>831</v>
      </c>
      <c r="IH3" s="130" t="s">
        <v>806</v>
      </c>
      <c r="II3" s="130" t="s">
        <v>808</v>
      </c>
      <c r="IJ3" s="130" t="s">
        <v>831</v>
      </c>
      <c r="IK3" s="130" t="s">
        <v>806</v>
      </c>
      <c r="IL3" s="130" t="s">
        <v>808</v>
      </c>
      <c r="IM3" s="130" t="s">
        <v>831</v>
      </c>
      <c r="IN3" s="130" t="s">
        <v>806</v>
      </c>
      <c r="IO3" s="130" t="s">
        <v>808</v>
      </c>
      <c r="IP3" s="134" t="s">
        <v>1347</v>
      </c>
      <c r="IQ3" s="84" t="s">
        <v>1348</v>
      </c>
      <c r="IR3" s="130" t="s">
        <v>831</v>
      </c>
      <c r="IS3" s="130" t="s">
        <v>806</v>
      </c>
      <c r="IT3" s="130" t="s">
        <v>808</v>
      </c>
      <c r="IU3" s="130" t="s">
        <v>831</v>
      </c>
      <c r="IV3" s="130" t="s">
        <v>806</v>
      </c>
      <c r="IW3" s="130" t="s">
        <v>808</v>
      </c>
      <c r="IX3" s="130" t="s">
        <v>831</v>
      </c>
      <c r="IY3" s="130" t="s">
        <v>806</v>
      </c>
      <c r="IZ3" s="130" t="s">
        <v>808</v>
      </c>
      <c r="JA3" s="134" t="s">
        <v>1347</v>
      </c>
      <c r="JB3" s="84" t="s">
        <v>1348</v>
      </c>
      <c r="JC3" s="130" t="s">
        <v>831</v>
      </c>
      <c r="JD3" s="130" t="s">
        <v>806</v>
      </c>
      <c r="JE3" s="130" t="s">
        <v>808</v>
      </c>
      <c r="JF3" s="130" t="s">
        <v>831</v>
      </c>
      <c r="JG3" s="130" t="s">
        <v>806</v>
      </c>
      <c r="JH3" s="130" t="s">
        <v>808</v>
      </c>
      <c r="JI3" s="130" t="s">
        <v>831</v>
      </c>
      <c r="JJ3" s="130" t="s">
        <v>806</v>
      </c>
      <c r="JK3" s="130" t="s">
        <v>808</v>
      </c>
      <c r="JL3" s="134" t="s">
        <v>1347</v>
      </c>
      <c r="JM3" s="84" t="s">
        <v>1348</v>
      </c>
      <c r="JN3" s="130" t="s">
        <v>831</v>
      </c>
      <c r="JO3" s="130" t="s">
        <v>806</v>
      </c>
      <c r="JP3" s="130" t="s">
        <v>808</v>
      </c>
      <c r="JQ3" s="130" t="s">
        <v>831</v>
      </c>
      <c r="JR3" s="130" t="s">
        <v>806</v>
      </c>
      <c r="JS3" s="130" t="s">
        <v>808</v>
      </c>
      <c r="JT3" s="130" t="s">
        <v>831</v>
      </c>
      <c r="JU3" s="130" t="s">
        <v>806</v>
      </c>
      <c r="JV3" s="130" t="s">
        <v>808</v>
      </c>
      <c r="JW3" s="134" t="s">
        <v>1347</v>
      </c>
      <c r="JX3" s="84" t="s">
        <v>1348</v>
      </c>
      <c r="JY3" s="130" t="s">
        <v>831</v>
      </c>
      <c r="JZ3" s="130" t="s">
        <v>806</v>
      </c>
      <c r="KA3" s="130" t="s">
        <v>808</v>
      </c>
      <c r="KB3" s="130" t="s">
        <v>831</v>
      </c>
      <c r="KC3" s="130" t="s">
        <v>806</v>
      </c>
      <c r="KD3" s="130" t="s">
        <v>808</v>
      </c>
      <c r="KE3" s="130" t="s">
        <v>831</v>
      </c>
      <c r="KF3" s="130" t="s">
        <v>806</v>
      </c>
      <c r="KG3" s="130" t="s">
        <v>808</v>
      </c>
      <c r="KH3" s="134" t="s">
        <v>1347</v>
      </c>
      <c r="KI3" s="84" t="s">
        <v>1348</v>
      </c>
      <c r="KJ3" s="130" t="s">
        <v>831</v>
      </c>
      <c r="KK3" s="130" t="s">
        <v>806</v>
      </c>
      <c r="KL3" s="130" t="s">
        <v>808</v>
      </c>
      <c r="KM3" s="130" t="s">
        <v>831</v>
      </c>
      <c r="KN3" s="130" t="s">
        <v>806</v>
      </c>
      <c r="KO3" s="130" t="s">
        <v>808</v>
      </c>
      <c r="KP3" s="130" t="s">
        <v>831</v>
      </c>
      <c r="KQ3" s="130" t="s">
        <v>806</v>
      </c>
      <c r="KR3" s="130" t="s">
        <v>808</v>
      </c>
      <c r="KS3" s="134" t="s">
        <v>1347</v>
      </c>
      <c r="KT3" s="84" t="s">
        <v>1348</v>
      </c>
      <c r="KU3" s="130" t="s">
        <v>831</v>
      </c>
      <c r="KV3" s="130" t="s">
        <v>806</v>
      </c>
      <c r="KW3" s="130" t="s">
        <v>808</v>
      </c>
      <c r="KX3" s="130" t="s">
        <v>831</v>
      </c>
      <c r="KY3" s="130" t="s">
        <v>806</v>
      </c>
      <c r="KZ3" s="130" t="s">
        <v>808</v>
      </c>
      <c r="LA3" s="130" t="s">
        <v>831</v>
      </c>
      <c r="LB3" s="130" t="s">
        <v>806</v>
      </c>
      <c r="LC3" s="130" t="s">
        <v>808</v>
      </c>
      <c r="LD3" s="134" t="s">
        <v>1347</v>
      </c>
      <c r="LE3" s="84" t="s">
        <v>1348</v>
      </c>
      <c r="LF3" s="130" t="s">
        <v>831</v>
      </c>
      <c r="LG3" s="130" t="s">
        <v>806</v>
      </c>
      <c r="LH3" s="130" t="s">
        <v>808</v>
      </c>
      <c r="LI3" s="130" t="s">
        <v>831</v>
      </c>
      <c r="LJ3" s="130" t="s">
        <v>806</v>
      </c>
      <c r="LK3" s="130" t="s">
        <v>808</v>
      </c>
      <c r="LL3" s="130" t="s">
        <v>831</v>
      </c>
      <c r="LM3" s="130" t="s">
        <v>806</v>
      </c>
      <c r="LN3" s="130" t="s">
        <v>808</v>
      </c>
      <c r="LO3" s="134" t="s">
        <v>1347</v>
      </c>
      <c r="LP3" s="84" t="s">
        <v>1348</v>
      </c>
      <c r="LQ3" s="130" t="s">
        <v>831</v>
      </c>
      <c r="LR3" s="130" t="s">
        <v>806</v>
      </c>
      <c r="LS3" s="130" t="s">
        <v>808</v>
      </c>
      <c r="LT3" s="130" t="s">
        <v>831</v>
      </c>
      <c r="LU3" s="130" t="s">
        <v>806</v>
      </c>
      <c r="LV3" s="130" t="s">
        <v>808</v>
      </c>
      <c r="LW3" s="130" t="s">
        <v>831</v>
      </c>
      <c r="LX3" s="130" t="s">
        <v>806</v>
      </c>
      <c r="LY3" s="130" t="s">
        <v>808</v>
      </c>
      <c r="LZ3" s="134" t="s">
        <v>1347</v>
      </c>
      <c r="MA3" s="84" t="s">
        <v>1348</v>
      </c>
      <c r="MB3" s="130" t="s">
        <v>831</v>
      </c>
      <c r="MC3" s="130" t="s">
        <v>806</v>
      </c>
      <c r="MD3" s="130" t="s">
        <v>808</v>
      </c>
      <c r="ME3" s="130" t="s">
        <v>831</v>
      </c>
      <c r="MF3" s="130" t="s">
        <v>806</v>
      </c>
      <c r="MG3" s="130" t="s">
        <v>808</v>
      </c>
      <c r="MH3" s="130" t="s">
        <v>831</v>
      </c>
      <c r="MI3" s="130" t="s">
        <v>806</v>
      </c>
      <c r="MJ3" s="130" t="s">
        <v>808</v>
      </c>
      <c r="MK3" s="134" t="s">
        <v>1347</v>
      </c>
      <c r="ML3" s="84" t="s">
        <v>1348</v>
      </c>
      <c r="MM3" s="130" t="s">
        <v>831</v>
      </c>
      <c r="MN3" s="130" t="s">
        <v>806</v>
      </c>
      <c r="MO3" s="130" t="s">
        <v>808</v>
      </c>
      <c r="MP3" s="130" t="s">
        <v>831</v>
      </c>
      <c r="MQ3" s="130" t="s">
        <v>806</v>
      </c>
      <c r="MR3" s="130" t="s">
        <v>808</v>
      </c>
      <c r="MS3" s="130" t="s">
        <v>831</v>
      </c>
      <c r="MT3" s="130" t="s">
        <v>806</v>
      </c>
      <c r="MU3" s="130" t="s">
        <v>808</v>
      </c>
      <c r="MV3" s="134" t="s">
        <v>1347</v>
      </c>
      <c r="MW3" s="84" t="s">
        <v>1348</v>
      </c>
      <c r="MX3" s="130" t="s">
        <v>831</v>
      </c>
      <c r="MY3" s="130" t="s">
        <v>806</v>
      </c>
      <c r="MZ3" s="130" t="s">
        <v>808</v>
      </c>
      <c r="NA3" s="130" t="s">
        <v>831</v>
      </c>
      <c r="NB3" s="130" t="s">
        <v>806</v>
      </c>
      <c r="NC3" s="130" t="s">
        <v>808</v>
      </c>
      <c r="ND3" s="130" t="s">
        <v>831</v>
      </c>
      <c r="NE3" s="130" t="s">
        <v>806</v>
      </c>
      <c r="NF3" s="130" t="s">
        <v>808</v>
      </c>
      <c r="NG3" s="134" t="s">
        <v>1347</v>
      </c>
      <c r="NH3" s="84" t="s">
        <v>1348</v>
      </c>
      <c r="NI3" s="130" t="s">
        <v>831</v>
      </c>
      <c r="NJ3" s="130" t="s">
        <v>806</v>
      </c>
      <c r="NK3" s="130" t="s">
        <v>808</v>
      </c>
      <c r="NL3" s="130" t="s">
        <v>831</v>
      </c>
      <c r="NM3" s="130" t="s">
        <v>806</v>
      </c>
      <c r="NN3" s="130" t="s">
        <v>808</v>
      </c>
      <c r="NO3" s="130" t="s">
        <v>831</v>
      </c>
      <c r="NP3" s="130" t="s">
        <v>806</v>
      </c>
      <c r="NQ3" s="130" t="s">
        <v>808</v>
      </c>
      <c r="NR3" s="134" t="s">
        <v>1347</v>
      </c>
      <c r="NS3" s="84" t="s">
        <v>1348</v>
      </c>
      <c r="NT3" s="210" t="str">
        <f>C4</f>
        <v xml:space="preserve"> </v>
      </c>
      <c r="NU3" s="210" t="str">
        <f>C12</f>
        <v>OH1</v>
      </c>
      <c r="NV3" s="210" t="str">
        <f>C13</f>
        <v>OH2</v>
      </c>
      <c r="NW3" s="210" t="str">
        <f>C14</f>
        <v>OH3</v>
      </c>
      <c r="NX3" s="210" t="str">
        <f>C15</f>
        <v>OH4</v>
      </c>
      <c r="NY3" s="210" t="str">
        <f>C16</f>
        <v>OH5</v>
      </c>
      <c r="NZ3" s="210" t="str">
        <f>C17</f>
        <v>OH6</v>
      </c>
      <c r="OA3" s="210" t="str">
        <f>C18</f>
        <v>OH7</v>
      </c>
      <c r="OB3" s="210" t="str">
        <f>C19</f>
        <v>OH8</v>
      </c>
      <c r="OC3" s="210" t="str">
        <f>C20</f>
        <v/>
      </c>
      <c r="OD3" s="210" t="str">
        <f>C21</f>
        <v/>
      </c>
      <c r="OE3" s="210" t="str">
        <f>C22</f>
        <v/>
      </c>
      <c r="OF3" s="210" t="str">
        <f>C23</f>
        <v/>
      </c>
      <c r="OG3" s="210" t="str">
        <f>ForCompiliationFile!C28</f>
        <v>SSA1</v>
      </c>
      <c r="OH3" s="210" t="str">
        <f>C29</f>
        <v>SSA2</v>
      </c>
      <c r="OI3" s="210" t="str">
        <f>Check!D12</f>
        <v>Total Taxable Assessment</v>
      </c>
      <c r="OJ3" s="210" t="str">
        <f>Check!D19</f>
        <v>Taxable Assessment Type - Agricultural</v>
      </c>
      <c r="OK3" s="210" t="str">
        <f>Check!D26</f>
        <v>Taxable Assessment Type - Residential</v>
      </c>
      <c r="OL3" s="210" t="str">
        <f>Check!D33</f>
        <v>Taxable Assessment Type - Commercial and Industrial, Resource</v>
      </c>
      <c r="OM3" s="210" t="str">
        <f>Check!C41</f>
        <v>Comparison of Municipal and SAMA Assessments</v>
      </c>
      <c r="ON3" s="210" t="str">
        <f>Check!C51</f>
        <v>Uniform Mill Rate Check</v>
      </c>
    </row>
    <row r="4" spans="1:404" s="451" customFormat="1" ht="12.75" x14ac:dyDescent="0.2">
      <c r="A4" s="440" t="str">
        <f ca="1">IF(Municipality!F15 = "Rural Municipality", Municipality!R12, "")</f>
        <v/>
      </c>
      <c r="B4" s="441" t="str">
        <f>Municipality!F15</f>
        <v>Rural Municipality</v>
      </c>
      <c r="C4" s="440" t="str">
        <f>Municipality!F12</f>
        <v xml:space="preserve"> </v>
      </c>
      <c r="D4" s="440"/>
      <c r="E4" s="442">
        <f>SUM('2026return'!D25,'2026return'!D148,'2026return'!D150,'2026return'!D193,'2026return'!D195,'2026return'!D238,'2026return'!D240,'2026return'!D283,'2026return'!D285,'2026return'!D328,'2026return'!D330,'2026return'!D373,'2026return'!D375,'2026return'!D418,'2026return'!D420,'2026return'!D463,'2026return'!D465,'2026return'!D508,'2026return'!D510,'2026return'!D553,'2026return'!D555,'2026return'!D598,'2026return'!D600,'2026return'!D644,'2026return'!D646,'2026return'!D703,'2026return'!D705,'2026return'!D750,'2026return'!D752)</f>
        <v>0</v>
      </c>
      <c r="F4" s="442">
        <f>SUM('2026return'!D38,'2026return'!D151,'2026return'!D153,'2026return'!D196,'2026return'!D198,'2026return'!D241,'2026return'!D243,'2026return'!D286,'2026return'!D288,'2026return'!D331,'2026return'!D333,'2026return'!D376,'2026return'!D378,'2026return'!D421,'2026return'!D423,'2026return'!D466,'2026return'!D468,'2026return'!D511,'2026return'!D513,'2026return'!D556,'2026return'!D558,'2026return'!D601,'2026return'!D603,'2026return'!D647,'2026return'!D649,'2026return'!D706,'2026return'!D708,'2026return'!D753,'2026return'!D755)</f>
        <v>0</v>
      </c>
      <c r="G4" s="442">
        <f>SUM('2026return'!D52,'2026return'!D154,'2026return'!D156,'2026return'!D199,'2026return'!D201,'2026return'!D244,'2026return'!D246,'2026return'!D289,'2026return'!D291,'2026return'!D334,'2026return'!D336,'2026return'!D379,'2026return'!D381,'2026return'!D424,'2026return'!D426,'2026return'!D469,'2026return'!D471,'2026return'!D514,'2026return'!D516,'2026return'!D559,'2026return'!D561,'2026return'!D604,'2026return'!D606,'2026return'!D650,'2026return'!D652,'2026return'!D709,'2026return'!D711,'2026return'!D756,'2026return'!D758)</f>
        <v>0</v>
      </c>
      <c r="H4" s="442">
        <f>SUM(E4:G4)</f>
        <v>0</v>
      </c>
      <c r="I4" s="442">
        <f>SUM('2026return'!M25,'2026return'!M148,'2026return'!M149,'2026return'!M150,'2026return'!M193,'2026return'!M194,'2026return'!M195,'2026return'!M238,'2026return'!M239,'2026return'!M240,'2026return'!M283,'2026return'!M284,'2026return'!M285,'2026return'!M328,'2026return'!M329,'2026return'!M330,'2026return'!M373,'2026return'!M374,'2026return'!M375,'2026return'!M418,'2026return'!M419,'2026return'!M420,'2026return'!M463,'2026return'!M464,'2026return'!M465,'2026return'!M508,'2026return'!M509,'2026return'!M510,'2026return'!M553,'2026return'!M554,'2026return'!M555,'2026return'!M598,'2026return'!M599,'2026return'!M600,'2026return'!M644,'2026return'!M645,'2026return'!M646,'2026return'!M703,'2026return'!M704,'2026return'!M705,'2026return'!M750,'2026return'!M751,'2026return'!M752)</f>
        <v>0</v>
      </c>
      <c r="J4" s="442">
        <f>SUM('2026return'!M38,'2026return'!M151,'2026return'!M152,'2026return'!M153,'2026return'!M196,'2026return'!M197,'2026return'!M198,'2026return'!M241,'2026return'!M242,'2026return'!M243,'2026return'!M286,'2026return'!M287,'2026return'!M288,'2026return'!M331,'2026return'!M332,'2026return'!M333,'2026return'!M376,'2026return'!M377,'2026return'!M378,'2026return'!M421,'2026return'!M422,'2026return'!M423,'2026return'!M466,'2026return'!M467,'2026return'!M468,'2026return'!M511,'2026return'!M512,'2026return'!M513,'2026return'!M556,'2026return'!M557,'2026return'!M558,'2026return'!M601,'2026return'!M602,'2026return'!M603,'2026return'!M647,'2026return'!M648,'2026return'!M649,'2026return'!M706,'2026return'!M707,'2026return'!M708,'2026return'!M753,'2026return'!M754,'2026return'!M755)</f>
        <v>0</v>
      </c>
      <c r="K4" s="442">
        <f>SUM('2026return'!M52,'2026return'!M154,'2026return'!M155,'2026return'!M156,'2026return'!M199,'2026return'!M200,'2026return'!M201,'2026return'!M244,'2026return'!M245,'2026return'!M246,'2026return'!M289,'2026return'!M290,'2026return'!M291,'2026return'!M334,'2026return'!M335,'2026return'!M336,'2026return'!M379,'2026return'!M380,'2026return'!M381,'2026return'!M424,'2026return'!M425,'2026return'!M426,'2026return'!M469,'2026return'!M470,'2026return'!M471,'2026return'!M514,'2026return'!M515,'2026return'!M516,'2026return'!M559,'2026return'!M560,'2026return'!M561,'2026return'!M604,'2026return'!M605,'2026return'!M606,'2026return'!M650,'2026return'!M651,'2026return'!M652,'2026return'!M709,'2026return'!M710,'2026return'!M711,'2026return'!M756,'2026return'!M757,'2026return'!M758)</f>
        <v>0</v>
      </c>
      <c r="L4" s="442">
        <f>SUM(I4:K4)</f>
        <v>0</v>
      </c>
      <c r="M4" s="443">
        <f>IFERROR(L4*1000/H4,0)</f>
        <v>0</v>
      </c>
      <c r="N4" s="443"/>
      <c r="O4" s="440" t="str">
        <f>IF(SUM(AR4:BL4)=0,"N","Y")</f>
        <v>N</v>
      </c>
      <c r="P4" s="440" t="str">
        <f>IF(SUM(BM4:CJ4)=0,"N","Y")</f>
        <v>N</v>
      </c>
      <c r="Q4" s="440" t="s">
        <v>1349</v>
      </c>
      <c r="R4" s="440" t="str">
        <f>IF(COUNTIF(T4:AE4,"0")+COUNTIF(T4:AE4,1)=12,"N","Y")</f>
        <v>N</v>
      </c>
      <c r="S4" s="443">
        <f>IF(MAX('2026return'!F19:F21,'2026return'!F32:F35,'2026return'!F45:F49)=MIN('2026return'!F19:F21,'2026return'!F32:F35,'2026return'!F45:F49),MAX('2026return'!F19:F21,'2026return'!F32:F35,'2026return'!F45:F49))</f>
        <v>0</v>
      </c>
      <c r="T4" s="443">
        <f>'2026return'!E19</f>
        <v>0</v>
      </c>
      <c r="U4" s="443">
        <f>'2026return'!E20</f>
        <v>0</v>
      </c>
      <c r="V4" s="443">
        <f>'2026return'!E21</f>
        <v>0</v>
      </c>
      <c r="W4" s="443">
        <f>'2026return'!E32</f>
        <v>0</v>
      </c>
      <c r="X4" s="443">
        <f>'2026return'!E33</f>
        <v>0</v>
      </c>
      <c r="Y4" s="443">
        <f>'2026return'!E34</f>
        <v>0</v>
      </c>
      <c r="Z4" s="443">
        <f>'2026return'!E35</f>
        <v>0</v>
      </c>
      <c r="AA4" s="443">
        <f>'2026return'!E45</f>
        <v>0</v>
      </c>
      <c r="AB4" s="443">
        <f>'2026return'!E46</f>
        <v>0</v>
      </c>
      <c r="AC4" s="443">
        <f>'2026return'!E47</f>
        <v>0</v>
      </c>
      <c r="AD4" s="443">
        <f>'2026return'!E48</f>
        <v>0</v>
      </c>
      <c r="AE4" s="443">
        <f>'2026return'!E49</f>
        <v>0</v>
      </c>
      <c r="AF4" s="443" t="str">
        <f t="shared" ref="AF4:AQ4" si="0">IF($S4*T4 &gt;0,$S4*T4," ")</f>
        <v xml:space="preserve"> </v>
      </c>
      <c r="AG4" s="443" t="str">
        <f t="shared" si="0"/>
        <v xml:space="preserve"> </v>
      </c>
      <c r="AH4" s="443" t="str">
        <f t="shared" si="0"/>
        <v xml:space="preserve"> </v>
      </c>
      <c r="AI4" s="443" t="str">
        <f t="shared" si="0"/>
        <v xml:space="preserve"> </v>
      </c>
      <c r="AJ4" s="443" t="str">
        <f t="shared" si="0"/>
        <v xml:space="preserve"> </v>
      </c>
      <c r="AK4" s="443" t="str">
        <f t="shared" si="0"/>
        <v xml:space="preserve"> </v>
      </c>
      <c r="AL4" s="443" t="str">
        <f t="shared" si="0"/>
        <v xml:space="preserve"> </v>
      </c>
      <c r="AM4" s="443" t="str">
        <f t="shared" si="0"/>
        <v xml:space="preserve"> </v>
      </c>
      <c r="AN4" s="443" t="str">
        <f t="shared" si="0"/>
        <v xml:space="preserve"> </v>
      </c>
      <c r="AO4" s="443" t="str">
        <f t="shared" si="0"/>
        <v xml:space="preserve"> </v>
      </c>
      <c r="AP4" s="443" t="str">
        <f t="shared" si="0"/>
        <v xml:space="preserve"> </v>
      </c>
      <c r="AQ4" s="443" t="str">
        <f t="shared" si="0"/>
        <v xml:space="preserve"> </v>
      </c>
      <c r="AR4" s="442">
        <f>IFERROR(('2026return'!G23*'2026return'!H23+'2026return'!G149*'2026return'!H149+'2026return'!G194*'2026return'!H194+'2026return'!G239*'2026return'!H239+'2026return'!G284*'2026return'!H284+'2026return'!G329*'2026return'!H329+'2026return'!G374*'2026return'!H374+'2026return'!G419*'2026return'!H419+'2026return'!G464*'2026return'!H464+'2026return'!G509*'2026return'!H509+'2026return'!G554*'2026return'!H554+'2026return'!G599*'2026return'!H599+'2026return'!G645*'2026return'!H645+'2026return'!G704*'2026return'!H704+'2026return'!G751*'2026return'!H751)/('2026return'!H23+'2026return'!H149+'2026return'!H194+'2026return'!H239+'2026return'!H284+'2026return'!H329+'2026return'!H374+'2026return'!H419+'2026return'!H464+'2026return'!H509+'2026return'!H554+'2026return'!H599+'2026return'!H645+'2026return'!H704+'2026return'!H751),0)</f>
        <v>0</v>
      </c>
      <c r="AS4" s="442">
        <f>'2026return'!H23+'2026return'!H149+'2026return'!H194+'2026return'!H239+'2026return'!H284+'2026return'!H329+'2026return'!H374+'2026return'!H419+'2026return'!H464+'2026return'!H509+'2026return'!H554+'2026return'!H599+'2026return'!H645+'2026return'!H704+'2026return'!H751</f>
        <v>0</v>
      </c>
      <c r="AT4" s="442">
        <f>IFERROR(('2026return'!I23*'2026return'!J23+'2026return'!I149*'2026return'!J149+'2026return'!I194*'2026return'!J194+'2026return'!I239*'2026return'!J239+'2026return'!I284*'2026return'!J284+'2026return'!I329*'2026return'!J329+'2026return'!I374*'2026return'!J374+'2026return'!I419*'2026return'!J419+'2026return'!I464*'2026return'!J464+'2026return'!I509*'2026return'!J509+'2026return'!I554*'2026return'!J554+'2026return'!I599*'2026return'!J599+'2026return'!I645*'2026return'!J645+'2026return'!I704*'2026return'!J704+'2026return'!I751*'2026return'!J751)/('2026return'!J23+'2026return'!J149+'2026return'!J194+'2026return'!J239+'2026return'!J284+'2026return'!J329+'2026return'!J374+'2026return'!J419+'2026return'!J464+'2026return'!J509+'2026return'!J554+'2026return'!J599+'2026return'!J645+'2026return'!J704+'2026return'!J751),0)</f>
        <v>0</v>
      </c>
      <c r="AU4" s="442">
        <f>'2026return'!J23+'2026return'!J149+'2026return'!J194+'2026return'!J239+'2026return'!J284+'2026return'!J329+'2026return'!J374+'2026return'!J419+'2026return'!J464+'2026return'!J509+'2026return'!J554+'2026return'!J599+'2026return'!J645+'2026return'!J704+'2026return'!J751</f>
        <v>0</v>
      </c>
      <c r="AV4" s="442">
        <f>IFERROR(('2026return'!K23*'2026return'!L23+'2026return'!K149*'2026return'!L149+'2026return'!K194*'2026return'!L194+'2026return'!K239*'2026return'!L239+'2026return'!K284*'2026return'!L284+'2026return'!K329*'2026return'!L329+'2026return'!K374*'2026return'!L374+'2026return'!K419*'2026return'!L419+'2026return'!K464*'2026return'!L464+'2026return'!K509*'2026return'!L509+'2026return'!K554*'2026return'!L554+'2026return'!K599*'2026return'!L599+'2026return'!K645*'2026return'!L645+'2026return'!K704*'2026return'!L704+'2026return'!K751*'2026return'!L751)/('2026return'!L23+'2026return'!L149+'2026return'!L194+'2026return'!L239+'2026return'!L284+'2026return'!L329+'2026return'!L374+'2026return'!L419+'2026return'!L464+'2026return'!L509+'2026return'!L554+'2026return'!L599+'2026return'!L645+'2026return'!L704+'2026return'!L751),0)</f>
        <v>0</v>
      </c>
      <c r="AW4" s="442">
        <f>'2026return'!L23+'2026return'!L149+'2026return'!L194+'2026return'!L239+'2026return'!L284+'2026return'!L329+'2026return'!L374+'2026return'!L419+'2026return'!L464+'2026return'!L509+'2026return'!L554+'2026return'!L599+'2026return'!L645+'2026return'!L704+'2026return'!L751</f>
        <v>0</v>
      </c>
      <c r="AX4" s="442">
        <f>'2026return'!M23+'2026return'!M149+'2026return'!M194+'2026return'!M239+'2026return'!M284+'2026return'!M329+'2026return'!M374+'2026return'!M419+'2026return'!M464+'2026return'!M509+'2026return'!M554+'2026return'!M599+'2026return'!M645+'2026return'!M704+'2026return'!M751</f>
        <v>0</v>
      </c>
      <c r="AY4" s="442">
        <f>IFERROR(('2026return'!G36*'2026return'!H36+'2026return'!G152*'2026return'!H152+'2026return'!G197*'2026return'!H197+'2026return'!G242*'2026return'!H242+'2026return'!G287*'2026return'!H287+'2026return'!G332*'2026return'!H332+'2026return'!G377*'2026return'!H377+'2026return'!G422*'2026return'!H422+'2026return'!G467*'2026return'!H467+'2026return'!G512*'2026return'!H512+'2026return'!G557*'2026return'!H557+'2026return'!G602*'2026return'!H602+'2026return'!G648*'2026return'!H648+'2026return'!G707*'2026return'!H707+'2026return'!G754*'2026return'!H754)/('2026return'!H36+'2026return'!H152+'2026return'!H197+'2026return'!H242+'2026return'!H287+'2026return'!H332+'2026return'!H377+'2026return'!H422+'2026return'!H467+'2026return'!H512+'2026return'!H557+'2026return'!H602+'2026return'!H648+'2026return'!H707+'2026return'!H754),0)</f>
        <v>0</v>
      </c>
      <c r="AZ4" s="442">
        <f>'2026return'!H36+'2026return'!H152+'2026return'!H197+'2026return'!H242+'2026return'!H287+'2026return'!H332+'2026return'!H377+'2026return'!H422+'2026return'!H467+'2026return'!H512+'2026return'!H557+'2026return'!H602+'2026return'!H648+'2026return'!H707+'2026return'!H754</f>
        <v>0</v>
      </c>
      <c r="BA4" s="442">
        <f>IFERROR(('2026return'!I36*'2026return'!J36+'2026return'!I152*'2026return'!J152+'2026return'!I197*'2026return'!J197+'2026return'!I242*'2026return'!J242+'2026return'!I287*'2026return'!J287+'2026return'!I332*'2026return'!J332+'2026return'!I377*'2026return'!J377+'2026return'!I422*'2026return'!J422+'2026return'!I467*'2026return'!J467+'2026return'!I512*'2026return'!J512+'2026return'!I557*'2026return'!J557+'2026return'!I602*'2026return'!J602+'2026return'!I648*'2026return'!J648+'2026return'!I707*'2026return'!J707+'2026return'!I754*'2026return'!J754)/('2026return'!J36+'2026return'!J152+'2026return'!J197+'2026return'!J242+'2026return'!J287+'2026return'!J332+'2026return'!J377+'2026return'!J422+'2026return'!J467+'2026return'!J512+'2026return'!J557+'2026return'!J602+'2026return'!J648+'2026return'!J707+'2026return'!J754),0)</f>
        <v>0</v>
      </c>
      <c r="BB4" s="442">
        <f>'2026return'!J36+'2026return'!J152+'2026return'!J197+'2026return'!J242+'2026return'!J287+'2026return'!J332+'2026return'!J377+'2026return'!J422+'2026return'!J467+'2026return'!J512+'2026return'!J557+'2026return'!J602+'2026return'!J648+'2026return'!J707+'2026return'!J754</f>
        <v>0</v>
      </c>
      <c r="BC4" s="442">
        <f>IFERROR(('2026return'!K36*'2026return'!L36+'2026return'!K152*'2026return'!L152+'2026return'!K197*'2026return'!L197+'2026return'!K242*'2026return'!L242+'2026return'!K287*'2026return'!L287+'2026return'!K332*'2026return'!L332+'2026return'!K377*'2026return'!L377+'2026return'!K422*'2026return'!L422+'2026return'!K467*'2026return'!L467+'2026return'!K512*'2026return'!L512+'2026return'!K557*'2026return'!L557+'2026return'!K602*'2026return'!L602+'2026return'!K648*'2026return'!L648+'2026return'!K707*'2026return'!L707+'2026return'!K754*'2026return'!L754)/('2026return'!L36+'2026return'!L152+'2026return'!L197+'2026return'!L242+'2026return'!L287+'2026return'!L332+'2026return'!L377+'2026return'!L422+'2026return'!L467+'2026return'!L512+'2026return'!L557+'2026return'!L602+'2026return'!L648+'2026return'!L707+'2026return'!L754),0)</f>
        <v>0</v>
      </c>
      <c r="BD4" s="442">
        <f>'2026return'!L36+'2026return'!L152+'2026return'!L197+'2026return'!L242+'2026return'!L287+'2026return'!L332+'2026return'!L377+'2026return'!L422+'2026return'!L467+'2026return'!L512+'2026return'!L557+'2026return'!L602+'2026return'!L648+'2026return'!L707+'2026return'!L754</f>
        <v>0</v>
      </c>
      <c r="BE4" s="442">
        <f>'2026return'!M36+'2026return'!M152+'2026return'!M197+'2026return'!M242+'2026return'!M287+'2026return'!M332+'2026return'!M377+'2026return'!M422+'2026return'!M467+'2026return'!M512+'2026return'!M557+'2026return'!M602+'2026return'!M648+'2026return'!M707+'2026return'!M754</f>
        <v>0</v>
      </c>
      <c r="BF4" s="442">
        <f>IFERROR(('2026return'!G50*'2026return'!H50+'2026return'!G155*'2026return'!H155+'2026return'!G200*'2026return'!H200+'2026return'!G245*'2026return'!H245+'2026return'!G290*'2026return'!H290+'2026return'!G335*'2026return'!H335+'2026return'!G380*'2026return'!H380+'2026return'!G425*'2026return'!H425+'2026return'!G470*'2026return'!H470+'2026return'!G515*'2026return'!H515+'2026return'!G560*'2026return'!H560+'2026return'!G605*'2026return'!H605+'2026return'!G651*'2026return'!H651+'2026return'!G710*'2026return'!H710+'2026return'!G757*'2026return'!H757)/('2026return'!H50+'2026return'!H155+'2026return'!H200+'2026return'!H245+'2026return'!H290+'2026return'!H335+'2026return'!H380+'2026return'!H425+'2026return'!H470+'2026return'!H515+'2026return'!H560+'2026return'!H605+'2026return'!H651+'2026return'!H710+'2026return'!H757),0)</f>
        <v>0</v>
      </c>
      <c r="BG4" s="442">
        <f>'2026return'!H50+'2026return'!H155+'2026return'!H200+'2026return'!H245+'2026return'!H290+'2026return'!H335+'2026return'!H380+'2026return'!H425+'2026return'!H470+'2026return'!H515+'2026return'!H560+'2026return'!H605+'2026return'!H651+'2026return'!H710+'2026return'!H757</f>
        <v>0</v>
      </c>
      <c r="BH4" s="442">
        <f>IFERROR(('2026return'!I50*'2026return'!J50+'2026return'!I155*'2026return'!J155+'2026return'!I200*'2026return'!J200+'2026return'!I245*'2026return'!J245+'2026return'!I290*'2026return'!J290+'2026return'!I335*'2026return'!J335+'2026return'!I380*'2026return'!J380+'2026return'!I425*'2026return'!J425+'2026return'!I470*'2026return'!J470+'2026return'!I515*'2026return'!J515+'2026return'!I560*'2026return'!J560+'2026return'!I605*'2026return'!J605+'2026return'!I651*'2026return'!J651+'2026return'!I710*'2026return'!J710+'2026return'!I757*'2026return'!J757)/('2026return'!J50+'2026return'!J155+'2026return'!J200+'2026return'!J245+'2026return'!J290+'2026return'!J335+'2026return'!J380+'2026return'!J425+'2026return'!J470+'2026return'!J515+'2026return'!J560+'2026return'!J605+'2026return'!J651+'2026return'!J710+'2026return'!J757),0)</f>
        <v>0</v>
      </c>
      <c r="BI4" s="442">
        <f>'2026return'!J50+'2026return'!J155+'2026return'!J200+'2026return'!J245+'2026return'!J290+'2026return'!J335+'2026return'!J380+'2026return'!J425+'2026return'!J470+'2026return'!J515+'2026return'!J560+'2026return'!J605+'2026return'!J651+'2026return'!J710+'2026return'!J757</f>
        <v>0</v>
      </c>
      <c r="BJ4" s="442">
        <f>IFERROR(('2026return'!K50*'2026return'!L50+'2026return'!K155*'2026return'!L155+'2026return'!K200*'2026return'!L200+'2026return'!K245*'2026return'!L245+'2026return'!K290*'2026return'!L290+'2026return'!K335*'2026return'!L335+'2026return'!K380*'2026return'!L380+'2026return'!K425*'2026return'!L425+'2026return'!K470*'2026return'!L470+'2026return'!K515*'2026return'!L515+'2026return'!K560*'2026return'!L560+'2026return'!K605*'2026return'!L605+'2026return'!K651*'2026return'!L651+'2026return'!K710*'2026return'!L710+'2026return'!K757*'2026return'!L757)/('2026return'!L50+'2026return'!L155+'2026return'!L200+'2026return'!L245+'2026return'!L290+'2026return'!L335+'2026return'!L380+'2026return'!L425+'2026return'!L470+'2026return'!L515+'2026return'!L560+'2026return'!L605+'2026return'!L651+'2026return'!L710+'2026return'!L757),0)</f>
        <v>0</v>
      </c>
      <c r="BK4" s="442">
        <f>'2026return'!L50+'2026return'!L155+'2026return'!L200+'2026return'!L245+'2026return'!L290+'2026return'!L335+'2026return'!L380+'2026return'!L425+'2026return'!L470+'2026return'!L515+'2026return'!L560+'2026return'!L605+'2026return'!L651+'2026return'!L710+'2026return'!L757</f>
        <v>0</v>
      </c>
      <c r="BL4" s="442">
        <f>'2026return'!M50+'2026return'!M155+'2026return'!M200+'2026return'!M245+'2026return'!M290+'2026return'!M335+'2026return'!M380+'2026return'!M425+'2026return'!M470+'2026return'!M515+'2026return'!M560+'2026return'!M605+'2026return'!M651+'2026return'!M710+'2026return'!M757</f>
        <v>0</v>
      </c>
      <c r="BM4" s="442">
        <f>'2026return'!D24+'2026return'!D150+'2026return'!D195+'2026return'!D240+'2026return'!D285+'2026return'!D330+'2026return'!D375+'2026return'!D420+'2026return'!D465+'2026return'!D510+'2026return'!D555+'2026return'!D600+'2026return'!D646+'2026return'!D705+'2026return'!D752</f>
        <v>0</v>
      </c>
      <c r="BN4" s="442">
        <f>IFERROR(('2026return'!G24*'2026return'!H24+'2026return'!G150*'2026return'!H150+'2026return'!G195*'2026return'!H195+'2026return'!G240*'2026return'!H240+'2026return'!G285*'2026return'!H285+'2026return'!G330*'2026return'!H330+'2026return'!G375*'2026return'!H375+'2026return'!G420*'2026return'!H420+'2026return'!G465*'2026return'!H465+'2026return'!G510*'2026return'!H510+'2026return'!G555*'2026return'!H555+'2026return'!G600*'2026return'!H600+'2026return'!G646*'2026return'!H646+'2026return'!G705*'2026return'!H705+'2026return'!G752*'2026return'!H752)/('2026return'!H24+'2026return'!H150+'2026return'!H195+'2026return'!H240+'2026return'!H285+'2026return'!H330+'2026return'!H375+'2026return'!H420+'2026return'!H465+'2026return'!H510+'2026return'!H555+'2026return'!H600+'2026return'!H646+'2026return'!H705+'2026return'!H752),0)</f>
        <v>0</v>
      </c>
      <c r="BO4" s="442">
        <f>'2026return'!H24+'2026return'!H150+'2026return'!H195+'2026return'!H240+'2026return'!H285+'2026return'!H330+'2026return'!H375+'2026return'!H420+'2026return'!H465+'2026return'!H510+'2026return'!H555+'2026return'!H600+'2026return'!H646+'2026return'!H705+'2026return'!H752</f>
        <v>0</v>
      </c>
      <c r="BP4" s="442">
        <f>IFERROR(('2026return'!I24*'2026return'!J24+'2026return'!I150*'2026return'!J150+'2026return'!I195*'2026return'!J195+'2026return'!I240*'2026return'!J240+'2026return'!I285*'2026return'!J285+'2026return'!I330*'2026return'!J330+'2026return'!I375*'2026return'!J375+'2026return'!I420*'2026return'!J420+'2026return'!I465*'2026return'!J465+'2026return'!I510*'2026return'!J510+'2026return'!I555*'2026return'!J555+'2026return'!I600*'2026return'!J600+'2026return'!I646*'2026return'!J646+'2026return'!I705*'2026return'!J705+'2026return'!I752*'2026return'!J752)/('2026return'!J24+'2026return'!J150+'2026return'!J195+'2026return'!J240+'2026return'!J285+'2026return'!J330+'2026return'!J375+'2026return'!J420+'2026return'!J465+'2026return'!J510+'2026return'!J555+'2026return'!J600+'2026return'!J646+'2026return'!J705+'2026return'!J752),0)</f>
        <v>0</v>
      </c>
      <c r="BQ4" s="442">
        <f>'2026return'!J24+'2026return'!J150+'2026return'!J195+'2026return'!J240+'2026return'!J285+'2026return'!J330+'2026return'!J375+'2026return'!J420+'2026return'!J465+'2026return'!J510+'2026return'!J555+'2026return'!J600+'2026return'!J646+'2026return'!J705+'2026return'!J752</f>
        <v>0</v>
      </c>
      <c r="BR4" s="442">
        <f>IFERROR(('2026return'!K24*'2026return'!L24+'2026return'!K150*'2026return'!L150+'2026return'!K195*'2026return'!L195+'2026return'!K240*'2026return'!L240+'2026return'!K285*'2026return'!L285+'2026return'!K330*'2026return'!L330+'2026return'!K375*'2026return'!L375+'2026return'!K420*'2026return'!L420+'2026return'!K465*'2026return'!L465+'2026return'!K510*'2026return'!L510+'2026return'!K555*'2026return'!L555+'2026return'!K600*'2026return'!L600+'2026return'!K646*'2026return'!L646+'2026return'!K705*'2026return'!L705+'2026return'!K752*'2026return'!L752)/('2026return'!L24+'2026return'!L150+'2026return'!L195+'2026return'!L240+'2026return'!L285+'2026return'!L330+'2026return'!L375+'2026return'!L420+'2026return'!L465+'2026return'!L510+'2026return'!L555+'2026return'!L600+'2026return'!L646+'2026return'!L705+'2026return'!L752),0)</f>
        <v>0</v>
      </c>
      <c r="BS4" s="442">
        <f>'2026return'!L24+'2026return'!L150+'2026return'!L195+'2026return'!L240+'2026return'!L285+'2026return'!L330+'2026return'!L375+'2026return'!L420+'2026return'!L465+'2026return'!L510+'2026return'!L555+'2026return'!L600+'2026return'!L646+'2026return'!L705+'2026return'!L752</f>
        <v>0</v>
      </c>
      <c r="BT4" s="442">
        <f>'2026return'!M24+'2026return'!M150+'2026return'!M195+'2026return'!M240+'2026return'!M285+'2026return'!M330+'2026return'!M375+'2026return'!M420+'2026return'!M465+'2026return'!M510+'2026return'!M555+'2026return'!M600+'2026return'!M646+'2026return'!M705+'2026return'!M752</f>
        <v>0</v>
      </c>
      <c r="BU4" s="442">
        <f>'2026return'!D37+'2026return'!D153+'2026return'!D198+'2026return'!D243+'2026return'!D288+'2026return'!D333+'2026return'!D378+'2026return'!D423+'2026return'!D468+'2026return'!D513+'2026return'!D558+'2026return'!D603+'2026return'!D649+'2026return'!D708+'2026return'!D755</f>
        <v>0</v>
      </c>
      <c r="BV4" s="442">
        <f>IFERROR(('2026return'!G37*'2026return'!H37+'2026return'!G153*'2026return'!H153+'2026return'!G198*'2026return'!H198+'2026return'!G243*'2026return'!H243+'2026return'!G288*'2026return'!H288+'2026return'!G333*'2026return'!H333+'2026return'!G378*'2026return'!H378+'2026return'!G423*'2026return'!H423+'2026return'!G468*'2026return'!H468+'2026return'!G513*'2026return'!H513+'2026return'!G558*'2026return'!H558+'2026return'!G603*'2026return'!H603+'2026return'!G649*'2026return'!H649+'2026return'!G708*'2026return'!H708+'2026return'!G755*'2026return'!H755)/('2026return'!H37+'2026return'!H153+'2026return'!H198+'2026return'!H243+'2026return'!H288+'2026return'!H333+'2026return'!H378+'2026return'!H423+'2026return'!H468+'2026return'!H513+'2026return'!H558+'2026return'!H603+'2026return'!H649+'2026return'!H708+'2026return'!H755),0)</f>
        <v>0</v>
      </c>
      <c r="BW4" s="442">
        <f>'2026return'!H37+'2026return'!H153+'2026return'!H198+'2026return'!H243+'2026return'!H288+'2026return'!H333+'2026return'!H378+'2026return'!H423+'2026return'!H468+'2026return'!H513+'2026return'!H558+'2026return'!H603+'2026return'!H649+'2026return'!H708+'2026return'!H755</f>
        <v>0</v>
      </c>
      <c r="BX4" s="442">
        <f>IFERROR(('2026return'!I37*'2026return'!J37+'2026return'!I153*'2026return'!J153+'2026return'!I198*'2026return'!J198+'2026return'!I243*'2026return'!J243+'2026return'!I288*'2026return'!J288+'2026return'!I333*'2026return'!J333+'2026return'!I378*'2026return'!J378+'2026return'!I423*'2026return'!J423+'2026return'!I468*'2026return'!J468+'2026return'!I513*'2026return'!J513+'2026return'!I558*'2026return'!J558+'2026return'!I603*'2026return'!J603+'2026return'!I649*'2026return'!J649+'2026return'!I708*'2026return'!J708+'2026return'!I755*'2026return'!J755)/('2026return'!J37+'2026return'!J153+'2026return'!J198+'2026return'!J243+'2026return'!J288+'2026return'!J333+'2026return'!J378+'2026return'!J423+'2026return'!J468+'2026return'!J513+'2026return'!J558+'2026return'!J603+'2026return'!J649+'2026return'!J708+'2026return'!J755),0)</f>
        <v>0</v>
      </c>
      <c r="BY4" s="442">
        <f>'2026return'!J37+'2026return'!J153+'2026return'!J198+'2026return'!J243+'2026return'!J288+'2026return'!J333+'2026return'!J378+'2026return'!J423+'2026return'!J468+'2026return'!J513+'2026return'!J558+'2026return'!J603+'2026return'!J649+'2026return'!J708+'2026return'!J755</f>
        <v>0</v>
      </c>
      <c r="BZ4" s="442">
        <f>IFERROR(('2026return'!K37*'2026return'!L37+'2026return'!K153*'2026return'!L153+'2026return'!K198*'2026return'!L198+'2026return'!K243*'2026return'!L243+'2026return'!K288*'2026return'!L288+'2026return'!K333*'2026return'!L333+'2026return'!K378*'2026return'!L378+'2026return'!K423*'2026return'!L423+'2026return'!K468*'2026return'!L468+'2026return'!K513*'2026return'!L513+'2026return'!K558*'2026return'!L558+'2026return'!K603*'2026return'!L603+'2026return'!K649*'2026return'!L649+'2026return'!K708*'2026return'!L708+'2026return'!K755*'2026return'!L755)/('2026return'!L37+'2026return'!L153+'2026return'!L198+'2026return'!L243+'2026return'!L288+'2026return'!L333+'2026return'!L378+'2026return'!L423+'2026return'!L468+'2026return'!L513+'2026return'!L558+'2026return'!L603+'2026return'!L649+'2026return'!L708+'2026return'!L755),0)</f>
        <v>0</v>
      </c>
      <c r="CA4" s="442">
        <f>'2026return'!L37+'2026return'!L153+'2026return'!L198+'2026return'!L243+'2026return'!L288+'2026return'!L333+'2026return'!L378+'2026return'!L423+'2026return'!L468+'2026return'!L513+'2026return'!L558+'2026return'!L603+'2026return'!L649+'2026return'!L708+'2026return'!L755</f>
        <v>0</v>
      </c>
      <c r="CB4" s="442">
        <f>'2026return'!M37+'2026return'!M153+'2026return'!M198+'2026return'!M243+'2026return'!M288+'2026return'!M333+'2026return'!M378+'2026return'!M423+'2026return'!M468+'2026return'!M513+'2026return'!M558+'2026return'!M603+'2026return'!M649+'2026return'!M708+'2026return'!M755</f>
        <v>0</v>
      </c>
      <c r="CC4" s="442">
        <f>'2026return'!D51+'2026return'!D156+'2026return'!D201+'2026return'!D246+'2026return'!D291+'2026return'!D336+'2026return'!D381+'2026return'!D426+'2026return'!D471+'2026return'!D516+'2026return'!D561+'2026return'!D606+'2026return'!D652+'2026return'!D711+'2026return'!D758</f>
        <v>0</v>
      </c>
      <c r="CD4" s="442">
        <f>IFERROR(('2026return'!G51*'2026return'!H51+'2026return'!G156*'2026return'!H156+'2026return'!G201*'2026return'!H201+'2026return'!G246*'2026return'!H246+'2026return'!G291*'2026return'!H291+'2026return'!G336*'2026return'!H336+'2026return'!G381*'2026return'!H381+'2026return'!G426*'2026return'!H426+'2026return'!G471*'2026return'!H471+'2026return'!G516*'2026return'!H516+'2026return'!G561*'2026return'!H561+'2026return'!G606*'2026return'!H606+'2026return'!G652*'2026return'!H652+'2026return'!G711*'2026return'!H711+'2026return'!G758*'2026return'!H758)/('2026return'!H51+'2026return'!H156+'2026return'!H201+'2026return'!H246+'2026return'!H291+'2026return'!H336+'2026return'!H381+'2026return'!H426+'2026return'!H471+'2026return'!H516+'2026return'!H561+'2026return'!H606+'2026return'!H652+'2026return'!H711+'2026return'!H758),0)</f>
        <v>0</v>
      </c>
      <c r="CE4" s="442">
        <f>'2026return'!H51+'2026return'!H156+'2026return'!H201+'2026return'!H246+'2026return'!H291+'2026return'!H336+'2026return'!H381+'2026return'!H426+'2026return'!H471+'2026return'!H516+'2026return'!H561+'2026return'!H606+'2026return'!H652+'2026return'!H711+'2026return'!H758</f>
        <v>0</v>
      </c>
      <c r="CF4" s="442">
        <f>IFERROR(('2026return'!I51*'2026return'!J51+'2026return'!I156*'2026return'!J156+'2026return'!I201*'2026return'!J201+'2026return'!I246*'2026return'!J246+'2026return'!I291*'2026return'!J291+'2026return'!I336*'2026return'!J336+'2026return'!I381*'2026return'!J381+'2026return'!I426*'2026return'!J426+'2026return'!I471*'2026return'!J471+'2026return'!I516*'2026return'!J516+'2026return'!I561*'2026return'!J561+'2026return'!I606*'2026return'!J606+'2026return'!I652*'2026return'!J652+'2026return'!I711*'2026return'!J711+'2026return'!I758*'2026return'!J758)/('2026return'!J51+'2026return'!J156+'2026return'!J201+'2026return'!J246+'2026return'!J291+'2026return'!J336+'2026return'!J381+'2026return'!J426+'2026return'!J471+'2026return'!J516+'2026return'!J561+'2026return'!J606+'2026return'!J652+'2026return'!J711+'2026return'!J758),0)</f>
        <v>0</v>
      </c>
      <c r="CG4" s="442">
        <f>'2026return'!J51+'2026return'!J156+'2026return'!J201+'2026return'!J246+'2026return'!J291+'2026return'!J336+'2026return'!J381+'2026return'!J426+'2026return'!J471+'2026return'!J516+'2026return'!J561+'2026return'!J606+'2026return'!J652+'2026return'!J711+'2026return'!J758</f>
        <v>0</v>
      </c>
      <c r="CH4" s="442">
        <f>IFERROR(('2026return'!K51*'2026return'!L51+'2026return'!K156*'2026return'!L156+'2026return'!K201*'2026return'!L201+'2026return'!K246*'2026return'!L246+'2026return'!K291*'2026return'!L291+'2026return'!K336*'2026return'!L336+'2026return'!K381*'2026return'!L381+'2026return'!K426*'2026return'!L426+'2026return'!K471*'2026return'!L471+'2026return'!K516*'2026return'!L516+'2026return'!K561*'2026return'!L561+'2026return'!K606*'2026return'!L606+'2026return'!K652*'2026return'!L652+'2026return'!K711*'2026return'!L711+'2026return'!K758*'2026return'!L758)/('2026return'!L51+'2026return'!L156+'2026return'!L201+'2026return'!L246+'2026return'!L291+'2026return'!L336+'2026return'!L381+'2026return'!L426+'2026return'!L471+'2026return'!L516+'2026return'!L561+'2026return'!L606+'2026return'!L652+'2026return'!L711+'2026return'!L758),0)</f>
        <v>0</v>
      </c>
      <c r="CI4" s="442">
        <f>'2026return'!L51+'2026return'!L156+'2026return'!L201+'2026return'!L246+'2026return'!L291+'2026return'!L336+'2026return'!L381+'2026return'!L426+'2026return'!L471+'2026return'!L516+'2026return'!L561+'2026return'!L606+'2026return'!L652+'2026return'!L711+'2026return'!L758</f>
        <v>0</v>
      </c>
      <c r="CJ4" s="442">
        <f>'2026return'!M51+'2026return'!M156+'2026return'!M201+'2026return'!M246+'2026return'!M291+'2026return'!M336+'2026return'!M381+'2026return'!M426+'2026return'!M471+'2026return'!M516+'2026return'!M561+'2026return'!M606+'2026return'!M652+'2026return'!M711+'2026return'!M758</f>
        <v>0</v>
      </c>
      <c r="CK4" s="442">
        <f>SUM('2026return'!D847:D849,'2026return'!D873:D875,'2026return'!D899:D901,'2026return'!D925:D927)</f>
        <v>0</v>
      </c>
      <c r="CL4" s="442">
        <f>SUM('2026return'!D850:D853,'2026return'!D876:D879,'2026return'!D902:D905,'2026return'!D928:D931)</f>
        <v>0</v>
      </c>
      <c r="CM4" s="442">
        <f>SUM('2026return'!D854:D857,'2026return'!D880:D883,'2026return'!D906:D909,'2026return'!D932:D935)</f>
        <v>0</v>
      </c>
      <c r="CN4" s="442">
        <f>SUM('2026return'!D858:D860,'2026return'!D884:D886,'2026return'!D910:D912,'2026return'!D936:D938)</f>
        <v>0</v>
      </c>
      <c r="CO4" s="442">
        <f>SUM(CK4:CN4)</f>
        <v>0</v>
      </c>
      <c r="CP4" s="442">
        <f>SUM('2026return'!F847:F849,'2026return'!F873:F875,'2026return'!F899:F901,'2026return'!F925:F927)</f>
        <v>0</v>
      </c>
      <c r="CQ4" s="442">
        <f>SUM('2026return'!F850:F853,'2026return'!F876:F879,'2026return'!F902:F905,'2026return'!F928:F931)</f>
        <v>0</v>
      </c>
      <c r="CR4" s="442">
        <f>SUM('2026return'!F854:F857,'2026return'!F880:F883,'2026return'!F906:F909,'2026return'!F932:F935)</f>
        <v>0</v>
      </c>
      <c r="CS4" s="442">
        <f>SUM('2026return'!F858:F860,'2026return'!F884:F886,'2026return'!F910:F912,'2026return'!F936:F938)</f>
        <v>0</v>
      </c>
      <c r="CT4" s="442">
        <f>SUM(CP4:CS4)</f>
        <v>0</v>
      </c>
      <c r="CU4" s="443">
        <f>IFERROR(CT4*1000/CO4,0)</f>
        <v>0</v>
      </c>
      <c r="CV4" s="442">
        <f>SUM('2026return'!D125:D127)</f>
        <v>0</v>
      </c>
      <c r="CW4" s="442">
        <f>SUM('2026return'!D128:D131)</f>
        <v>0</v>
      </c>
      <c r="CX4" s="442">
        <f>SUM('2026return'!D132:D136)</f>
        <v>0</v>
      </c>
      <c r="CY4" s="442">
        <f>SUM(CV4:CX4)</f>
        <v>0</v>
      </c>
      <c r="CZ4" s="442">
        <f>SUM('2026return'!G125:G127)</f>
        <v>0</v>
      </c>
      <c r="DA4" s="442">
        <f>SUM('2026return'!G128:G131)</f>
        <v>0</v>
      </c>
      <c r="DB4" s="442">
        <f>SUM('2026return'!G132:G136)</f>
        <v>0</v>
      </c>
      <c r="DC4" s="442">
        <f>SUM(CZ4:DB4)</f>
        <v>0</v>
      </c>
      <c r="DD4" s="444">
        <f>IFERROR(DC4*1000/CY4,0)</f>
        <v>0</v>
      </c>
      <c r="DE4" s="444">
        <f>IF(MAX('2026return'!F125:F136)=MIN('2026return'!F125:F136),MAX('2026return'!F125:F136))</f>
        <v>0</v>
      </c>
      <c r="DF4" s="442">
        <f>IF(MAX('2026return'!E125:E127)=MIN('2026return'!E125:E127),MAX('2026return'!E125:E127))</f>
        <v>0</v>
      </c>
      <c r="DG4" s="442">
        <f>IF(MAX('2026return'!E128:E131)=MIN('2026return'!E128:E131),MAX('2026return'!E128:E131))</f>
        <v>0</v>
      </c>
      <c r="DH4" s="442">
        <f>IF(MAX('2026return'!E132:E136)=MIN('2026return'!E132:E136),MAX('2026return'!E132:E136))</f>
        <v>0</v>
      </c>
      <c r="DI4" s="442" t="str">
        <f>IF($DE4*DF4 &gt;0,$DE4*DF4," ")</f>
        <v xml:space="preserve"> </v>
      </c>
      <c r="DJ4" s="442" t="str">
        <f>IF($DE4*DG4 &gt;0,$DE4*DG4," ")</f>
        <v xml:space="preserve"> </v>
      </c>
      <c r="DK4" s="442" t="str">
        <f>IF($DE4*DH4 &gt;0,$DE4*DH4," ")</f>
        <v xml:space="preserve"> </v>
      </c>
      <c r="DL4" s="442">
        <f>+E4-CK4</f>
        <v>0</v>
      </c>
      <c r="DM4" s="442">
        <f>+F4-CL4</f>
        <v>0</v>
      </c>
      <c r="DN4" s="442">
        <f>+G4-CM4-CN4</f>
        <v>0</v>
      </c>
      <c r="DO4" s="442">
        <f>+H4-CO4</f>
        <v>0</v>
      </c>
      <c r="DP4" s="442" t="str">
        <f>'2026return'!C64</f>
        <v xml:space="preserve"> </v>
      </c>
      <c r="DQ4" s="442">
        <f>'2026return'!D64</f>
        <v>0</v>
      </c>
      <c r="DR4" s="442">
        <f>'2026return'!E64</f>
        <v>0</v>
      </c>
      <c r="DS4" s="442">
        <f>'2026return'!F64</f>
        <v>0</v>
      </c>
      <c r="DT4" s="442">
        <f>'2026return'!G64</f>
        <v>0</v>
      </c>
      <c r="DU4" s="442" t="str">
        <f>'2026return'!C65</f>
        <v xml:space="preserve"> </v>
      </c>
      <c r="DV4" s="442">
        <f>'2026return'!D65</f>
        <v>0</v>
      </c>
      <c r="DW4" s="442">
        <f>'2026return'!E65</f>
        <v>0</v>
      </c>
      <c r="DX4" s="442">
        <f>'2026return'!F65</f>
        <v>0</v>
      </c>
      <c r="DY4" s="442">
        <f>'2026return'!G65</f>
        <v>0</v>
      </c>
      <c r="DZ4" s="442">
        <f>'2026return'!C66</f>
        <v>0</v>
      </c>
      <c r="EA4" s="442">
        <f>'2026return'!D66</f>
        <v>0</v>
      </c>
      <c r="EB4" s="442">
        <f>'2026return'!E66</f>
        <v>0</v>
      </c>
      <c r="EC4" s="442">
        <f>'2026return'!F66</f>
        <v>0</v>
      </c>
      <c r="ED4" s="442">
        <f>'2026return'!G66</f>
        <v>0</v>
      </c>
      <c r="EE4" s="442">
        <f>'2026return'!C67</f>
        <v>0</v>
      </c>
      <c r="EF4" s="442">
        <f>'2026return'!D67</f>
        <v>0</v>
      </c>
      <c r="EG4" s="442">
        <f>'2026return'!E67</f>
        <v>0</v>
      </c>
      <c r="EH4" s="442">
        <f>'2026return'!F67</f>
        <v>0</v>
      </c>
      <c r="EI4" s="442">
        <f>'2026return'!G67</f>
        <v>0</v>
      </c>
      <c r="EJ4" s="442">
        <f>'2026return'!C68</f>
        <v>0</v>
      </c>
      <c r="EK4" s="442">
        <f>'2026return'!D68</f>
        <v>0</v>
      </c>
      <c r="EL4" s="442">
        <f>'2026return'!E68</f>
        <v>0</v>
      </c>
      <c r="EM4" s="442">
        <f>'2026return'!F68</f>
        <v>0</v>
      </c>
      <c r="EN4" s="442">
        <f>'2026return'!G68</f>
        <v>0</v>
      </c>
      <c r="EO4" s="442">
        <f>'2026return'!C69</f>
        <v>0</v>
      </c>
      <c r="EP4" s="442">
        <f>'2026return'!D69</f>
        <v>0</v>
      </c>
      <c r="EQ4" s="442">
        <f>'2026return'!E69</f>
        <v>0</v>
      </c>
      <c r="ER4" s="442">
        <f>'2026return'!F69</f>
        <v>0</v>
      </c>
      <c r="ES4" s="442">
        <f>'2026return'!G69</f>
        <v>0</v>
      </c>
      <c r="ET4" s="442">
        <f>'2026return'!G70</f>
        <v>0</v>
      </c>
      <c r="EU4" s="442" t="str">
        <f>'2026return'!C77</f>
        <v xml:space="preserve"> </v>
      </c>
      <c r="EV4" s="442">
        <f>'2026return'!D77</f>
        <v>0</v>
      </c>
      <c r="EW4" s="442">
        <f>'2026return'!E77</f>
        <v>0</v>
      </c>
      <c r="EX4" s="442">
        <f>'2026return'!F77</f>
        <v>0</v>
      </c>
      <c r="EY4" s="442" t="str">
        <f>'2026return'!C78</f>
        <v xml:space="preserve"> </v>
      </c>
      <c r="EZ4" s="442">
        <f>'2026return'!D78</f>
        <v>0</v>
      </c>
      <c r="FA4" s="442">
        <f>'2026return'!E78</f>
        <v>0</v>
      </c>
      <c r="FB4" s="442">
        <f>'2026return'!F78</f>
        <v>0</v>
      </c>
      <c r="FC4" s="442">
        <f>'2026return'!C79</f>
        <v>0</v>
      </c>
      <c r="FD4" s="442">
        <f>'2026return'!D79</f>
        <v>0</v>
      </c>
      <c r="FE4" s="442">
        <f>'2026return'!E79</f>
        <v>0</v>
      </c>
      <c r="FF4" s="442">
        <f>'2026return'!F79</f>
        <v>0</v>
      </c>
      <c r="FG4" s="442">
        <f>'2026return'!C80</f>
        <v>0</v>
      </c>
      <c r="FH4" s="442">
        <f>'2026return'!D80</f>
        <v>0</v>
      </c>
      <c r="FI4" s="442">
        <f>'2026return'!E80</f>
        <v>0</v>
      </c>
      <c r="FJ4" s="442">
        <f>'2026return'!F80</f>
        <v>0</v>
      </c>
      <c r="FK4" s="442">
        <f>'2026return'!C81</f>
        <v>0</v>
      </c>
      <c r="FL4" s="442">
        <f>'2026return'!D81</f>
        <v>0</v>
      </c>
      <c r="FM4" s="442">
        <f>'2026return'!E81</f>
        <v>0</v>
      </c>
      <c r="FN4" s="442">
        <f>'2026return'!F81</f>
        <v>0</v>
      </c>
      <c r="FO4" s="442">
        <f>'2026return'!C82</f>
        <v>0</v>
      </c>
      <c r="FP4" s="442">
        <f>'2026return'!D82</f>
        <v>0</v>
      </c>
      <c r="FQ4" s="442">
        <f>'2026return'!E82</f>
        <v>0</v>
      </c>
      <c r="FR4" s="442">
        <f>'2026return'!F82</f>
        <v>0</v>
      </c>
      <c r="FS4" s="442">
        <f>'2026return'!F83</f>
        <v>0</v>
      </c>
      <c r="FT4" s="440">
        <f>+(AR4*AS4)+(AT4*AU4)+(AV4*AW4)-AX4</f>
        <v>0</v>
      </c>
      <c r="FU4" s="440">
        <f>+(AY4*AZ4)+(BA4*BB4)+(BC4*BD4)-BE4</f>
        <v>0</v>
      </c>
      <c r="FV4" s="440">
        <f>+(BF4*BG4)+(BH4*BI4)+(BJ4*BK4)-BL4</f>
        <v>0</v>
      </c>
      <c r="FW4" s="442">
        <f>(BN4*BO4)+(BP4*BQ4)+(BR4*BS4)-BT4</f>
        <v>0</v>
      </c>
      <c r="FX4" s="442">
        <f>(BV4*BW4)+(BX4*BY4)+(BZ4*CA4)-CB4</f>
        <v>0</v>
      </c>
      <c r="FY4" s="442">
        <f>(CD4*CE4)+(CF4*CG4)+(CH4*CI4)-CJ4</f>
        <v>0</v>
      </c>
      <c r="FZ4" s="445">
        <f>+AX4+BE4+BL4</f>
        <v>0</v>
      </c>
      <c r="GA4" s="445">
        <f>BT4+CB4+CJ4</f>
        <v>0</v>
      </c>
      <c r="GB4" s="446">
        <f t="array" ref="GB4">MIN(IF(T4:AE4&lt;&gt;0,T4:AE4))</f>
        <v>0</v>
      </c>
      <c r="GC4" s="446">
        <f>MAX(T4:AE4)</f>
        <v>0</v>
      </c>
      <c r="GD4" s="446">
        <f>IFERROR(+GC4/GB4,0)</f>
        <v>0</v>
      </c>
      <c r="GE4" s="446">
        <f>+S4</f>
        <v>0</v>
      </c>
      <c r="GF4" s="447">
        <f>'2026return'!F32-'2026return'!F19</f>
        <v>0</v>
      </c>
      <c r="GG4" s="447">
        <f>'2026return'!F32-'2026return'!F45</f>
        <v>0</v>
      </c>
      <c r="GH4" s="440" t="str">
        <f>IF('2026return'!C843=0, "", '2026return'!C843)</f>
        <v>SD1</v>
      </c>
      <c r="GI4" s="440" t="str">
        <f>IF('2026return'!C869=0, "", '2026return'!C869)</f>
        <v>SD2</v>
      </c>
      <c r="GJ4" s="440" t="str">
        <f>IF('2026return'!C895=0, "", '2026return'!C895)</f>
        <v/>
      </c>
      <c r="GK4" s="440" t="str">
        <f>IF('2026return'!C921=0, "", '2026return'!C921)</f>
        <v/>
      </c>
      <c r="GL4" s="443">
        <f>'2026return'!I966</f>
        <v>0</v>
      </c>
      <c r="GM4" s="443">
        <f>'2026return'!I968</f>
        <v>0</v>
      </c>
      <c r="GN4" s="440">
        <f>GL4-M4</f>
        <v>0</v>
      </c>
      <c r="GO4" s="447">
        <f>+GM4-CU4</f>
        <v>0</v>
      </c>
      <c r="GP4" s="440"/>
      <c r="GQ4" s="442">
        <f>SUM('2026return'!G847:G849,'2026return'!G873:G875,'2026return'!G899:G901,'2026return'!G925:G927)</f>
        <v>0</v>
      </c>
      <c r="GR4" s="442">
        <f>SUM('2026return'!G850:G853,'2026return'!G876:G879,'2026return'!G902:G905,'2026return'!G928:G931)</f>
        <v>0</v>
      </c>
      <c r="GS4" s="442">
        <f>SUM('2026return'!G854:G857,'2026return'!G880:G883,'2026return'!G906:G909,'2026return'!G932:G935)</f>
        <v>0</v>
      </c>
      <c r="GT4" s="442">
        <f>SUM('2026return'!G858:G860,'2026return'!G884:G886,'2026return'!G910:G912,'2026return'!G936:G938)</f>
        <v>0</v>
      </c>
      <c r="GU4" s="442">
        <f>SUM(GQ4:GT4)</f>
        <v>0</v>
      </c>
      <c r="GV4" s="442">
        <f>SUM('2026return'!H847:H849,'2026return'!H873:H875,'2026return'!H899:H901,'2026return'!H925:H927)</f>
        <v>0</v>
      </c>
      <c r="GW4" s="442">
        <f>SUM('2026return'!H850:H853,'2026return'!H876:H879,'2026return'!H902:H905,'2026return'!H928:H931)</f>
        <v>0</v>
      </c>
      <c r="GX4" s="442">
        <f>SUM('2026return'!H854:H857,'2026return'!H880:H883,'2026return'!H906:H909,'2026return'!H932:H935)</f>
        <v>0</v>
      </c>
      <c r="GY4" s="442">
        <f>SUM('2026return'!H858:H860,'2026return'!H884:H886,'2026return'!H910:H912,'2026return'!H936:H938)</f>
        <v>0</v>
      </c>
      <c r="GZ4" s="442">
        <f>SUM(GV4:GY4)</f>
        <v>0</v>
      </c>
      <c r="HA4" s="442">
        <f>SUM('2026return'!O25,'2026return'!O148:O150,'2026return'!O193:O195,'2026return'!O238:O240,'2026return'!O283:O285,'2026return'!O328:O330,'2026return'!O373:O375,'2026return'!O418:O420,'2026return'!O463:O465,'2026return'!O508:O510,'2026return'!O553:O555,'2026return'!O598:O600,'2026return'!O644:O646,'2026return'!O703:O705,'2026return'!O750:O752)</f>
        <v>0</v>
      </c>
      <c r="HB4" s="442">
        <f>SUM('2026return'!O38,'2026return'!O151:O153,'2026return'!O196:O198,'2026return'!O241:O243,'2026return'!O286:O288,'2026return'!O331:O333,'2026return'!O376:O378,'2026return'!O421:O423,'2026return'!O466:O468,'2026return'!O511:O513,'2026return'!O556:O558,'2026return'!O601:O603,'2026return'!O647:O649,'2026return'!O706:O708,'2026return'!O753:O755)</f>
        <v>0</v>
      </c>
      <c r="HC4" s="442">
        <f>SUM('2026return'!O52,'2026return'!O154:O156,'2026return'!O199:O201,'2026return'!O244:O246,'2026return'!O289:O291,'2026return'!O334:O336,'2026return'!O379:O381,'2026return'!O424:O426,'2026return'!O469:O471,'2026return'!O514:O516,'2026return'!O559:O561,'2026return'!O604:O606,'2026return'!O650:O652,'2026return'!O709:O711,'2026return'!O756:O758)</f>
        <v>0</v>
      </c>
      <c r="HD4" s="442">
        <f>SUM(HA4:HC4)</f>
        <v>0</v>
      </c>
      <c r="HE4" s="442">
        <f>'2026return'!H70+'2026return'!H168+'2026return'!H213+'2026return'!H258+'2026return'!H303+'2026return'!H348+'2026return'!H393+'2026return'!H438+'2026return'!H483+'2026return'!H528+'2026return'!H573+'2026return'!H618+'2026return'!H664+'2026return'!H723+'2026return'!H770</f>
        <v>0</v>
      </c>
      <c r="HF4" s="442">
        <f>'2026return'!G83+'2026return'!G177+'2026return'!G222+'2026return'!G267+'2026return'!G312+'2026return'!G357+'2026return'!G402+'2026return'!G447+'2026return'!G492+'2026return'!G537+'2026return'!G582+'2026return'!G627+'2026return'!G673+'2026return'!G732+'2026return'!G779</f>
        <v>0</v>
      </c>
      <c r="HG4" s="442">
        <f>SUM('2026return'!N25,'2026return'!N148:N150,'2026return'!N193:N195,'2026return'!N238:N240,'2026return'!N283:N285,'2026return'!N328:N330,'2026return'!N373:N375,'2026return'!N418:N420,'2026return'!N463:N465,'2026return'!N508:N510,'2026return'!N553:N555,'2026return'!N598:N600,'2026return'!N644:N646,'2026return'!N703:N705,'2026return'!N750:N752)</f>
        <v>0</v>
      </c>
      <c r="HH4" s="442">
        <f>SUM('2026return'!N38,'2026return'!N151:N153,'2026return'!N196:N198,'2026return'!N241:N243,'2026return'!N286:N288,'2026return'!N331:N333,'2026return'!N376:N378,'2026return'!N421:N423,'2026return'!N466:N468,'2026return'!N511:N513,'2026return'!N556:N558,'2026return'!N601:N603,'2026return'!N647:N649,'2026return'!N706:N708,'2026return'!N753:N755)</f>
        <v>0</v>
      </c>
      <c r="HI4" s="442">
        <f>SUM('2026return'!N52,'2026return'!N154:N156,'2026return'!N199:N201,'2026return'!N244:N246,'2026return'!N289:N291,'2026return'!N334:N336,'2026return'!N379:N381,'2026return'!N424:N426,'2026return'!N469:N471,'2026return'!N514:N516,'2026return'!N559:N561,'2026return'!N604:N606,'2026return'!N650:N652,'2026return'!N709:N711,'2026return'!N756:N758)</f>
        <v>0</v>
      </c>
      <c r="HJ4" s="442">
        <f>SUM(HG4:HI4)</f>
        <v>0</v>
      </c>
      <c r="HK4" s="445">
        <f>'2026return'!D981</f>
        <v>0</v>
      </c>
      <c r="HL4" s="445">
        <f>'2026return'!E981</f>
        <v>0</v>
      </c>
      <c r="HM4" s="445">
        <f>'2026return'!F981</f>
        <v>0</v>
      </c>
      <c r="HN4" s="445">
        <f>'2026return'!D982</f>
        <v>0</v>
      </c>
      <c r="HO4" s="445">
        <f>'2026return'!E982</f>
        <v>0</v>
      </c>
      <c r="HP4" s="445">
        <f>'2026return'!F982</f>
        <v>0</v>
      </c>
      <c r="HQ4" s="448" t="str">
        <f>'2026return'!D983</f>
        <v/>
      </c>
      <c r="HR4" s="448" t="str">
        <f>'2026return'!E983</f>
        <v/>
      </c>
      <c r="HS4" s="448" t="str">
        <f>'2026return'!F983</f>
        <v/>
      </c>
      <c r="HT4" s="449" t="str">
        <f>IFERROR(MAX(HQ4,HR4,HS4,)/MIN(HQ4,HR4,HS4),"")</f>
        <v/>
      </c>
      <c r="HU4" s="440" t="str">
        <f>IF(HT4="","",IF(AND(HT4&lt;=7,HT4&gt;=0),"WITHIN LIMIT","ABOVE LIMIT"))</f>
        <v/>
      </c>
      <c r="HV4" s="445">
        <f>'2026return'!D999</f>
        <v>0</v>
      </c>
      <c r="HW4" s="445">
        <f>'2026return'!E999</f>
        <v>0</v>
      </c>
      <c r="HX4" s="445">
        <f>'2026return'!F999</f>
        <v>0</v>
      </c>
      <c r="HY4" s="445">
        <f>'2026return'!D1000</f>
        <v>0</v>
      </c>
      <c r="HZ4" s="445">
        <f>'2026return'!E1000</f>
        <v>0</v>
      </c>
      <c r="IA4" s="445">
        <f>'2026return'!F1000</f>
        <v>0</v>
      </c>
      <c r="IB4" s="448" t="str">
        <f>'2026return'!D1001</f>
        <v/>
      </c>
      <c r="IC4" s="448" t="str">
        <f>'2026return'!E1001</f>
        <v/>
      </c>
      <c r="ID4" s="448" t="str">
        <f>'2026return'!F1001</f>
        <v/>
      </c>
      <c r="IE4" s="450" t="str">
        <f>IFERROR(MAX(IB4,IC4,ID4,)/MIN(IB4,IC4,ID4),"")</f>
        <v/>
      </c>
      <c r="IF4" s="440" t="str">
        <f t="shared" ref="IF4" si="1">IF(IE4="","",IF(AND(IE4&lt;=7,IE4&gt;=0),"WITHIN LIMIT","ABOVE LIMIT"))</f>
        <v/>
      </c>
      <c r="IG4" s="445">
        <f>'2026return'!D1013</f>
        <v>0</v>
      </c>
      <c r="IH4" s="445">
        <f>'2026return'!E1013</f>
        <v>0</v>
      </c>
      <c r="II4" s="445">
        <f>'2026return'!F1013</f>
        <v>0</v>
      </c>
      <c r="IJ4" s="445">
        <f>'2026return'!D1014</f>
        <v>0</v>
      </c>
      <c r="IK4" s="445">
        <f>'2026return'!E1014</f>
        <v>0</v>
      </c>
      <c r="IL4" s="445">
        <f>'2026return'!F1014</f>
        <v>0</v>
      </c>
      <c r="IM4" s="448" t="str">
        <f>'2026return'!D1015</f>
        <v/>
      </c>
      <c r="IN4" s="448" t="str">
        <f>'2026return'!E1015</f>
        <v/>
      </c>
      <c r="IO4" s="448" t="str">
        <f>'2026return'!F1015</f>
        <v/>
      </c>
      <c r="IP4" s="450" t="str">
        <f>IFERROR(MAX(IM4,IN4,IO4,)/MIN(IM4,IN4,IO4),"")</f>
        <v/>
      </c>
      <c r="IQ4" s="440" t="str">
        <f t="shared" ref="IQ4" si="2">IF(IP4="","",IF(AND(IP4&lt;=7,IP4&gt;=0),"WITHIN LIMIT","ABOVE LIMIT"))</f>
        <v/>
      </c>
      <c r="IR4" s="445">
        <f>'2026return'!D1027</f>
        <v>0</v>
      </c>
      <c r="IS4" s="445">
        <f>'2026return'!E1027</f>
        <v>0</v>
      </c>
      <c r="IT4" s="445">
        <f>'2026return'!F1027</f>
        <v>0</v>
      </c>
      <c r="IU4" s="445">
        <f>'2026return'!D1028</f>
        <v>0</v>
      </c>
      <c r="IV4" s="445">
        <f>'2026return'!E1028</f>
        <v>0</v>
      </c>
      <c r="IW4" s="445">
        <f>'2026return'!F1028</f>
        <v>0</v>
      </c>
      <c r="IX4" s="448" t="str">
        <f>'2026return'!D1029</f>
        <v/>
      </c>
      <c r="IY4" s="448" t="str">
        <f>'2026return'!E1029</f>
        <v/>
      </c>
      <c r="IZ4" s="448" t="str">
        <f>'2026return'!F1029</f>
        <v/>
      </c>
      <c r="JA4" s="450" t="str">
        <f>IFERROR(MAX(IX4,IY4,IZ4,)/MIN(IX4,IY4,IZ4),"")</f>
        <v/>
      </c>
      <c r="JB4" s="440" t="str">
        <f t="shared" ref="JB4" si="3">IF(JA4="","",IF(AND(JA4&lt;=7,JA4&gt;=0),"WITHIN LIMIT","ABOVE LIMIT"))</f>
        <v/>
      </c>
      <c r="JC4" s="445">
        <f>'2026return'!D1041</f>
        <v>0</v>
      </c>
      <c r="JD4" s="445">
        <f>'2026return'!E1041</f>
        <v>0</v>
      </c>
      <c r="JE4" s="445">
        <f>'2026return'!F1041</f>
        <v>0</v>
      </c>
      <c r="JF4" s="445">
        <f>'2026return'!D1042</f>
        <v>0</v>
      </c>
      <c r="JG4" s="445">
        <f>'2026return'!E1042</f>
        <v>0</v>
      </c>
      <c r="JH4" s="445">
        <f>'2026return'!F1042</f>
        <v>0</v>
      </c>
      <c r="JI4" s="448" t="str">
        <f>'2026return'!D1043</f>
        <v/>
      </c>
      <c r="JJ4" s="448" t="str">
        <f>'2026return'!E1043</f>
        <v/>
      </c>
      <c r="JK4" s="448" t="str">
        <f>'2026return'!F1043</f>
        <v/>
      </c>
      <c r="JL4" s="450" t="str">
        <f>IFERROR(MAX(JI4,JJ4,JK4,)/MIN(JI4,JJ4,JK4),"")</f>
        <v/>
      </c>
      <c r="JM4" s="440" t="str">
        <f t="shared" ref="JM4" si="4">IF(JL4="","",IF(AND(JL4&lt;=7,JL4&gt;=0),"WITHIN LIMIT","ABOVE LIMIT"))</f>
        <v/>
      </c>
      <c r="JN4" s="445">
        <f>'2026return'!D1055</f>
        <v>0</v>
      </c>
      <c r="JO4" s="445">
        <f>'2026return'!E1055</f>
        <v>0</v>
      </c>
      <c r="JP4" s="445">
        <f>'2026return'!F1055</f>
        <v>0</v>
      </c>
      <c r="JQ4" s="445">
        <f>'2026return'!D1056</f>
        <v>0</v>
      </c>
      <c r="JR4" s="445">
        <f>'2026return'!E1056</f>
        <v>0</v>
      </c>
      <c r="JS4" s="445">
        <f>'2026return'!F1056</f>
        <v>0</v>
      </c>
      <c r="JT4" s="448" t="str">
        <f>'2026return'!D1057</f>
        <v/>
      </c>
      <c r="JU4" s="448" t="str">
        <f>'2026return'!E1057</f>
        <v/>
      </c>
      <c r="JV4" s="448" t="str">
        <f>'2026return'!F1057</f>
        <v/>
      </c>
      <c r="JW4" s="450" t="str">
        <f>IFERROR(MAX(JT4,JU4,JV4,)/MIN(JT4,JU4,JV4),"")</f>
        <v/>
      </c>
      <c r="JX4" s="440" t="str">
        <f t="shared" ref="JX4" si="5">IF(JW4="","",IF(AND(JW4&lt;=7,JW4&gt;=0),"WITHIN LIMIT","ABOVE LIMIT"))</f>
        <v/>
      </c>
      <c r="JY4" s="445">
        <f>'2026return'!D1069</f>
        <v>0</v>
      </c>
      <c r="JZ4" s="445">
        <f>'2026return'!E1069</f>
        <v>0</v>
      </c>
      <c r="KA4" s="445">
        <f>'2026return'!F1069</f>
        <v>0</v>
      </c>
      <c r="KB4" s="445">
        <f>'2026return'!D1070</f>
        <v>0</v>
      </c>
      <c r="KC4" s="445">
        <f>'2026return'!E1070</f>
        <v>0</v>
      </c>
      <c r="KD4" s="445">
        <f>'2026return'!F1070</f>
        <v>0</v>
      </c>
      <c r="KE4" s="448" t="str">
        <f>'2026return'!D1071</f>
        <v/>
      </c>
      <c r="KF4" s="448" t="str">
        <f>'2026return'!E1071</f>
        <v/>
      </c>
      <c r="KG4" s="448" t="str">
        <f>'2026return'!F1071</f>
        <v/>
      </c>
      <c r="KH4" s="450" t="str">
        <f>IFERROR(MAX(KE4,KF4,KG4,)/MIN(KE4,KF4,KG4),"")</f>
        <v/>
      </c>
      <c r="KI4" s="440" t="str">
        <f t="shared" ref="KI4" si="6">IF(KH4="","",IF(AND(KH4&lt;=7,KH4&gt;=0),"WITHIN LIMIT","ABOVE LIMIT"))</f>
        <v/>
      </c>
      <c r="KJ4" s="445">
        <f>'2026return'!D1083</f>
        <v>0</v>
      </c>
      <c r="KK4" s="445">
        <f>'2026return'!E1083</f>
        <v>0</v>
      </c>
      <c r="KL4" s="445">
        <f>'2026return'!F1083</f>
        <v>0</v>
      </c>
      <c r="KM4" s="445">
        <f>'2026return'!D1084</f>
        <v>0</v>
      </c>
      <c r="KN4" s="445">
        <f>'2026return'!E1084</f>
        <v>0</v>
      </c>
      <c r="KO4" s="445">
        <f>'2026return'!F1084</f>
        <v>0</v>
      </c>
      <c r="KP4" s="448" t="str">
        <f>'2026return'!D1085</f>
        <v/>
      </c>
      <c r="KQ4" s="448" t="str">
        <f>'2026return'!E1085</f>
        <v/>
      </c>
      <c r="KR4" s="448" t="str">
        <f>'2026return'!F1085</f>
        <v/>
      </c>
      <c r="KS4" s="450" t="str">
        <f>IFERROR(MAX(KP4,KQ4,KR4,)/MIN(KP4,KQ4,KR4),"")</f>
        <v/>
      </c>
      <c r="KT4" s="440" t="str">
        <f>IF(KS4="","",IF(AND(KS4&lt;=7,KS4&gt;=0),"WITHIN LIMIT","ABOVE LIMIT"))</f>
        <v/>
      </c>
      <c r="KU4" s="445">
        <f>'2026return'!D1097</f>
        <v>0</v>
      </c>
      <c r="KV4" s="445">
        <f>'2026return'!E1097</f>
        <v>0</v>
      </c>
      <c r="KW4" s="445">
        <f>'2026return'!F1097</f>
        <v>0</v>
      </c>
      <c r="KX4" s="445">
        <f>'2026return'!D1098</f>
        <v>0</v>
      </c>
      <c r="KY4" s="445">
        <f>'2026return'!E1098</f>
        <v>0</v>
      </c>
      <c r="KZ4" s="445">
        <f>'2026return'!F1098</f>
        <v>0</v>
      </c>
      <c r="LA4" s="448" t="str">
        <f>'2026return'!D1099</f>
        <v/>
      </c>
      <c r="LB4" s="448" t="str">
        <f>'2026return'!E1099</f>
        <v/>
      </c>
      <c r="LC4" s="448" t="str">
        <f>'2026return'!F1099</f>
        <v/>
      </c>
      <c r="LD4" s="450" t="str">
        <f>IFERROR(MAX(LA4,LB4,LC4,)/MIN(LA4,LB4,LC4),"")</f>
        <v/>
      </c>
      <c r="LE4" s="440" t="str">
        <f t="shared" ref="LE4" si="7">IF(LD4="","",IF(AND(LD4&lt;=7,LD4&gt;=0),"WITHIN LIMIT","ABOVE LIMIT"))</f>
        <v/>
      </c>
      <c r="LF4" s="445">
        <f>'2026return'!D1111</f>
        <v>0</v>
      </c>
      <c r="LG4" s="445">
        <f>'2026return'!E1111</f>
        <v>0</v>
      </c>
      <c r="LH4" s="445">
        <f>'2026return'!F1111</f>
        <v>0</v>
      </c>
      <c r="LI4" s="445">
        <f>'2026return'!D1112</f>
        <v>0</v>
      </c>
      <c r="LJ4" s="445">
        <f>'2026return'!E1112</f>
        <v>0</v>
      </c>
      <c r="LK4" s="445">
        <f>'2026return'!F1112</f>
        <v>0</v>
      </c>
      <c r="LL4" s="448" t="str">
        <f>'2026return'!D1113</f>
        <v/>
      </c>
      <c r="LM4" s="448" t="str">
        <f>'2026return'!E1113</f>
        <v/>
      </c>
      <c r="LN4" s="448" t="str">
        <f>'2026return'!F1113</f>
        <v/>
      </c>
      <c r="LO4" s="450" t="str">
        <f>IFERROR(MAX(LL4,LM4,LN4,)/MIN(LL4,LM4,LN4),"")</f>
        <v/>
      </c>
      <c r="LP4" s="440" t="str">
        <f t="shared" ref="LP4" si="8">IF(LO4="","",IF(AND(LO4&lt;=7,LO4&gt;=0),"WITHIN LIMIT","ABOVE LIMIT"))</f>
        <v/>
      </c>
      <c r="LQ4" s="445">
        <f>'2026return'!D1125</f>
        <v>0</v>
      </c>
      <c r="LR4" s="445">
        <f>'2026return'!E1125</f>
        <v>0</v>
      </c>
      <c r="LS4" s="445">
        <f>'2026return'!F1125</f>
        <v>0</v>
      </c>
      <c r="LT4" s="445">
        <f>'2026return'!D1126</f>
        <v>0</v>
      </c>
      <c r="LU4" s="445">
        <f>'2026return'!E1126</f>
        <v>0</v>
      </c>
      <c r="LV4" s="445">
        <f>'2026return'!F1126</f>
        <v>0</v>
      </c>
      <c r="LW4" s="448" t="str">
        <f>'2026return'!D1127</f>
        <v/>
      </c>
      <c r="LX4" s="448" t="str">
        <f>'2026return'!E1127</f>
        <v/>
      </c>
      <c r="LY4" s="448" t="str">
        <f>'2026return'!F1127</f>
        <v/>
      </c>
      <c r="LZ4" s="450" t="str">
        <f>IFERROR(MAX(LW4,LX4,LY4,)/MIN(LW4,LX4,LY4),"")</f>
        <v/>
      </c>
      <c r="MA4" s="440" t="str">
        <f t="shared" ref="MA4" si="9">IF(LZ4="","",IF(AND(LZ4&lt;=7,LZ4&gt;=0),"WITHIN LIMIT","ABOVE LIMIT"))</f>
        <v/>
      </c>
      <c r="MB4" s="445">
        <f>'2026return'!D1139</f>
        <v>0</v>
      </c>
      <c r="MC4" s="445">
        <f>'2026return'!E1139</f>
        <v>0</v>
      </c>
      <c r="MD4" s="445">
        <f>'2026return'!F1139</f>
        <v>0</v>
      </c>
      <c r="ME4" s="445">
        <f>'2026return'!D1140</f>
        <v>0</v>
      </c>
      <c r="MF4" s="445">
        <f>'2026return'!E1140</f>
        <v>0</v>
      </c>
      <c r="MG4" s="445">
        <f>'2026return'!F1140</f>
        <v>0</v>
      </c>
      <c r="MH4" s="448" t="str">
        <f>'2026return'!D1141</f>
        <v/>
      </c>
      <c r="MI4" s="448" t="str">
        <f>'2026return'!E1141</f>
        <v/>
      </c>
      <c r="MJ4" s="448" t="str">
        <f>'2026return'!F1141</f>
        <v/>
      </c>
      <c r="MK4" s="450" t="str">
        <f>IFERROR(MAX(MH4,MI4,MJ4,)/MIN(MH4,MI4,MJ4),"")</f>
        <v/>
      </c>
      <c r="ML4" s="440" t="str">
        <f t="shared" ref="ML4" si="10">IF(MK4="","",IF(AND(MK4&lt;=7,MK4&gt;=0),"WITHIN LIMIT","ABOVE LIMIT"))</f>
        <v/>
      </c>
      <c r="MM4" s="445">
        <f>'2026return'!D1153</f>
        <v>0</v>
      </c>
      <c r="MN4" s="445">
        <f>'2026return'!E1153</f>
        <v>0</v>
      </c>
      <c r="MO4" s="445">
        <f>'2026return'!F1153</f>
        <v>0</v>
      </c>
      <c r="MP4" s="445">
        <f>'2026return'!D1154</f>
        <v>0</v>
      </c>
      <c r="MQ4" s="445">
        <f>'2026return'!E1154</f>
        <v>0</v>
      </c>
      <c r="MR4" s="445">
        <f>'2026return'!F1154</f>
        <v>0</v>
      </c>
      <c r="MS4" s="448" t="str">
        <f>'2026return'!D1155</f>
        <v/>
      </c>
      <c r="MT4" s="448" t="str">
        <f>'2026return'!E1155</f>
        <v/>
      </c>
      <c r="MU4" s="448" t="str">
        <f>'2026return'!F1155</f>
        <v/>
      </c>
      <c r="MV4" s="450" t="str">
        <f>IFERROR(MAX(MS4,MT4,MU4,)/MIN(MS4,MT4,MU4),"")</f>
        <v/>
      </c>
      <c r="MW4" s="440" t="str">
        <f t="shared" ref="MW4" si="11">IF(MV4="","",IF(AND(MV4&lt;=7,MV4&gt;=0),"WITHIN LIMIT","ABOVE LIMIT"))</f>
        <v/>
      </c>
      <c r="MX4" s="445">
        <f>'2026return'!D1167</f>
        <v>0</v>
      </c>
      <c r="MY4" s="445">
        <f>'2026return'!E1167</f>
        <v>0</v>
      </c>
      <c r="MZ4" s="445">
        <f>'2026return'!F1167</f>
        <v>0</v>
      </c>
      <c r="NA4" s="445">
        <f>'2026return'!D1168</f>
        <v>0</v>
      </c>
      <c r="NB4" s="445">
        <f>'2026return'!E1168</f>
        <v>0</v>
      </c>
      <c r="NC4" s="445">
        <f>'2026return'!F1168</f>
        <v>0</v>
      </c>
      <c r="ND4" s="448" t="str">
        <f>'2026return'!D1169</f>
        <v/>
      </c>
      <c r="NE4" s="448" t="str">
        <f>'2026return'!E1169</f>
        <v/>
      </c>
      <c r="NF4" s="448" t="str">
        <f>'2026return'!F1169</f>
        <v/>
      </c>
      <c r="NG4" s="450" t="str">
        <f>IFERROR(MAX(ND4,NE4,NF4,)/MIN(ND4,NE4,NF4),"")</f>
        <v/>
      </c>
      <c r="NH4" s="440" t="str">
        <f t="shared" ref="NH4" si="12">IF(NG4="","",IF(AND(NG4&lt;=7,NG4&gt;=0),"WITHIN LIMIT","ABOVE LIMIT"))</f>
        <v/>
      </c>
      <c r="NI4" s="445">
        <f>'2026return'!D1181</f>
        <v>0</v>
      </c>
      <c r="NJ4" s="445">
        <f>'2026return'!E1181</f>
        <v>0</v>
      </c>
      <c r="NK4" s="445">
        <f>'2026return'!F1181</f>
        <v>0</v>
      </c>
      <c r="NL4" s="445">
        <f>'2026return'!D1182</f>
        <v>0</v>
      </c>
      <c r="NM4" s="445">
        <f>'2026return'!E1182</f>
        <v>0</v>
      </c>
      <c r="NN4" s="445">
        <f>'2026return'!F1182</f>
        <v>0</v>
      </c>
      <c r="NO4" s="448" t="str">
        <f>'2026return'!D1183</f>
        <v/>
      </c>
      <c r="NP4" s="448" t="str">
        <f>'2026return'!E1183</f>
        <v/>
      </c>
      <c r="NQ4" s="448" t="str">
        <f>'2026return'!F1183</f>
        <v/>
      </c>
      <c r="NR4" s="450" t="str">
        <f>IFERROR(MAX(NO4,NP4,NQ4,)/MIN(NO4,NP4,NQ4),"")</f>
        <v/>
      </c>
      <c r="NS4" s="440" t="str">
        <f t="shared" ref="NS4" si="13">IF(NR4="","",IF(AND(NR4&lt;=7,NR4&gt;=0),"WITHIN LIMIT","ABOVE LIMIT"))</f>
        <v/>
      </c>
      <c r="NT4" s="440">
        <f>'2026return'!C991</f>
        <v>0</v>
      </c>
      <c r="NU4" s="440">
        <f>'2026return'!C1009</f>
        <v>0</v>
      </c>
      <c r="NV4" s="440">
        <f>'2026return'!C1023</f>
        <v>0</v>
      </c>
      <c r="NW4" s="440">
        <f>'2026return'!C1037</f>
        <v>0</v>
      </c>
      <c r="NX4" s="440">
        <f>'2026return'!C1051</f>
        <v>0</v>
      </c>
      <c r="NY4" s="440">
        <f>'2026return'!C1065</f>
        <v>0</v>
      </c>
      <c r="NZ4" s="440">
        <f>'2026return'!C1079</f>
        <v>0</v>
      </c>
      <c r="OA4" s="440">
        <f>'2026return'!C1093</f>
        <v>0</v>
      </c>
      <c r="OB4" s="440">
        <f>'2026return'!C1107</f>
        <v>0</v>
      </c>
      <c r="OC4" s="440">
        <f>'2026return'!C1121</f>
        <v>0</v>
      </c>
      <c r="OD4" s="440">
        <f>'2026return'!C1135</f>
        <v>0</v>
      </c>
      <c r="OE4" s="440">
        <f>'2026return'!C1149</f>
        <v>0</v>
      </c>
      <c r="OF4" s="440">
        <f>'2026return'!C1163</f>
        <v>0</v>
      </c>
      <c r="OG4" s="440">
        <f>'2026return'!C1177</f>
        <v>0</v>
      </c>
      <c r="OH4" s="440">
        <f>'2026return'!C1191</f>
        <v>0</v>
      </c>
      <c r="OI4" s="440">
        <f>Check!G16</f>
        <v>0</v>
      </c>
      <c r="OJ4" s="440">
        <f>Check!G23</f>
        <v>0</v>
      </c>
      <c r="OK4" s="440">
        <f>Check!G30</f>
        <v>0</v>
      </c>
      <c r="OL4" s="440">
        <f>Check!G37</f>
        <v>0</v>
      </c>
      <c r="OM4" s="440">
        <f>Check!G47</f>
        <v>0</v>
      </c>
      <c r="ON4" s="440">
        <f>Check!G57</f>
        <v>0</v>
      </c>
    </row>
    <row r="6" spans="1:404" s="73" customFormat="1" ht="75" customHeight="1" x14ac:dyDescent="0.25">
      <c r="A6" s="174" t="s">
        <v>1350</v>
      </c>
      <c r="B6" s="48"/>
      <c r="C6" s="48"/>
      <c r="D6" s="175"/>
      <c r="E6" s="47" t="s">
        <v>1241</v>
      </c>
      <c r="F6" s="48"/>
      <c r="G6" s="48"/>
      <c r="H6" s="49"/>
      <c r="I6" s="47" t="s">
        <v>1242</v>
      </c>
      <c r="J6" s="48"/>
      <c r="K6" s="48"/>
      <c r="L6" s="49"/>
      <c r="M6" s="176"/>
      <c r="N6" s="47"/>
      <c r="O6" s="87" t="s">
        <v>1243</v>
      </c>
      <c r="P6" s="177"/>
      <c r="Q6" s="177"/>
      <c r="R6" s="178"/>
      <c r="S6" s="179"/>
      <c r="T6" s="122" t="s">
        <v>1244</v>
      </c>
      <c r="U6" s="123"/>
      <c r="V6" s="123"/>
      <c r="W6" s="123"/>
      <c r="X6" s="123"/>
      <c r="Y6" s="123"/>
      <c r="Z6" s="123"/>
      <c r="AA6" s="123"/>
      <c r="AB6" s="123"/>
      <c r="AC6" s="123"/>
      <c r="AD6" s="123"/>
      <c r="AE6" s="124"/>
      <c r="AF6" s="125" t="s">
        <v>1245</v>
      </c>
      <c r="AG6" s="126"/>
      <c r="AH6" s="126"/>
      <c r="AI6" s="126"/>
      <c r="AJ6" s="126"/>
      <c r="AK6" s="126"/>
      <c r="AL6" s="126"/>
      <c r="AM6" s="126"/>
      <c r="AN6" s="126"/>
      <c r="AO6" s="126"/>
      <c r="AP6" s="126"/>
      <c r="AQ6" s="127"/>
      <c r="AR6" s="47" t="s">
        <v>1246</v>
      </c>
      <c r="AS6" s="48"/>
      <c r="AT6" s="48"/>
      <c r="AU6" s="48"/>
      <c r="AV6" s="48"/>
      <c r="AW6" s="48"/>
      <c r="AX6" s="49"/>
      <c r="AY6" s="47" t="s">
        <v>1247</v>
      </c>
      <c r="AZ6" s="48"/>
      <c r="BA6" s="48"/>
      <c r="BB6" s="48"/>
      <c r="BC6" s="48"/>
      <c r="BD6" s="48"/>
      <c r="BE6" s="49"/>
      <c r="BF6" s="47" t="s">
        <v>1248</v>
      </c>
      <c r="BG6" s="48"/>
      <c r="BH6" s="48"/>
      <c r="BI6" s="48"/>
      <c r="BJ6" s="48"/>
      <c r="BK6" s="48"/>
      <c r="BL6" s="49"/>
      <c r="BM6" s="47" t="s">
        <v>1249</v>
      </c>
      <c r="BN6" s="48"/>
      <c r="BO6" s="48"/>
      <c r="BP6" s="48"/>
      <c r="BQ6" s="48"/>
      <c r="BR6" s="48"/>
      <c r="BS6" s="48"/>
      <c r="BT6" s="49"/>
      <c r="BU6" s="47" t="s">
        <v>1250</v>
      </c>
      <c r="BV6" s="48"/>
      <c r="BW6" s="48"/>
      <c r="BX6" s="48"/>
      <c r="BY6" s="48"/>
      <c r="BZ6" s="177"/>
      <c r="CA6" s="48"/>
      <c r="CB6" s="49"/>
      <c r="CC6" s="47" t="s">
        <v>1251</v>
      </c>
      <c r="CD6" s="48"/>
      <c r="CE6" s="48"/>
      <c r="CF6" s="48"/>
      <c r="CG6" s="48"/>
      <c r="CH6" s="48"/>
      <c r="CI6" s="48"/>
      <c r="CJ6" s="49"/>
      <c r="CK6" s="47" t="s">
        <v>1252</v>
      </c>
      <c r="CL6" s="48"/>
      <c r="CM6" s="48"/>
      <c r="CN6" s="48"/>
      <c r="CO6" s="49"/>
      <c r="CP6" s="47" t="s">
        <v>1253</v>
      </c>
      <c r="CQ6" s="48"/>
      <c r="CR6" s="48"/>
      <c r="CS6" s="48"/>
      <c r="CT6" s="49"/>
      <c r="CU6" s="176"/>
      <c r="CV6" s="180" t="s">
        <v>1254</v>
      </c>
      <c r="CW6" s="181"/>
      <c r="CX6" s="181"/>
      <c r="CY6" s="182"/>
      <c r="CZ6" s="180" t="s">
        <v>1255</v>
      </c>
      <c r="DA6" s="181"/>
      <c r="DB6" s="181"/>
      <c r="DC6" s="182"/>
      <c r="DD6" s="180"/>
      <c r="DE6" s="182"/>
      <c r="DF6" s="183" t="s">
        <v>1256</v>
      </c>
      <c r="DG6" s="184"/>
      <c r="DH6" s="185"/>
      <c r="DI6" s="47" t="s">
        <v>1257</v>
      </c>
      <c r="DJ6" s="48"/>
      <c r="DK6" s="48"/>
      <c r="DL6" s="180" t="s">
        <v>1258</v>
      </c>
      <c r="DM6" s="181"/>
      <c r="DN6" s="181"/>
      <c r="DO6" s="181"/>
      <c r="DP6" s="186" t="s">
        <v>1259</v>
      </c>
      <c r="DQ6" s="48"/>
      <c r="DR6" s="181"/>
      <c r="DS6" s="187"/>
      <c r="DT6" s="187"/>
      <c r="DU6" s="181"/>
      <c r="DV6" s="181"/>
      <c r="DW6" s="181"/>
      <c r="DX6" s="187"/>
      <c r="DY6" s="187"/>
      <c r="DZ6" s="181"/>
      <c r="EA6" s="181"/>
      <c r="EB6" s="181"/>
      <c r="EC6" s="187"/>
      <c r="ED6" s="187"/>
      <c r="EE6" s="181"/>
      <c r="EF6" s="181"/>
      <c r="EG6" s="181"/>
      <c r="EH6" s="187"/>
      <c r="EI6" s="187"/>
      <c r="EJ6" s="181"/>
      <c r="EK6" s="181"/>
      <c r="EL6" s="181"/>
      <c r="EM6" s="187"/>
      <c r="EN6" s="187"/>
      <c r="EO6" s="181"/>
      <c r="EP6" s="181"/>
      <c r="EQ6" s="181"/>
      <c r="ER6" s="187"/>
      <c r="ES6" s="187"/>
      <c r="ET6" s="182"/>
      <c r="EU6" s="186" t="s">
        <v>1260</v>
      </c>
      <c r="EV6" s="48"/>
      <c r="EW6" s="181"/>
      <c r="EX6" s="181"/>
      <c r="EY6" s="181"/>
      <c r="EZ6" s="188"/>
      <c r="FA6" s="181"/>
      <c r="FB6" s="181"/>
      <c r="FC6" s="181"/>
      <c r="FD6" s="181"/>
      <c r="FE6" s="181"/>
      <c r="FF6" s="181"/>
      <c r="FG6" s="181"/>
      <c r="FH6" s="181"/>
      <c r="FI6" s="181"/>
      <c r="FJ6" s="181"/>
      <c r="FK6" s="181"/>
      <c r="FL6" s="181"/>
      <c r="FM6" s="181"/>
      <c r="FN6" s="181"/>
      <c r="FO6" s="181"/>
      <c r="FP6" s="181"/>
      <c r="FQ6" s="181"/>
      <c r="FR6" s="181"/>
      <c r="FS6" s="182"/>
      <c r="FT6" s="189" t="s">
        <v>1261</v>
      </c>
      <c r="FU6" s="48"/>
      <c r="FV6" s="190"/>
      <c r="FW6" s="189" t="s">
        <v>1262</v>
      </c>
      <c r="FX6" s="48"/>
      <c r="FY6" s="190"/>
      <c r="FZ6" s="189"/>
      <c r="GA6" s="191"/>
      <c r="GB6" s="191"/>
      <c r="GC6" s="187"/>
      <c r="GD6" s="187"/>
      <c r="GE6" s="192"/>
      <c r="GF6" s="192"/>
      <c r="GG6" s="192"/>
      <c r="GH6" s="192"/>
      <c r="GI6" s="48"/>
      <c r="GJ6" s="48"/>
      <c r="GK6" s="48"/>
      <c r="GL6" s="48"/>
      <c r="GM6" s="193"/>
      <c r="GN6" s="193"/>
      <c r="GO6" s="181"/>
      <c r="GP6" s="182"/>
      <c r="GQ6" s="194" t="s">
        <v>1263</v>
      </c>
      <c r="GR6" s="48"/>
      <c r="GS6" s="195"/>
      <c r="GT6" s="195"/>
      <c r="GU6" s="196"/>
      <c r="GV6" s="194" t="s">
        <v>1264</v>
      </c>
      <c r="GW6" s="48"/>
      <c r="GX6" s="195"/>
      <c r="GY6" s="195"/>
      <c r="GZ6" s="196"/>
      <c r="HA6" s="87" t="s">
        <v>1265</v>
      </c>
      <c r="HB6" s="48"/>
      <c r="HC6" s="177"/>
      <c r="HD6" s="178"/>
      <c r="HE6" s="197" t="s">
        <v>1266</v>
      </c>
      <c r="HF6" s="197" t="s">
        <v>1267</v>
      </c>
      <c r="HG6" s="87" t="s">
        <v>1268</v>
      </c>
      <c r="HH6" s="48"/>
      <c r="HI6" s="177"/>
      <c r="HJ6" s="178"/>
      <c r="HK6" s="87" t="s">
        <v>1269</v>
      </c>
      <c r="HL6" s="88"/>
      <c r="HM6" s="89"/>
      <c r="HN6" s="87" t="s">
        <v>1270</v>
      </c>
      <c r="HO6" s="88"/>
      <c r="HP6" s="89"/>
      <c r="HQ6" s="90" t="s">
        <v>1271</v>
      </c>
      <c r="HR6" s="91"/>
      <c r="HS6" s="92"/>
      <c r="HT6" s="90" t="s">
        <v>872</v>
      </c>
      <c r="HU6" s="92"/>
      <c r="HV6" s="93"/>
      <c r="HW6" s="93"/>
      <c r="HX6" s="93"/>
    </row>
    <row r="7" spans="1:404" s="86" customFormat="1" ht="75.75" customHeight="1" x14ac:dyDescent="0.25">
      <c r="A7" s="161" t="s">
        <v>1272</v>
      </c>
      <c r="B7" s="161" t="s">
        <v>1273</v>
      </c>
      <c r="C7" s="161" t="s">
        <v>1274</v>
      </c>
      <c r="D7" s="162" t="s">
        <v>1275</v>
      </c>
      <c r="E7" s="161" t="s">
        <v>1276</v>
      </c>
      <c r="F7" s="161" t="s">
        <v>806</v>
      </c>
      <c r="G7" s="161" t="s">
        <v>808</v>
      </c>
      <c r="H7" s="161" t="s">
        <v>1277</v>
      </c>
      <c r="I7" s="161" t="s">
        <v>1276</v>
      </c>
      <c r="J7" s="161" t="s">
        <v>806</v>
      </c>
      <c r="K7" s="161" t="s">
        <v>808</v>
      </c>
      <c r="L7" s="161" t="s">
        <v>1278</v>
      </c>
      <c r="M7" s="161" t="s">
        <v>862</v>
      </c>
      <c r="N7" s="162" t="s">
        <v>1279</v>
      </c>
      <c r="O7" s="161" t="s">
        <v>1280</v>
      </c>
      <c r="P7" s="161" t="s">
        <v>1281</v>
      </c>
      <c r="Q7" s="161" t="s">
        <v>1282</v>
      </c>
      <c r="R7" s="161" t="s">
        <v>1283</v>
      </c>
      <c r="S7" s="120" t="s">
        <v>1284</v>
      </c>
      <c r="T7" s="120" t="s">
        <v>831</v>
      </c>
      <c r="U7" s="120" t="s">
        <v>1494</v>
      </c>
      <c r="V7" s="121" t="s">
        <v>1495</v>
      </c>
      <c r="W7" s="120" t="s">
        <v>806</v>
      </c>
      <c r="X7" s="121" t="s">
        <v>1496</v>
      </c>
      <c r="Y7" s="120" t="s">
        <v>1497</v>
      </c>
      <c r="Z7" s="121" t="s">
        <v>1498</v>
      </c>
      <c r="AA7" s="120" t="s">
        <v>1285</v>
      </c>
      <c r="AB7" s="121" t="s">
        <v>1499</v>
      </c>
      <c r="AC7" s="120" t="s">
        <v>1286</v>
      </c>
      <c r="AD7" s="120" t="s">
        <v>1287</v>
      </c>
      <c r="AE7" s="120" t="s">
        <v>1500</v>
      </c>
      <c r="AF7" s="120" t="s">
        <v>831</v>
      </c>
      <c r="AG7" s="120" t="s">
        <v>1494</v>
      </c>
      <c r="AH7" s="121" t="s">
        <v>1495</v>
      </c>
      <c r="AI7" s="120" t="s">
        <v>806</v>
      </c>
      <c r="AJ7" s="121" t="s">
        <v>1496</v>
      </c>
      <c r="AK7" s="120" t="s">
        <v>1497</v>
      </c>
      <c r="AL7" s="121" t="s">
        <v>1498</v>
      </c>
      <c r="AM7" s="120" t="s">
        <v>1285</v>
      </c>
      <c r="AN7" s="121" t="s">
        <v>1499</v>
      </c>
      <c r="AO7" s="120" t="s">
        <v>1286</v>
      </c>
      <c r="AP7" s="120" t="s">
        <v>1287</v>
      </c>
      <c r="AQ7" s="120" t="s">
        <v>1500</v>
      </c>
      <c r="AR7" s="161" t="s">
        <v>1288</v>
      </c>
      <c r="AS7" s="161" t="s">
        <v>1289</v>
      </c>
      <c r="AT7" s="161" t="s">
        <v>1290</v>
      </c>
      <c r="AU7" s="161" t="s">
        <v>1291</v>
      </c>
      <c r="AV7" s="161" t="s">
        <v>1292</v>
      </c>
      <c r="AW7" s="161" t="s">
        <v>1293</v>
      </c>
      <c r="AX7" s="161" t="s">
        <v>1294</v>
      </c>
      <c r="AY7" s="161" t="s">
        <v>1288</v>
      </c>
      <c r="AZ7" s="161" t="s">
        <v>1289</v>
      </c>
      <c r="BA7" s="161" t="s">
        <v>1290</v>
      </c>
      <c r="BB7" s="161" t="s">
        <v>1291</v>
      </c>
      <c r="BC7" s="161" t="s">
        <v>1292</v>
      </c>
      <c r="BD7" s="161" t="s">
        <v>1293</v>
      </c>
      <c r="BE7" s="161" t="s">
        <v>1295</v>
      </c>
      <c r="BF7" s="161" t="s">
        <v>1288</v>
      </c>
      <c r="BG7" s="161" t="s">
        <v>1289</v>
      </c>
      <c r="BH7" s="161" t="s">
        <v>1290</v>
      </c>
      <c r="BI7" s="161" t="s">
        <v>1291</v>
      </c>
      <c r="BJ7" s="161" t="s">
        <v>1292</v>
      </c>
      <c r="BK7" s="161" t="s">
        <v>1293</v>
      </c>
      <c r="BL7" s="161" t="s">
        <v>1351</v>
      </c>
      <c r="BM7" s="163" t="s">
        <v>1297</v>
      </c>
      <c r="BN7" s="161" t="s">
        <v>1288</v>
      </c>
      <c r="BO7" s="161" t="s">
        <v>1289</v>
      </c>
      <c r="BP7" s="161" t="s">
        <v>1298</v>
      </c>
      <c r="BQ7" s="161" t="s">
        <v>1291</v>
      </c>
      <c r="BR7" s="161" t="s">
        <v>1292</v>
      </c>
      <c r="BS7" s="161" t="s">
        <v>1293</v>
      </c>
      <c r="BT7" s="161" t="s">
        <v>1299</v>
      </c>
      <c r="BU7" s="163" t="s">
        <v>1300</v>
      </c>
      <c r="BV7" s="161" t="s">
        <v>1288</v>
      </c>
      <c r="BW7" s="161" t="s">
        <v>1289</v>
      </c>
      <c r="BX7" s="161" t="s">
        <v>1290</v>
      </c>
      <c r="BY7" s="161" t="s">
        <v>1291</v>
      </c>
      <c r="BZ7" s="161" t="s">
        <v>1292</v>
      </c>
      <c r="CA7" s="161" t="s">
        <v>1293</v>
      </c>
      <c r="CB7" s="161" t="s">
        <v>1301</v>
      </c>
      <c r="CC7" s="163" t="s">
        <v>1302</v>
      </c>
      <c r="CD7" s="161" t="s">
        <v>1288</v>
      </c>
      <c r="CE7" s="161" t="s">
        <v>1289</v>
      </c>
      <c r="CF7" s="161" t="s">
        <v>1290</v>
      </c>
      <c r="CG7" s="161" t="s">
        <v>1291</v>
      </c>
      <c r="CH7" s="161" t="s">
        <v>1292</v>
      </c>
      <c r="CI7" s="161" t="s">
        <v>1293</v>
      </c>
      <c r="CJ7" s="161" t="s">
        <v>1303</v>
      </c>
      <c r="CK7" s="161" t="s">
        <v>831</v>
      </c>
      <c r="CL7" s="161" t="s">
        <v>806</v>
      </c>
      <c r="CM7" s="161" t="s">
        <v>1304</v>
      </c>
      <c r="CN7" s="161" t="s">
        <v>852</v>
      </c>
      <c r="CO7" s="161" t="s">
        <v>1305</v>
      </c>
      <c r="CP7" s="161" t="s">
        <v>831</v>
      </c>
      <c r="CQ7" s="161" t="s">
        <v>1306</v>
      </c>
      <c r="CR7" s="161" t="s">
        <v>808</v>
      </c>
      <c r="CS7" s="161" t="s">
        <v>852</v>
      </c>
      <c r="CT7" s="161" t="s">
        <v>1307</v>
      </c>
      <c r="CU7" s="161" t="s">
        <v>1308</v>
      </c>
      <c r="CV7" s="164" t="s">
        <v>831</v>
      </c>
      <c r="CW7" s="164" t="s">
        <v>806</v>
      </c>
      <c r="CX7" s="164" t="s">
        <v>1304</v>
      </c>
      <c r="CY7" s="164" t="s">
        <v>1309</v>
      </c>
      <c r="CZ7" s="164" t="s">
        <v>831</v>
      </c>
      <c r="DA7" s="164" t="s">
        <v>1306</v>
      </c>
      <c r="DB7" s="164" t="s">
        <v>808</v>
      </c>
      <c r="DC7" s="164" t="s">
        <v>1310</v>
      </c>
      <c r="DD7" s="164" t="s">
        <v>1311</v>
      </c>
      <c r="DE7" s="164" t="s">
        <v>1312</v>
      </c>
      <c r="DF7" s="165" t="s">
        <v>831</v>
      </c>
      <c r="DG7" s="165" t="s">
        <v>806</v>
      </c>
      <c r="DH7" s="165" t="s">
        <v>1285</v>
      </c>
      <c r="DI7" s="161" t="s">
        <v>831</v>
      </c>
      <c r="DJ7" s="161" t="s">
        <v>806</v>
      </c>
      <c r="DK7" s="161" t="s">
        <v>1285</v>
      </c>
      <c r="DL7" s="161" t="s">
        <v>831</v>
      </c>
      <c r="DM7" s="161" t="s">
        <v>806</v>
      </c>
      <c r="DN7" s="161" t="s">
        <v>1304</v>
      </c>
      <c r="DO7" s="161" t="s">
        <v>1305</v>
      </c>
      <c r="DP7" s="164" t="s">
        <v>1313</v>
      </c>
      <c r="DQ7" s="164" t="s">
        <v>795</v>
      </c>
      <c r="DR7" s="166" t="s">
        <v>796</v>
      </c>
      <c r="DS7" s="166" t="s">
        <v>797</v>
      </c>
      <c r="DT7" s="164" t="s">
        <v>1314</v>
      </c>
      <c r="DU7" s="164" t="s">
        <v>1315</v>
      </c>
      <c r="DV7" s="164" t="s">
        <v>795</v>
      </c>
      <c r="DW7" s="166" t="s">
        <v>796</v>
      </c>
      <c r="DX7" s="166" t="s">
        <v>797</v>
      </c>
      <c r="DY7" s="164" t="s">
        <v>1314</v>
      </c>
      <c r="DZ7" s="164" t="s">
        <v>1316</v>
      </c>
      <c r="EA7" s="164" t="s">
        <v>795</v>
      </c>
      <c r="EB7" s="166" t="s">
        <v>796</v>
      </c>
      <c r="EC7" s="166" t="s">
        <v>797</v>
      </c>
      <c r="ED7" s="164" t="s">
        <v>1314</v>
      </c>
      <c r="EE7" s="164" t="s">
        <v>1317</v>
      </c>
      <c r="EF7" s="164" t="s">
        <v>795</v>
      </c>
      <c r="EG7" s="166" t="s">
        <v>796</v>
      </c>
      <c r="EH7" s="166" t="s">
        <v>797</v>
      </c>
      <c r="EI7" s="164" t="s">
        <v>1314</v>
      </c>
      <c r="EJ7" s="164" t="s">
        <v>1318</v>
      </c>
      <c r="EK7" s="164" t="s">
        <v>795</v>
      </c>
      <c r="EL7" s="166" t="s">
        <v>796</v>
      </c>
      <c r="EM7" s="166" t="s">
        <v>797</v>
      </c>
      <c r="EN7" s="164" t="s">
        <v>1314</v>
      </c>
      <c r="EO7" s="164" t="s">
        <v>1319</v>
      </c>
      <c r="EP7" s="164" t="s">
        <v>795</v>
      </c>
      <c r="EQ7" s="166" t="s">
        <v>796</v>
      </c>
      <c r="ER7" s="166" t="s">
        <v>797</v>
      </c>
      <c r="ES7" s="164" t="s">
        <v>1314</v>
      </c>
      <c r="ET7" s="164" t="s">
        <v>815</v>
      </c>
      <c r="EU7" s="164" t="s">
        <v>1313</v>
      </c>
      <c r="EV7" s="164" t="s">
        <v>1320</v>
      </c>
      <c r="EW7" s="164" t="s">
        <v>1321</v>
      </c>
      <c r="EX7" s="164" t="s">
        <v>1314</v>
      </c>
      <c r="EY7" s="164" t="s">
        <v>1315</v>
      </c>
      <c r="EZ7" s="164" t="s">
        <v>1320</v>
      </c>
      <c r="FA7" s="164" t="s">
        <v>1321</v>
      </c>
      <c r="FB7" s="164" t="s">
        <v>1314</v>
      </c>
      <c r="FC7" s="164" t="s">
        <v>1316</v>
      </c>
      <c r="FD7" s="164" t="s">
        <v>1320</v>
      </c>
      <c r="FE7" s="164" t="s">
        <v>1321</v>
      </c>
      <c r="FF7" s="164" t="s">
        <v>1314</v>
      </c>
      <c r="FG7" s="164" t="s">
        <v>1317</v>
      </c>
      <c r="FH7" s="164" t="s">
        <v>1320</v>
      </c>
      <c r="FI7" s="164" t="s">
        <v>1321</v>
      </c>
      <c r="FJ7" s="164" t="s">
        <v>1314</v>
      </c>
      <c r="FK7" s="164" t="s">
        <v>1318</v>
      </c>
      <c r="FL7" s="164" t="s">
        <v>1320</v>
      </c>
      <c r="FM7" s="164" t="s">
        <v>1321</v>
      </c>
      <c r="FN7" s="164" t="s">
        <v>1314</v>
      </c>
      <c r="FO7" s="164" t="s">
        <v>1319</v>
      </c>
      <c r="FP7" s="164" t="s">
        <v>1320</v>
      </c>
      <c r="FQ7" s="164" t="s">
        <v>1321</v>
      </c>
      <c r="FR7" s="164" t="s">
        <v>1314</v>
      </c>
      <c r="FS7" s="164" t="s">
        <v>815</v>
      </c>
      <c r="FT7" s="167" t="s">
        <v>1322</v>
      </c>
      <c r="FU7" s="167" t="s">
        <v>1323</v>
      </c>
      <c r="FV7" s="167" t="s">
        <v>1324</v>
      </c>
      <c r="FW7" s="167" t="s">
        <v>1325</v>
      </c>
      <c r="FX7" s="167" t="s">
        <v>1326</v>
      </c>
      <c r="FY7" s="167" t="s">
        <v>1327</v>
      </c>
      <c r="FZ7" s="167" t="s">
        <v>1328</v>
      </c>
      <c r="GA7" s="167" t="s">
        <v>1329</v>
      </c>
      <c r="GB7" s="168" t="s">
        <v>1330</v>
      </c>
      <c r="GC7" s="168" t="s">
        <v>1331</v>
      </c>
      <c r="GD7" s="166" t="s">
        <v>1332</v>
      </c>
      <c r="GE7" s="166" t="s">
        <v>1333</v>
      </c>
      <c r="GF7" s="166" t="s">
        <v>1334</v>
      </c>
      <c r="GG7" s="166" t="s">
        <v>1335</v>
      </c>
      <c r="GH7" s="161" t="s">
        <v>1336</v>
      </c>
      <c r="GI7" s="161" t="s">
        <v>1336</v>
      </c>
      <c r="GJ7" s="161" t="s">
        <v>1336</v>
      </c>
      <c r="GK7" s="161" t="s">
        <v>1336</v>
      </c>
      <c r="GL7" s="169" t="s">
        <v>1337</v>
      </c>
      <c r="GM7" s="169" t="s">
        <v>1338</v>
      </c>
      <c r="GN7" s="164" t="s">
        <v>1339</v>
      </c>
      <c r="GO7" s="164" t="s">
        <v>1340</v>
      </c>
      <c r="GP7" s="170" t="s">
        <v>1341</v>
      </c>
      <c r="GQ7" s="171" t="s">
        <v>831</v>
      </c>
      <c r="GR7" s="171" t="s">
        <v>806</v>
      </c>
      <c r="GS7" s="171" t="s">
        <v>1304</v>
      </c>
      <c r="GT7" s="171" t="s">
        <v>852</v>
      </c>
      <c r="GU7" s="171" t="s">
        <v>1342</v>
      </c>
      <c r="GV7" s="171" t="s">
        <v>831</v>
      </c>
      <c r="GW7" s="171" t="s">
        <v>806</v>
      </c>
      <c r="GX7" s="171" t="s">
        <v>1304</v>
      </c>
      <c r="GY7" s="171" t="s">
        <v>852</v>
      </c>
      <c r="GZ7" s="171" t="s">
        <v>1343</v>
      </c>
      <c r="HA7" s="130" t="s">
        <v>1276</v>
      </c>
      <c r="HB7" s="130" t="s">
        <v>806</v>
      </c>
      <c r="HC7" s="172" t="s">
        <v>1344</v>
      </c>
      <c r="HD7" s="130" t="s">
        <v>1345</v>
      </c>
      <c r="HE7" s="130" t="s">
        <v>1345</v>
      </c>
      <c r="HF7" s="130" t="s">
        <v>1345</v>
      </c>
      <c r="HG7" s="130" t="s">
        <v>1276</v>
      </c>
      <c r="HH7" s="130" t="s">
        <v>806</v>
      </c>
      <c r="HI7" s="172" t="s">
        <v>1344</v>
      </c>
      <c r="HJ7" s="130" t="s">
        <v>1346</v>
      </c>
      <c r="HK7" s="130" t="s">
        <v>831</v>
      </c>
      <c r="HL7" s="130" t="s">
        <v>806</v>
      </c>
      <c r="HM7" s="130" t="s">
        <v>808</v>
      </c>
      <c r="HN7" s="130" t="s">
        <v>831</v>
      </c>
      <c r="HO7" s="130" t="s">
        <v>806</v>
      </c>
      <c r="HP7" s="130" t="s">
        <v>808</v>
      </c>
      <c r="HQ7" s="131" t="s">
        <v>831</v>
      </c>
      <c r="HR7" s="131" t="s">
        <v>806</v>
      </c>
      <c r="HS7" s="131" t="s">
        <v>808</v>
      </c>
      <c r="HT7" s="173" t="s">
        <v>1347</v>
      </c>
      <c r="HU7" s="131" t="s">
        <v>1348</v>
      </c>
      <c r="HV7" s="94"/>
      <c r="HW7" s="94"/>
      <c r="HX7" s="94"/>
      <c r="HY7" s="95"/>
      <c r="HZ7" s="95"/>
      <c r="IA7" s="95"/>
      <c r="IB7" s="95"/>
      <c r="IC7" s="95"/>
      <c r="ID7" s="95"/>
      <c r="IE7" s="95"/>
      <c r="IF7" s="95"/>
      <c r="IG7" s="95"/>
      <c r="IH7" s="95"/>
      <c r="II7" s="95"/>
      <c r="IJ7" s="95"/>
      <c r="IK7" s="95"/>
      <c r="IL7" s="95"/>
      <c r="IM7" s="95"/>
      <c r="IN7" s="95"/>
      <c r="IO7" s="95"/>
      <c r="IP7" s="95"/>
      <c r="IQ7" s="95"/>
      <c r="IR7" s="95"/>
      <c r="IS7" s="95"/>
      <c r="IT7" s="95"/>
      <c r="IU7" s="95"/>
      <c r="IV7" s="95"/>
      <c r="IW7" s="95"/>
      <c r="IX7" s="95"/>
      <c r="IY7" s="95"/>
      <c r="IZ7" s="95"/>
      <c r="JA7" s="95"/>
      <c r="JB7" s="95"/>
      <c r="JC7" s="95"/>
      <c r="JD7" s="95"/>
      <c r="JE7" s="95"/>
      <c r="JF7" s="95"/>
      <c r="JG7" s="95"/>
      <c r="JH7" s="95"/>
      <c r="JI7" s="95"/>
      <c r="JJ7" s="95"/>
      <c r="JK7" s="95"/>
      <c r="JL7" s="95"/>
      <c r="JM7" s="95"/>
      <c r="JN7" s="95"/>
      <c r="JO7" s="95"/>
      <c r="JP7" s="95"/>
      <c r="JQ7" s="95"/>
      <c r="JR7" s="95"/>
      <c r="JS7" s="95"/>
      <c r="JT7" s="95"/>
      <c r="JU7" s="95"/>
      <c r="JV7" s="95"/>
      <c r="JW7" s="95"/>
      <c r="JX7" s="95"/>
      <c r="JY7" s="95"/>
      <c r="JZ7" s="95"/>
      <c r="KA7" s="95"/>
      <c r="KB7" s="95"/>
      <c r="KC7" s="95"/>
      <c r="KD7" s="95"/>
      <c r="KE7" s="95"/>
      <c r="KF7" s="95"/>
      <c r="KG7" s="95"/>
      <c r="KH7" s="95"/>
      <c r="KI7" s="95"/>
      <c r="KJ7" s="95"/>
      <c r="KK7" s="95"/>
      <c r="KL7" s="95"/>
      <c r="KM7" s="95"/>
      <c r="KN7" s="95"/>
      <c r="KO7" s="95"/>
      <c r="KP7" s="95"/>
      <c r="KQ7" s="95"/>
      <c r="KR7" s="95"/>
      <c r="KS7" s="95"/>
      <c r="KT7" s="95"/>
      <c r="KU7" s="95"/>
      <c r="KV7" s="95"/>
      <c r="KW7" s="95"/>
      <c r="KX7" s="95"/>
      <c r="KY7" s="95"/>
      <c r="KZ7" s="95"/>
      <c r="LA7" s="95"/>
      <c r="LB7" s="95"/>
      <c r="LC7" s="95"/>
      <c r="LD7" s="95"/>
      <c r="LE7" s="95"/>
      <c r="LF7" s="95"/>
      <c r="LG7" s="95"/>
      <c r="LH7" s="95"/>
      <c r="LI7" s="95"/>
      <c r="LJ7" s="95"/>
      <c r="LK7" s="95"/>
      <c r="LL7" s="95"/>
      <c r="LM7" s="95"/>
      <c r="LN7" s="95"/>
      <c r="LO7" s="95"/>
      <c r="LP7" s="95"/>
      <c r="LQ7" s="95"/>
      <c r="LR7" s="95"/>
      <c r="LS7" s="95"/>
      <c r="LT7" s="95"/>
      <c r="LU7" s="95"/>
      <c r="LV7" s="95"/>
      <c r="LW7" s="95"/>
      <c r="LX7" s="95"/>
      <c r="LY7" s="95"/>
      <c r="LZ7" s="95"/>
      <c r="MA7" s="95"/>
      <c r="MB7" s="95"/>
      <c r="MC7" s="95"/>
      <c r="MD7" s="95"/>
      <c r="ME7" s="95"/>
      <c r="MF7" s="95"/>
      <c r="MG7" s="95"/>
      <c r="MH7" s="95"/>
      <c r="MI7" s="95"/>
      <c r="MJ7" s="95"/>
      <c r="MK7" s="95"/>
      <c r="ML7" s="95"/>
      <c r="MM7" s="95"/>
      <c r="MN7" s="95"/>
      <c r="MO7" s="95"/>
      <c r="MP7" s="95"/>
      <c r="MQ7" s="95"/>
      <c r="MR7" s="95"/>
      <c r="MS7" s="95"/>
      <c r="MT7" s="95"/>
      <c r="MU7" s="95"/>
      <c r="MV7" s="95"/>
      <c r="MW7" s="95"/>
      <c r="MX7" s="95"/>
      <c r="MY7" s="95"/>
      <c r="MZ7" s="95"/>
      <c r="NA7" s="95"/>
      <c r="NB7" s="95"/>
      <c r="NC7" s="95"/>
      <c r="ND7" s="95"/>
      <c r="NE7" s="95"/>
      <c r="NF7" s="95"/>
      <c r="NG7" s="95"/>
      <c r="NH7" s="95"/>
      <c r="NI7" s="95"/>
      <c r="NJ7" s="95"/>
      <c r="NK7" s="95"/>
      <c r="NL7" s="95"/>
      <c r="NM7" s="95"/>
      <c r="NN7" s="95"/>
      <c r="NO7" s="95"/>
      <c r="NP7" s="95"/>
      <c r="NQ7" s="95"/>
      <c r="NR7" s="95"/>
      <c r="NS7" s="95"/>
    </row>
    <row r="8" spans="1:404" s="14" customFormat="1" ht="12.75" x14ac:dyDescent="0.2">
      <c r="A8" s="440" t="str">
        <f ca="1">A4</f>
        <v/>
      </c>
      <c r="B8" s="440" t="str">
        <f t="shared" ref="B8:C8" si="14">B4</f>
        <v>Rural Municipality</v>
      </c>
      <c r="C8" s="440" t="str">
        <f t="shared" si="14"/>
        <v xml:space="preserve"> </v>
      </c>
      <c r="D8" s="452"/>
      <c r="E8" s="453">
        <f>'2026return'!D25</f>
        <v>0</v>
      </c>
      <c r="F8" s="453">
        <f>'2026return'!D38</f>
        <v>0</v>
      </c>
      <c r="G8" s="453">
        <f>'2026return'!D52</f>
        <v>0</v>
      </c>
      <c r="H8" s="453">
        <f>SUM(E8:G8)</f>
        <v>0</v>
      </c>
      <c r="I8" s="453">
        <f>'2026return'!M25</f>
        <v>0</v>
      </c>
      <c r="J8" s="453">
        <f>'2026return'!M38</f>
        <v>0</v>
      </c>
      <c r="K8" s="453">
        <f>'2026return'!M52</f>
        <v>0</v>
      </c>
      <c r="L8" s="453">
        <f>SUM(I8:K8)</f>
        <v>0</v>
      </c>
      <c r="M8" s="454">
        <f>IFERROR(L8*1000/H8,0)</f>
        <v>0</v>
      </c>
      <c r="N8" s="443"/>
      <c r="O8" s="440" t="str">
        <f>IF(SUM(AR8:BL8)=0,"N","Y")</f>
        <v>N</v>
      </c>
      <c r="P8" s="440" t="str">
        <f>IF(SUM(BM8:CJ8)=0,"N","Y")</f>
        <v>N</v>
      </c>
      <c r="Q8" s="440" t="s">
        <v>1349</v>
      </c>
      <c r="R8" s="440" t="str">
        <f>IF(COUNTIF(T8:AE8,"0")+COUNTIF(T8:AE8,1)=12,"N","Y")</f>
        <v>N</v>
      </c>
      <c r="S8" s="443">
        <f>IF(MAX('2026return'!F19:F21,'2026return'!F32:F35,'2026return'!F45:F49)=MIN('2026return'!F19:F21,'2026return'!F32:F35,'2026return'!F45:F49),MAX('2026return'!F19:F21,'2026return'!F32:F35,'2026return'!F45:F49))</f>
        <v>0</v>
      </c>
      <c r="T8" s="454">
        <f>T4</f>
        <v>0</v>
      </c>
      <c r="U8" s="454">
        <f t="shared" ref="U8:AE8" si="15">U4</f>
        <v>0</v>
      </c>
      <c r="V8" s="454">
        <f t="shared" si="15"/>
        <v>0</v>
      </c>
      <c r="W8" s="454">
        <f t="shared" si="15"/>
        <v>0</v>
      </c>
      <c r="X8" s="454">
        <f t="shared" si="15"/>
        <v>0</v>
      </c>
      <c r="Y8" s="454">
        <f t="shared" si="15"/>
        <v>0</v>
      </c>
      <c r="Z8" s="454">
        <f t="shared" si="15"/>
        <v>0</v>
      </c>
      <c r="AA8" s="454">
        <f t="shared" si="15"/>
        <v>0</v>
      </c>
      <c r="AB8" s="454">
        <f t="shared" si="15"/>
        <v>0</v>
      </c>
      <c r="AC8" s="454">
        <f t="shared" si="15"/>
        <v>0</v>
      </c>
      <c r="AD8" s="454">
        <f t="shared" si="15"/>
        <v>0</v>
      </c>
      <c r="AE8" s="454">
        <f t="shared" si="15"/>
        <v>0</v>
      </c>
      <c r="AF8" s="454" t="str">
        <f t="shared" ref="AF8:AQ8" si="16">IF($S8*T8 &gt;0,$S8*T8," ")</f>
        <v xml:space="preserve"> </v>
      </c>
      <c r="AG8" s="454" t="str">
        <f t="shared" si="16"/>
        <v xml:space="preserve"> </v>
      </c>
      <c r="AH8" s="454" t="str">
        <f t="shared" si="16"/>
        <v xml:space="preserve"> </v>
      </c>
      <c r="AI8" s="454" t="str">
        <f t="shared" si="16"/>
        <v xml:space="preserve"> </v>
      </c>
      <c r="AJ8" s="454" t="str">
        <f t="shared" si="16"/>
        <v xml:space="preserve"> </v>
      </c>
      <c r="AK8" s="454" t="str">
        <f t="shared" si="16"/>
        <v xml:space="preserve"> </v>
      </c>
      <c r="AL8" s="454" t="str">
        <f t="shared" si="16"/>
        <v xml:space="preserve"> </v>
      </c>
      <c r="AM8" s="454" t="str">
        <f t="shared" si="16"/>
        <v xml:space="preserve"> </v>
      </c>
      <c r="AN8" s="454" t="str">
        <f t="shared" si="16"/>
        <v xml:space="preserve"> </v>
      </c>
      <c r="AO8" s="454" t="str">
        <f t="shared" si="16"/>
        <v xml:space="preserve"> </v>
      </c>
      <c r="AP8" s="454" t="str">
        <f t="shared" si="16"/>
        <v xml:space="preserve"> </v>
      </c>
      <c r="AQ8" s="454" t="str">
        <f t="shared" si="16"/>
        <v xml:space="preserve"> </v>
      </c>
      <c r="AR8" s="453">
        <f>'2026return'!G23</f>
        <v>0</v>
      </c>
      <c r="AS8" s="453">
        <f>'2026return'!H23</f>
        <v>0</v>
      </c>
      <c r="AT8" s="453">
        <f>'2026return'!I23</f>
        <v>0</v>
      </c>
      <c r="AU8" s="453">
        <f>'2026return'!J23</f>
        <v>0</v>
      </c>
      <c r="AV8" s="453">
        <f>'2026return'!K23</f>
        <v>0</v>
      </c>
      <c r="AW8" s="453">
        <f>'2026return'!L23</f>
        <v>0</v>
      </c>
      <c r="AX8" s="453">
        <f>'2026return'!M23</f>
        <v>0</v>
      </c>
      <c r="AY8" s="453">
        <f>'2026return'!G36</f>
        <v>0</v>
      </c>
      <c r="AZ8" s="453">
        <f>'2026return'!H36</f>
        <v>0</v>
      </c>
      <c r="BA8" s="453">
        <f>'2026return'!I36</f>
        <v>0</v>
      </c>
      <c r="BB8" s="453">
        <f>'2026return'!J36</f>
        <v>0</v>
      </c>
      <c r="BC8" s="453">
        <f>'2026return'!K36</f>
        <v>0</v>
      </c>
      <c r="BD8" s="453">
        <f>'2026return'!L36</f>
        <v>0</v>
      </c>
      <c r="BE8" s="453">
        <f>'2026return'!M36</f>
        <v>0</v>
      </c>
      <c r="BF8" s="453">
        <f>'2026return'!G50</f>
        <v>0</v>
      </c>
      <c r="BG8" s="453">
        <f>'2026return'!H50</f>
        <v>0</v>
      </c>
      <c r="BH8" s="453">
        <f>'2026return'!I50</f>
        <v>0</v>
      </c>
      <c r="BI8" s="453">
        <f>'2026return'!J50</f>
        <v>0</v>
      </c>
      <c r="BJ8" s="453">
        <f>'2026return'!K50</f>
        <v>0</v>
      </c>
      <c r="BK8" s="453">
        <f>'2026return'!L50</f>
        <v>0</v>
      </c>
      <c r="BL8" s="453">
        <f>'2026return'!M50</f>
        <v>0</v>
      </c>
      <c r="BM8" s="453">
        <f>'2026return'!D24</f>
        <v>0</v>
      </c>
      <c r="BN8" s="453">
        <f>'2026return'!G24</f>
        <v>0</v>
      </c>
      <c r="BO8" s="453">
        <f>'2026return'!H24</f>
        <v>0</v>
      </c>
      <c r="BP8" s="453">
        <f>'2026return'!I24</f>
        <v>0</v>
      </c>
      <c r="BQ8" s="453">
        <f>'2026return'!J24</f>
        <v>0</v>
      </c>
      <c r="BR8" s="453">
        <f>'2026return'!K24</f>
        <v>0</v>
      </c>
      <c r="BS8" s="453">
        <f>'2026return'!L24</f>
        <v>0</v>
      </c>
      <c r="BT8" s="453">
        <f>'2026return'!M24</f>
        <v>0</v>
      </c>
      <c r="BU8" s="453">
        <f>'2026return'!D37</f>
        <v>0</v>
      </c>
      <c r="BV8" s="453">
        <f>'2026return'!G37</f>
        <v>0</v>
      </c>
      <c r="BW8" s="453">
        <f>'2026return'!H37</f>
        <v>0</v>
      </c>
      <c r="BX8" s="453">
        <f>'2026return'!I37</f>
        <v>0</v>
      </c>
      <c r="BY8" s="453">
        <f>'2026return'!J37</f>
        <v>0</v>
      </c>
      <c r="BZ8" s="442">
        <f>'2026return'!K37</f>
        <v>0</v>
      </c>
      <c r="CA8" s="453">
        <f>'2026return'!L37</f>
        <v>0</v>
      </c>
      <c r="CB8" s="453">
        <f>'2026return'!M37</f>
        <v>0</v>
      </c>
      <c r="CC8" s="453">
        <f>'2026return'!D51</f>
        <v>0</v>
      </c>
      <c r="CD8" s="453">
        <f>'2026return'!G51</f>
        <v>0</v>
      </c>
      <c r="CE8" s="453">
        <f>'2026return'!H51</f>
        <v>0</v>
      </c>
      <c r="CF8" s="453">
        <f>'2026return'!I51</f>
        <v>0</v>
      </c>
      <c r="CG8" s="453">
        <f>'2026return'!J51</f>
        <v>0</v>
      </c>
      <c r="CH8" s="453">
        <f>'2026return'!K51</f>
        <v>0</v>
      </c>
      <c r="CI8" s="453">
        <f>'2026return'!L51</f>
        <v>0</v>
      </c>
      <c r="CJ8" s="453">
        <f>'2026return'!M51</f>
        <v>0</v>
      </c>
      <c r="CK8" s="453">
        <f t="shared" ref="CK8:EV8" si="17">CK4</f>
        <v>0</v>
      </c>
      <c r="CL8" s="453">
        <f t="shared" si="17"/>
        <v>0</v>
      </c>
      <c r="CM8" s="453">
        <f t="shared" si="17"/>
        <v>0</v>
      </c>
      <c r="CN8" s="453">
        <f t="shared" si="17"/>
        <v>0</v>
      </c>
      <c r="CO8" s="453">
        <f t="shared" si="17"/>
        <v>0</v>
      </c>
      <c r="CP8" s="453">
        <f t="shared" si="17"/>
        <v>0</v>
      </c>
      <c r="CQ8" s="453">
        <f t="shared" si="17"/>
        <v>0</v>
      </c>
      <c r="CR8" s="453">
        <f t="shared" si="17"/>
        <v>0</v>
      </c>
      <c r="CS8" s="453">
        <f t="shared" si="17"/>
        <v>0</v>
      </c>
      <c r="CT8" s="453">
        <f t="shared" si="17"/>
        <v>0</v>
      </c>
      <c r="CU8" s="454">
        <f t="shared" si="17"/>
        <v>0</v>
      </c>
      <c r="CV8" s="453">
        <f t="shared" si="17"/>
        <v>0</v>
      </c>
      <c r="CW8" s="453">
        <f t="shared" si="17"/>
        <v>0</v>
      </c>
      <c r="CX8" s="453">
        <f t="shared" si="17"/>
        <v>0</v>
      </c>
      <c r="CY8" s="453">
        <f t="shared" si="17"/>
        <v>0</v>
      </c>
      <c r="CZ8" s="453">
        <f t="shared" si="17"/>
        <v>0</v>
      </c>
      <c r="DA8" s="453">
        <f t="shared" si="17"/>
        <v>0</v>
      </c>
      <c r="DB8" s="453">
        <f t="shared" si="17"/>
        <v>0</v>
      </c>
      <c r="DC8" s="453">
        <f t="shared" si="17"/>
        <v>0</v>
      </c>
      <c r="DD8" s="455">
        <f t="shared" si="17"/>
        <v>0</v>
      </c>
      <c r="DE8" s="455">
        <f t="shared" si="17"/>
        <v>0</v>
      </c>
      <c r="DF8" s="453">
        <f t="shared" si="17"/>
        <v>0</v>
      </c>
      <c r="DG8" s="453">
        <f t="shared" si="17"/>
        <v>0</v>
      </c>
      <c r="DH8" s="453">
        <f t="shared" si="17"/>
        <v>0</v>
      </c>
      <c r="DI8" s="453" t="str">
        <f t="shared" si="17"/>
        <v xml:space="preserve"> </v>
      </c>
      <c r="DJ8" s="453" t="str">
        <f t="shared" si="17"/>
        <v xml:space="preserve"> </v>
      </c>
      <c r="DK8" s="453" t="str">
        <f t="shared" si="17"/>
        <v xml:space="preserve"> </v>
      </c>
      <c r="DL8" s="453">
        <f>+E8-CK8</f>
        <v>0</v>
      </c>
      <c r="DM8" s="453">
        <f>+F8-CL8</f>
        <v>0</v>
      </c>
      <c r="DN8" s="453">
        <f>+G8-CM8-CN8</f>
        <v>0</v>
      </c>
      <c r="DO8" s="453">
        <f>+H8-CO8</f>
        <v>0</v>
      </c>
      <c r="DP8" s="453" t="str">
        <f t="shared" si="17"/>
        <v xml:space="preserve"> </v>
      </c>
      <c r="DQ8" s="453">
        <f t="shared" si="17"/>
        <v>0</v>
      </c>
      <c r="DR8" s="453">
        <f t="shared" si="17"/>
        <v>0</v>
      </c>
      <c r="DS8" s="453">
        <f t="shared" si="17"/>
        <v>0</v>
      </c>
      <c r="DT8" s="453">
        <f t="shared" si="17"/>
        <v>0</v>
      </c>
      <c r="DU8" s="453" t="str">
        <f t="shared" si="17"/>
        <v xml:space="preserve"> </v>
      </c>
      <c r="DV8" s="453">
        <f t="shared" si="17"/>
        <v>0</v>
      </c>
      <c r="DW8" s="453">
        <f t="shared" si="17"/>
        <v>0</v>
      </c>
      <c r="DX8" s="453">
        <f t="shared" si="17"/>
        <v>0</v>
      </c>
      <c r="DY8" s="453">
        <f t="shared" si="17"/>
        <v>0</v>
      </c>
      <c r="DZ8" s="453">
        <f t="shared" si="17"/>
        <v>0</v>
      </c>
      <c r="EA8" s="453">
        <f t="shared" si="17"/>
        <v>0</v>
      </c>
      <c r="EB8" s="453">
        <f t="shared" si="17"/>
        <v>0</v>
      </c>
      <c r="EC8" s="453">
        <f t="shared" si="17"/>
        <v>0</v>
      </c>
      <c r="ED8" s="453">
        <f t="shared" si="17"/>
        <v>0</v>
      </c>
      <c r="EE8" s="453">
        <f t="shared" si="17"/>
        <v>0</v>
      </c>
      <c r="EF8" s="453">
        <f t="shared" si="17"/>
        <v>0</v>
      </c>
      <c r="EG8" s="453">
        <f t="shared" si="17"/>
        <v>0</v>
      </c>
      <c r="EH8" s="453">
        <f t="shared" si="17"/>
        <v>0</v>
      </c>
      <c r="EI8" s="453">
        <f t="shared" si="17"/>
        <v>0</v>
      </c>
      <c r="EJ8" s="453">
        <f t="shared" si="17"/>
        <v>0</v>
      </c>
      <c r="EK8" s="453">
        <f t="shared" si="17"/>
        <v>0</v>
      </c>
      <c r="EL8" s="453">
        <f t="shared" si="17"/>
        <v>0</v>
      </c>
      <c r="EM8" s="453">
        <f t="shared" si="17"/>
        <v>0</v>
      </c>
      <c r="EN8" s="453">
        <f t="shared" si="17"/>
        <v>0</v>
      </c>
      <c r="EO8" s="453">
        <f t="shared" si="17"/>
        <v>0</v>
      </c>
      <c r="EP8" s="453">
        <f t="shared" si="17"/>
        <v>0</v>
      </c>
      <c r="EQ8" s="453">
        <f t="shared" si="17"/>
        <v>0</v>
      </c>
      <c r="ER8" s="453">
        <f t="shared" si="17"/>
        <v>0</v>
      </c>
      <c r="ES8" s="453">
        <f t="shared" si="17"/>
        <v>0</v>
      </c>
      <c r="ET8" s="453">
        <f t="shared" si="17"/>
        <v>0</v>
      </c>
      <c r="EU8" s="453" t="str">
        <f t="shared" si="17"/>
        <v xml:space="preserve"> </v>
      </c>
      <c r="EV8" s="453">
        <f t="shared" si="17"/>
        <v>0</v>
      </c>
      <c r="EW8" s="453">
        <f t="shared" ref="EW8:FS8" si="18">EW4</f>
        <v>0</v>
      </c>
      <c r="EX8" s="453">
        <f t="shared" si="18"/>
        <v>0</v>
      </c>
      <c r="EY8" s="453" t="str">
        <f t="shared" si="18"/>
        <v xml:space="preserve"> </v>
      </c>
      <c r="EZ8" s="453">
        <f t="shared" si="18"/>
        <v>0</v>
      </c>
      <c r="FA8" s="453">
        <f t="shared" si="18"/>
        <v>0</v>
      </c>
      <c r="FB8" s="453">
        <f t="shared" si="18"/>
        <v>0</v>
      </c>
      <c r="FC8" s="453">
        <f t="shared" si="18"/>
        <v>0</v>
      </c>
      <c r="FD8" s="453">
        <f t="shared" si="18"/>
        <v>0</v>
      </c>
      <c r="FE8" s="453">
        <f t="shared" si="18"/>
        <v>0</v>
      </c>
      <c r="FF8" s="453">
        <f t="shared" si="18"/>
        <v>0</v>
      </c>
      <c r="FG8" s="453">
        <f t="shared" si="18"/>
        <v>0</v>
      </c>
      <c r="FH8" s="453">
        <f t="shared" si="18"/>
        <v>0</v>
      </c>
      <c r="FI8" s="453">
        <f t="shared" si="18"/>
        <v>0</v>
      </c>
      <c r="FJ8" s="453">
        <f t="shared" si="18"/>
        <v>0</v>
      </c>
      <c r="FK8" s="453">
        <f t="shared" si="18"/>
        <v>0</v>
      </c>
      <c r="FL8" s="453">
        <f t="shared" si="18"/>
        <v>0</v>
      </c>
      <c r="FM8" s="453">
        <f t="shared" si="18"/>
        <v>0</v>
      </c>
      <c r="FN8" s="453">
        <f t="shared" si="18"/>
        <v>0</v>
      </c>
      <c r="FO8" s="453">
        <f t="shared" si="18"/>
        <v>0</v>
      </c>
      <c r="FP8" s="453">
        <f t="shared" si="18"/>
        <v>0</v>
      </c>
      <c r="FQ8" s="453">
        <f t="shared" si="18"/>
        <v>0</v>
      </c>
      <c r="FR8" s="453">
        <f t="shared" si="18"/>
        <v>0</v>
      </c>
      <c r="FS8" s="453">
        <f t="shared" si="18"/>
        <v>0</v>
      </c>
      <c r="FT8" s="452">
        <f>+(AR8*AS8)+(AT8*AU8)+(AV8*AW8)-AX8</f>
        <v>0</v>
      </c>
      <c r="FU8" s="452">
        <f>+(AY8*AZ8)+(BA8*BB8)+(BC8*BD8)-BE8</f>
        <v>0</v>
      </c>
      <c r="FV8" s="452">
        <f>+(BF8*BG8)+(BH8*BI8)+(BJ8*BK8)-BL8</f>
        <v>0</v>
      </c>
      <c r="FW8" s="452">
        <f>(BN8*BO8)+(BP8*BQ8)+(BR8*BS8)-BT8</f>
        <v>0</v>
      </c>
      <c r="FX8" s="452">
        <f>(BV8*BW8)+(BX8*BY8)+(BZ8*CA8)-CB8</f>
        <v>0</v>
      </c>
      <c r="FY8" s="452">
        <f>(CD8*CE8)+(CF8*CG8)+(CH8*CI8)-CJ8</f>
        <v>0</v>
      </c>
      <c r="FZ8" s="456">
        <f>+AX8+BE8+BL8</f>
        <v>0</v>
      </c>
      <c r="GA8" s="456">
        <f>+BT8+CB8+CJ8</f>
        <v>0</v>
      </c>
      <c r="GB8" s="457">
        <f t="array" ref="GB8">MIN(IF(T8:AE8&lt;&gt;0,T8:AE8))</f>
        <v>0</v>
      </c>
      <c r="GC8" s="457">
        <f>MAX(T8:AE8)</f>
        <v>0</v>
      </c>
      <c r="GD8" s="457">
        <f>IFERROR(+GC8/GB8,0)</f>
        <v>0</v>
      </c>
      <c r="GE8" s="457">
        <f>+S8</f>
        <v>0</v>
      </c>
      <c r="GF8" s="457">
        <f>'2026return'!F32-'2026return'!F19</f>
        <v>0</v>
      </c>
      <c r="GG8" s="457">
        <f>'2026return'!F32-'2026return'!F45</f>
        <v>0</v>
      </c>
      <c r="GH8" s="452" t="str">
        <f>GH4</f>
        <v>SD1</v>
      </c>
      <c r="GI8" s="452" t="str">
        <f t="shared" ref="GI8:GK8" si="19">GI4</f>
        <v>SD2</v>
      </c>
      <c r="GJ8" s="452" t="str">
        <f t="shared" si="19"/>
        <v/>
      </c>
      <c r="GK8" s="452" t="str">
        <f t="shared" si="19"/>
        <v/>
      </c>
      <c r="GL8" s="454">
        <f>GL4</f>
        <v>0</v>
      </c>
      <c r="GM8" s="454">
        <f>GM4</f>
        <v>0</v>
      </c>
      <c r="GN8" s="457">
        <f>GL8-M8</f>
        <v>0</v>
      </c>
      <c r="GO8" s="457">
        <f>+GM8-CU8</f>
        <v>0</v>
      </c>
      <c r="GP8" s="452"/>
      <c r="GQ8" s="453">
        <f>GQ4</f>
        <v>0</v>
      </c>
      <c r="GR8" s="453">
        <f t="shared" ref="GR8:GT8" si="20">GR4</f>
        <v>0</v>
      </c>
      <c r="GS8" s="453">
        <f t="shared" si="20"/>
        <v>0</v>
      </c>
      <c r="GT8" s="453">
        <f t="shared" si="20"/>
        <v>0</v>
      </c>
      <c r="GU8" s="453">
        <f>SUM(GQ8:GT8)</f>
        <v>0</v>
      </c>
      <c r="GV8" s="453">
        <f>GV4</f>
        <v>0</v>
      </c>
      <c r="GW8" s="453">
        <f t="shared" ref="GW8:GY8" si="21">GW4</f>
        <v>0</v>
      </c>
      <c r="GX8" s="453">
        <f t="shared" si="21"/>
        <v>0</v>
      </c>
      <c r="GY8" s="453">
        <f t="shared" si="21"/>
        <v>0</v>
      </c>
      <c r="GZ8" s="453">
        <f>SUM(GV8:GY8)</f>
        <v>0</v>
      </c>
      <c r="HA8" s="453">
        <f>'2026return'!O25</f>
        <v>0</v>
      </c>
      <c r="HB8" s="453">
        <f>'2026return'!O38</f>
        <v>0</v>
      </c>
      <c r="HC8" s="453">
        <f>'2026return'!O52</f>
        <v>0</v>
      </c>
      <c r="HD8" s="453">
        <f>SUM(HA8:HC8)</f>
        <v>0</v>
      </c>
      <c r="HE8" s="453">
        <f>'2026return'!H70</f>
        <v>0</v>
      </c>
      <c r="HF8" s="453">
        <f>'2026return'!G83</f>
        <v>0</v>
      </c>
      <c r="HG8" s="453">
        <f>'2026return'!N25</f>
        <v>0</v>
      </c>
      <c r="HH8" s="453">
        <f>'2026return'!N38</f>
        <v>0</v>
      </c>
      <c r="HI8" s="453">
        <f>'2026return'!N52</f>
        <v>0</v>
      </c>
      <c r="HJ8" s="453">
        <f>SUM(HG8:HI8)</f>
        <v>0</v>
      </c>
      <c r="HK8" s="456">
        <f>HK4</f>
        <v>0</v>
      </c>
      <c r="HL8" s="456">
        <f t="shared" ref="HL8:HS8" si="22">HL4</f>
        <v>0</v>
      </c>
      <c r="HM8" s="456">
        <f t="shared" si="22"/>
        <v>0</v>
      </c>
      <c r="HN8" s="456">
        <f t="shared" si="22"/>
        <v>0</v>
      </c>
      <c r="HO8" s="456">
        <f t="shared" si="22"/>
        <v>0</v>
      </c>
      <c r="HP8" s="456">
        <f t="shared" si="22"/>
        <v>0</v>
      </c>
      <c r="HQ8" s="448" t="str">
        <f t="shared" si="22"/>
        <v/>
      </c>
      <c r="HR8" s="448" t="str">
        <f t="shared" si="22"/>
        <v/>
      </c>
      <c r="HS8" s="448" t="str">
        <f t="shared" si="22"/>
        <v/>
      </c>
      <c r="HT8" s="458" t="str">
        <f>IFERROR(MAX(HQ8,HR8,HS8,)/MIN(HQ8,HR8,HS8),"")</f>
        <v/>
      </c>
      <c r="HU8" s="452" t="str">
        <f t="shared" ref="HU8" si="23">IF(HT8="","",IF(AND(HT8&lt;=7,HT8&gt;=0),"WITHIN LIMIT","ABOVE LIMIT"))</f>
        <v/>
      </c>
      <c r="HV8" s="459"/>
      <c r="HW8" s="459"/>
      <c r="HX8" s="459"/>
      <c r="HY8" s="459"/>
      <c r="HZ8" s="459"/>
      <c r="IA8" s="459"/>
      <c r="IB8" s="460"/>
      <c r="IC8" s="460"/>
      <c r="ID8" s="460"/>
      <c r="IE8" s="461"/>
      <c r="IG8" s="459"/>
      <c r="IH8" s="459"/>
      <c r="II8" s="459"/>
      <c r="IJ8" s="459"/>
      <c r="IK8" s="459"/>
      <c r="IL8" s="459"/>
      <c r="IM8" s="460"/>
      <c r="IN8" s="460"/>
      <c r="IO8" s="460"/>
      <c r="IP8" s="461"/>
      <c r="IR8" s="459"/>
      <c r="IS8" s="459"/>
      <c r="IT8" s="459"/>
      <c r="IU8" s="459"/>
      <c r="IV8" s="459"/>
      <c r="IW8" s="459"/>
      <c r="IX8" s="460"/>
      <c r="IY8" s="460"/>
      <c r="IZ8" s="460"/>
      <c r="JA8" s="461"/>
      <c r="JC8" s="459"/>
      <c r="JD8" s="459"/>
      <c r="JE8" s="459"/>
      <c r="JF8" s="459"/>
      <c r="JG8" s="459"/>
      <c r="JH8" s="459"/>
      <c r="JI8" s="460"/>
      <c r="JJ8" s="460"/>
      <c r="JK8" s="460"/>
      <c r="JL8" s="461"/>
      <c r="JN8" s="459"/>
      <c r="JO8" s="459"/>
      <c r="JP8" s="459"/>
      <c r="JQ8" s="459"/>
      <c r="JR8" s="459"/>
      <c r="JS8" s="459"/>
      <c r="JT8" s="460"/>
      <c r="JU8" s="460"/>
      <c r="JV8" s="460"/>
      <c r="JW8" s="461"/>
      <c r="JY8" s="459"/>
      <c r="JZ8" s="459"/>
      <c r="KA8" s="459"/>
      <c r="KB8" s="459"/>
      <c r="KC8" s="459"/>
      <c r="KD8" s="459"/>
      <c r="KE8" s="460"/>
      <c r="KF8" s="460"/>
      <c r="KG8" s="460"/>
      <c r="KH8" s="461"/>
      <c r="KJ8" s="459"/>
      <c r="KK8" s="459"/>
      <c r="KL8" s="459"/>
      <c r="KM8" s="459"/>
      <c r="KN8" s="459"/>
      <c r="KO8" s="459"/>
      <c r="KP8" s="460"/>
      <c r="KQ8" s="460"/>
      <c r="KR8" s="460"/>
      <c r="KS8" s="461"/>
      <c r="KU8" s="459"/>
      <c r="KV8" s="459"/>
      <c r="KW8" s="459"/>
      <c r="KX8" s="459"/>
      <c r="KY8" s="459"/>
      <c r="KZ8" s="459"/>
      <c r="LA8" s="460"/>
      <c r="LB8" s="460"/>
      <c r="LC8" s="460"/>
      <c r="LD8" s="461"/>
      <c r="LF8" s="459"/>
      <c r="LG8" s="459"/>
      <c r="LH8" s="459"/>
      <c r="LI8" s="459"/>
      <c r="LJ8" s="459"/>
      <c r="LK8" s="459"/>
      <c r="LL8" s="460"/>
      <c r="LM8" s="460"/>
      <c r="LN8" s="460"/>
      <c r="LO8" s="461"/>
      <c r="LQ8" s="459"/>
      <c r="LR8" s="459"/>
      <c r="LS8" s="459"/>
      <c r="LT8" s="459"/>
      <c r="LU8" s="459"/>
      <c r="LV8" s="459"/>
      <c r="LW8" s="460"/>
      <c r="LX8" s="460"/>
      <c r="LY8" s="460"/>
      <c r="LZ8" s="461"/>
      <c r="MB8" s="459"/>
      <c r="MC8" s="459"/>
      <c r="MD8" s="459"/>
      <c r="ME8" s="459"/>
      <c r="MF8" s="459"/>
      <c r="MG8" s="459"/>
      <c r="MH8" s="460"/>
      <c r="MI8" s="460"/>
      <c r="MJ8" s="460"/>
      <c r="MK8" s="461"/>
      <c r="MM8" s="459"/>
      <c r="MN8" s="459"/>
      <c r="MO8" s="459"/>
      <c r="MP8" s="459"/>
      <c r="MQ8" s="459"/>
      <c r="MR8" s="459"/>
      <c r="MS8" s="460"/>
      <c r="MT8" s="460"/>
      <c r="MU8" s="460"/>
      <c r="MV8" s="461"/>
      <c r="MX8" s="459"/>
      <c r="MY8" s="459"/>
      <c r="MZ8" s="459"/>
      <c r="NA8" s="459"/>
      <c r="NB8" s="459"/>
      <c r="NC8" s="459"/>
      <c r="ND8" s="460"/>
      <c r="NE8" s="460"/>
      <c r="NF8" s="460"/>
      <c r="NG8" s="461"/>
      <c r="NI8" s="459"/>
      <c r="NJ8" s="459"/>
      <c r="NK8" s="459"/>
      <c r="NL8" s="459"/>
      <c r="NM8" s="459"/>
      <c r="NN8" s="459"/>
      <c r="NO8" s="460"/>
      <c r="NP8" s="460"/>
      <c r="NQ8" s="460"/>
      <c r="NR8" s="461"/>
    </row>
    <row r="10" spans="1:404" s="102" customFormat="1" ht="15.75" x14ac:dyDescent="0.25">
      <c r="A10" s="212" t="s">
        <v>1352</v>
      </c>
      <c r="B10" s="213"/>
      <c r="C10" s="213"/>
      <c r="D10" s="214"/>
      <c r="E10" s="96" t="s">
        <v>1353</v>
      </c>
      <c r="F10" s="97"/>
      <c r="G10" s="97"/>
      <c r="H10" s="215"/>
      <c r="I10" s="96" t="s">
        <v>832</v>
      </c>
      <c r="J10" s="97"/>
      <c r="K10" s="97"/>
      <c r="L10" s="215"/>
      <c r="M10" s="216"/>
      <c r="N10" s="96"/>
      <c r="O10" s="217" t="s">
        <v>1354</v>
      </c>
      <c r="P10" s="218"/>
      <c r="Q10" s="218"/>
      <c r="R10" s="219"/>
      <c r="S10" s="220" t="s">
        <v>1244</v>
      </c>
      <c r="T10" s="221"/>
      <c r="U10" s="222"/>
      <c r="V10" s="229"/>
      <c r="W10" s="220" t="s">
        <v>1245</v>
      </c>
      <c r="X10" s="221"/>
      <c r="Y10" s="229"/>
      <c r="Z10" s="229"/>
      <c r="AA10" s="222"/>
      <c r="AB10" s="229"/>
      <c r="AC10" s="96" t="s">
        <v>1246</v>
      </c>
      <c r="AD10" s="97"/>
      <c r="AE10" s="97"/>
      <c r="AF10" s="97"/>
      <c r="AG10" s="97"/>
      <c r="AH10" s="229"/>
      <c r="AI10" s="97"/>
      <c r="AJ10" s="229"/>
      <c r="AK10" s="223"/>
      <c r="AL10" s="229"/>
      <c r="AM10" s="96" t="s">
        <v>1247</v>
      </c>
      <c r="AN10" s="229"/>
      <c r="AO10" s="97"/>
      <c r="AP10" s="97"/>
      <c r="AQ10" s="97"/>
      <c r="AR10" s="97"/>
      <c r="AS10" s="97"/>
      <c r="AT10" s="215"/>
      <c r="AU10" s="96" t="s">
        <v>1248</v>
      </c>
      <c r="AV10" s="97"/>
      <c r="AW10" s="97"/>
      <c r="AX10" s="97"/>
      <c r="AY10" s="97"/>
      <c r="AZ10" s="97"/>
      <c r="BA10" s="215"/>
      <c r="BB10" s="96" t="s">
        <v>1249</v>
      </c>
      <c r="BC10" s="97"/>
      <c r="BD10" s="97"/>
      <c r="BE10" s="97"/>
      <c r="BF10" s="97"/>
      <c r="BG10" s="97"/>
      <c r="BH10" s="97"/>
      <c r="BI10" s="215"/>
      <c r="BJ10" s="96" t="s">
        <v>1250</v>
      </c>
      <c r="BK10" s="97"/>
      <c r="BL10" s="97"/>
      <c r="BM10" s="97"/>
      <c r="BN10" s="97"/>
      <c r="BO10" s="97"/>
      <c r="BP10" s="97"/>
      <c r="BQ10" s="215"/>
      <c r="BR10" s="96" t="s">
        <v>1251</v>
      </c>
      <c r="BS10" s="97"/>
      <c r="BT10" s="97"/>
      <c r="BU10" s="97"/>
      <c r="BV10" s="97"/>
      <c r="BW10" s="97"/>
      <c r="BX10" s="97"/>
      <c r="BY10" s="97"/>
      <c r="BZ10" s="96" t="s">
        <v>1355</v>
      </c>
      <c r="CA10" s="97"/>
      <c r="CB10" s="224"/>
      <c r="CC10" s="224"/>
      <c r="CD10" s="97"/>
      <c r="CE10" s="97"/>
      <c r="CF10" s="97"/>
      <c r="CG10" s="224"/>
      <c r="CH10" s="224"/>
      <c r="CI10" s="97"/>
      <c r="CJ10" s="98"/>
      <c r="CK10" s="97"/>
      <c r="CL10" s="224"/>
      <c r="CM10" s="224"/>
      <c r="CN10" s="97"/>
      <c r="CO10" s="98"/>
      <c r="CP10" s="97"/>
      <c r="CQ10" s="224"/>
      <c r="CR10" s="224"/>
      <c r="CS10" s="97"/>
      <c r="CT10" s="97"/>
      <c r="CU10" s="96" t="s">
        <v>1356</v>
      </c>
      <c r="CV10" s="97"/>
      <c r="CW10" s="97"/>
      <c r="CX10" s="97"/>
      <c r="CY10" s="97"/>
      <c r="CZ10" s="97"/>
      <c r="DA10" s="97"/>
      <c r="DB10" s="97"/>
      <c r="DC10" s="97"/>
      <c r="DD10" s="215"/>
      <c r="DE10" s="96" t="s">
        <v>1357</v>
      </c>
      <c r="DF10" s="97"/>
      <c r="DG10" s="215"/>
      <c r="DH10" s="96" t="s">
        <v>1358</v>
      </c>
      <c r="DI10" s="97"/>
      <c r="DJ10" s="215"/>
      <c r="DK10" s="225"/>
      <c r="DL10" s="226"/>
      <c r="DM10" s="227"/>
      <c r="DN10" s="228"/>
      <c r="DO10" s="99" t="s">
        <v>1268</v>
      </c>
      <c r="DP10" s="100"/>
      <c r="DQ10" s="100"/>
      <c r="DR10" s="101"/>
    </row>
    <row r="11" spans="1:404" s="110" customFormat="1" ht="88.5" customHeight="1" x14ac:dyDescent="0.25">
      <c r="A11" s="74" t="s">
        <v>1272</v>
      </c>
      <c r="B11" s="74" t="s">
        <v>363</v>
      </c>
      <c r="C11" s="74" t="s">
        <v>1359</v>
      </c>
      <c r="D11" s="119" t="s">
        <v>1275</v>
      </c>
      <c r="E11" s="103" t="s">
        <v>1276</v>
      </c>
      <c r="F11" s="103" t="s">
        <v>806</v>
      </c>
      <c r="G11" s="103" t="s">
        <v>808</v>
      </c>
      <c r="H11" s="103" t="s">
        <v>1277</v>
      </c>
      <c r="I11" s="103" t="s">
        <v>1276</v>
      </c>
      <c r="J11" s="103" t="s">
        <v>806</v>
      </c>
      <c r="K11" s="103" t="s">
        <v>808</v>
      </c>
      <c r="L11" s="103" t="s">
        <v>1360</v>
      </c>
      <c r="M11" s="74" t="s">
        <v>1284</v>
      </c>
      <c r="N11" s="119" t="s">
        <v>1279</v>
      </c>
      <c r="O11" s="104" t="s">
        <v>1280</v>
      </c>
      <c r="P11" s="104" t="s">
        <v>1281</v>
      </c>
      <c r="Q11" s="104" t="s">
        <v>1282</v>
      </c>
      <c r="R11" s="104" t="s">
        <v>1283</v>
      </c>
      <c r="S11" s="105" t="s">
        <v>831</v>
      </c>
      <c r="T11" s="105" t="s">
        <v>806</v>
      </c>
      <c r="U11" s="105" t="s">
        <v>1285</v>
      </c>
      <c r="V11" s="230"/>
      <c r="W11" s="105" t="s">
        <v>831</v>
      </c>
      <c r="X11" s="105" t="s">
        <v>806</v>
      </c>
      <c r="Y11" s="230"/>
      <c r="Z11" s="230"/>
      <c r="AA11" s="105" t="s">
        <v>1285</v>
      </c>
      <c r="AB11" s="230"/>
      <c r="AC11" s="103" t="s">
        <v>1288</v>
      </c>
      <c r="AD11" s="103" t="s">
        <v>1289</v>
      </c>
      <c r="AE11" s="103" t="s">
        <v>1290</v>
      </c>
      <c r="AF11" s="103" t="s">
        <v>1291</v>
      </c>
      <c r="AG11" s="103" t="s">
        <v>1292</v>
      </c>
      <c r="AH11" s="232"/>
      <c r="AI11" s="103" t="s">
        <v>1293</v>
      </c>
      <c r="AJ11" s="232"/>
      <c r="AK11" s="106" t="s">
        <v>1294</v>
      </c>
      <c r="AL11" s="233"/>
      <c r="AM11" s="103" t="s">
        <v>1288</v>
      </c>
      <c r="AN11" s="232"/>
      <c r="AO11" s="103" t="s">
        <v>1289</v>
      </c>
      <c r="AP11" s="103" t="s">
        <v>1290</v>
      </c>
      <c r="AQ11" s="103" t="s">
        <v>1291</v>
      </c>
      <c r="AR11" s="103" t="s">
        <v>1292</v>
      </c>
      <c r="AS11" s="103" t="s">
        <v>1293</v>
      </c>
      <c r="AT11" s="103" t="s">
        <v>1295</v>
      </c>
      <c r="AU11" s="103" t="s">
        <v>1288</v>
      </c>
      <c r="AV11" s="103" t="s">
        <v>1289</v>
      </c>
      <c r="AW11" s="103" t="s">
        <v>1290</v>
      </c>
      <c r="AX11" s="103" t="s">
        <v>1291</v>
      </c>
      <c r="AY11" s="103" t="s">
        <v>1292</v>
      </c>
      <c r="AZ11" s="103" t="s">
        <v>1293</v>
      </c>
      <c r="BA11" s="103" t="s">
        <v>1296</v>
      </c>
      <c r="BB11" s="107" t="s">
        <v>1297</v>
      </c>
      <c r="BC11" s="103" t="s">
        <v>1288</v>
      </c>
      <c r="BD11" s="103" t="s">
        <v>1289</v>
      </c>
      <c r="BE11" s="103" t="s">
        <v>1298</v>
      </c>
      <c r="BF11" s="103" t="s">
        <v>1291</v>
      </c>
      <c r="BG11" s="103" t="s">
        <v>1292</v>
      </c>
      <c r="BH11" s="103" t="s">
        <v>1293</v>
      </c>
      <c r="BI11" s="103" t="s">
        <v>1299</v>
      </c>
      <c r="BJ11" s="107" t="s">
        <v>1300</v>
      </c>
      <c r="BK11" s="103" t="s">
        <v>1288</v>
      </c>
      <c r="BL11" s="103" t="s">
        <v>1289</v>
      </c>
      <c r="BM11" s="103" t="s">
        <v>1290</v>
      </c>
      <c r="BN11" s="103" t="s">
        <v>1291</v>
      </c>
      <c r="BO11" s="103" t="s">
        <v>1292</v>
      </c>
      <c r="BP11" s="103" t="s">
        <v>1293</v>
      </c>
      <c r="BQ11" s="103" t="s">
        <v>1301</v>
      </c>
      <c r="BR11" s="107" t="s">
        <v>1302</v>
      </c>
      <c r="BS11" s="103" t="s">
        <v>1288</v>
      </c>
      <c r="BT11" s="103" t="s">
        <v>1289</v>
      </c>
      <c r="BU11" s="103" t="s">
        <v>1290</v>
      </c>
      <c r="BV11" s="103" t="s">
        <v>1291</v>
      </c>
      <c r="BW11" s="103" t="s">
        <v>1292</v>
      </c>
      <c r="BX11" s="103" t="s">
        <v>1293</v>
      </c>
      <c r="BY11" s="106" t="s">
        <v>1361</v>
      </c>
      <c r="BZ11" s="103" t="s">
        <v>812</v>
      </c>
      <c r="CA11" s="103" t="s">
        <v>795</v>
      </c>
      <c r="CB11" s="108" t="s">
        <v>796</v>
      </c>
      <c r="CC11" s="108" t="s">
        <v>797</v>
      </c>
      <c r="CD11" s="103" t="s">
        <v>1314</v>
      </c>
      <c r="CE11" s="103" t="s">
        <v>812</v>
      </c>
      <c r="CF11" s="103" t="s">
        <v>795</v>
      </c>
      <c r="CG11" s="108" t="s">
        <v>796</v>
      </c>
      <c r="CH11" s="108" t="s">
        <v>797</v>
      </c>
      <c r="CI11" s="103" t="s">
        <v>1314</v>
      </c>
      <c r="CJ11" s="106" t="s">
        <v>812</v>
      </c>
      <c r="CK11" s="103" t="s">
        <v>795</v>
      </c>
      <c r="CL11" s="108" t="s">
        <v>796</v>
      </c>
      <c r="CM11" s="108" t="s">
        <v>797</v>
      </c>
      <c r="CN11" s="103" t="s">
        <v>1314</v>
      </c>
      <c r="CO11" s="106" t="s">
        <v>812</v>
      </c>
      <c r="CP11" s="103" t="s">
        <v>795</v>
      </c>
      <c r="CQ11" s="108" t="s">
        <v>796</v>
      </c>
      <c r="CR11" s="108" t="s">
        <v>797</v>
      </c>
      <c r="CS11" s="103" t="s">
        <v>1314</v>
      </c>
      <c r="CT11" s="103" t="s">
        <v>1362</v>
      </c>
      <c r="CU11" s="103" t="s">
        <v>812</v>
      </c>
      <c r="CV11" s="103" t="s">
        <v>1363</v>
      </c>
      <c r="CW11" s="103" t="s">
        <v>818</v>
      </c>
      <c r="CX11" s="103" t="s">
        <v>1364</v>
      </c>
      <c r="CY11" s="103" t="s">
        <v>812</v>
      </c>
      <c r="CZ11" s="103" t="s">
        <v>1363</v>
      </c>
      <c r="DA11" s="103" t="s">
        <v>818</v>
      </c>
      <c r="DB11" s="103" t="s">
        <v>1364</v>
      </c>
      <c r="DC11" s="103" t="s">
        <v>1362</v>
      </c>
      <c r="DD11" s="103" t="s">
        <v>1365</v>
      </c>
      <c r="DE11" s="103" t="s">
        <v>1276</v>
      </c>
      <c r="DF11" s="103" t="s">
        <v>806</v>
      </c>
      <c r="DG11" s="103" t="s">
        <v>808</v>
      </c>
      <c r="DH11" s="103" t="s">
        <v>1276</v>
      </c>
      <c r="DI11" s="103" t="s">
        <v>806</v>
      </c>
      <c r="DJ11" s="103" t="s">
        <v>808</v>
      </c>
      <c r="DK11" s="103" t="s">
        <v>1366</v>
      </c>
      <c r="DL11" s="103" t="s">
        <v>1367</v>
      </c>
      <c r="DM11" s="109" t="s">
        <v>1368</v>
      </c>
      <c r="DN11" s="109" t="s">
        <v>1369</v>
      </c>
      <c r="DO11" s="119" t="s">
        <v>1276</v>
      </c>
      <c r="DP11" s="119" t="s">
        <v>806</v>
      </c>
      <c r="DQ11" s="135" t="s">
        <v>1344</v>
      </c>
      <c r="DR11" s="119" t="s">
        <v>1346</v>
      </c>
    </row>
    <row r="12" spans="1:404" s="14" customFormat="1" ht="12.75" customHeight="1" x14ac:dyDescent="0.2">
      <c r="A12" s="440" t="str">
        <f ca="1">IF($C12="","",$A$8)</f>
        <v/>
      </c>
      <c r="B12" s="440" t="str">
        <f>IF($C12="","",$C$8)</f>
        <v xml:space="preserve"> </v>
      </c>
      <c r="C12" s="452" t="str">
        <f>IF('2026return'!C145="", "", '2026return'!C145)</f>
        <v>OH1</v>
      </c>
      <c r="D12" s="452"/>
      <c r="E12" s="453">
        <f>'2026return'!D148+'2026return'!D150</f>
        <v>0</v>
      </c>
      <c r="F12" s="453">
        <f>'2026return'!D151+'2026return'!D153</f>
        <v>0</v>
      </c>
      <c r="G12" s="453">
        <f>'2026return'!D154+'2026return'!D156</f>
        <v>0</v>
      </c>
      <c r="H12" s="453">
        <f t="shared" ref="H12:H23" si="24">SUM(E12:G12)</f>
        <v>0</v>
      </c>
      <c r="I12" s="453">
        <f>'2026return'!M148+'2026return'!M149+'2026return'!M150</f>
        <v>0</v>
      </c>
      <c r="J12" s="453">
        <f>'2026return'!M151+'2026return'!M152+'2026return'!M153</f>
        <v>0</v>
      </c>
      <c r="K12" s="453">
        <f>'2026return'!M154+'2026return'!M155+'2026return'!M156</f>
        <v>0</v>
      </c>
      <c r="L12" s="453">
        <f t="shared" ref="L12:L23" si="25">SUM(I12:K12)</f>
        <v>0</v>
      </c>
      <c r="M12" s="443">
        <f>IF(MAX('2026return'!F148,'2026return'!F151,'2026return'!F154)=MIN('2026return'!F148,'2026return'!F151,'2026return'!F154),MAX('2026return'!F148,'2026return'!F151,'2026return'!F154))</f>
        <v>0</v>
      </c>
      <c r="N12" s="443"/>
      <c r="O12" s="440" t="str">
        <f t="shared" ref="O12:O23" si="26">IF(SUM(AC12:BA12)=0,"N","Y")</f>
        <v>N</v>
      </c>
      <c r="P12" s="440" t="str">
        <f t="shared" ref="P12:P23" si="27">IF(SUM(BB12:BY12)=0,"N","Y")</f>
        <v>N</v>
      </c>
      <c r="Q12" s="440" t="s">
        <v>1349</v>
      </c>
      <c r="R12" s="440" t="str">
        <f t="shared" ref="R12:R23" si="28">IF(COUNTIF(S12:U12,"0")+COUNTIF(S12:U12,1)=3,"N","Y")</f>
        <v>N</v>
      </c>
      <c r="S12" s="454">
        <f>'2026return'!E148</f>
        <v>0</v>
      </c>
      <c r="T12" s="454">
        <f>'2026return'!E151</f>
        <v>0</v>
      </c>
      <c r="U12" s="454">
        <f>'2026return'!E154</f>
        <v>0</v>
      </c>
      <c r="V12" s="454"/>
      <c r="W12" s="454" t="str">
        <f t="shared" ref="W12:W23" si="29">IF($M12*S12 &gt;0,$M12*S12," ")</f>
        <v xml:space="preserve"> </v>
      </c>
      <c r="X12" s="454" t="str">
        <f t="shared" ref="X12:X23" si="30">IF($M12*T12 &gt;0,$M12*T12," ")</f>
        <v xml:space="preserve"> </v>
      </c>
      <c r="Y12" s="454"/>
      <c r="Z12" s="454"/>
      <c r="AA12" s="454" t="str">
        <f t="shared" ref="AA12:AA23" si="31">IF($M12*U12 &gt;0,$M12*U12," ")</f>
        <v xml:space="preserve"> </v>
      </c>
      <c r="AB12" s="454"/>
      <c r="AC12" s="453">
        <f>'2026return'!G149</f>
        <v>0</v>
      </c>
      <c r="AD12" s="453">
        <f>'2026return'!H149</f>
        <v>0</v>
      </c>
      <c r="AE12" s="453">
        <f>'2026return'!I149</f>
        <v>0</v>
      </c>
      <c r="AF12" s="453">
        <f>'2026return'!J149</f>
        <v>0</v>
      </c>
      <c r="AG12" s="453">
        <f>'2026return'!K149</f>
        <v>0</v>
      </c>
      <c r="AH12" s="452"/>
      <c r="AI12" s="453">
        <f>'2026return'!L149</f>
        <v>0</v>
      </c>
      <c r="AJ12" s="452"/>
      <c r="AK12" s="453">
        <f>'2026return'!M149</f>
        <v>0</v>
      </c>
      <c r="AL12" s="453"/>
      <c r="AM12" s="453">
        <f>'2026return'!G152</f>
        <v>0</v>
      </c>
      <c r="AN12" s="452"/>
      <c r="AO12" s="453">
        <f>'2026return'!H152</f>
        <v>0</v>
      </c>
      <c r="AP12" s="453">
        <f>'2026return'!I152</f>
        <v>0</v>
      </c>
      <c r="AQ12" s="453">
        <f>'2026return'!J152</f>
        <v>0</v>
      </c>
      <c r="AR12" s="453">
        <f>'2026return'!K152</f>
        <v>0</v>
      </c>
      <c r="AS12" s="453">
        <f>'2026return'!L152</f>
        <v>0</v>
      </c>
      <c r="AT12" s="453">
        <f>'2026return'!M152</f>
        <v>0</v>
      </c>
      <c r="AU12" s="453">
        <f>'2026return'!G155</f>
        <v>0</v>
      </c>
      <c r="AV12" s="453">
        <f>'2026return'!H155</f>
        <v>0</v>
      </c>
      <c r="AW12" s="453">
        <f>'2026return'!I155</f>
        <v>0</v>
      </c>
      <c r="AX12" s="453">
        <f>'2026return'!J155</f>
        <v>0</v>
      </c>
      <c r="AY12" s="453">
        <f>'2026return'!K155</f>
        <v>0</v>
      </c>
      <c r="AZ12" s="453">
        <f>'2026return'!L155</f>
        <v>0</v>
      </c>
      <c r="BA12" s="453">
        <f>'2026return'!M155</f>
        <v>0</v>
      </c>
      <c r="BB12" s="453">
        <f>'2026return'!D150</f>
        <v>0</v>
      </c>
      <c r="BC12" s="453">
        <f>'2026return'!G150</f>
        <v>0</v>
      </c>
      <c r="BD12" s="453">
        <f>'2026return'!H150</f>
        <v>0</v>
      </c>
      <c r="BE12" s="453">
        <f>'2026return'!I150</f>
        <v>0</v>
      </c>
      <c r="BF12" s="453">
        <f>'2026return'!J150</f>
        <v>0</v>
      </c>
      <c r="BG12" s="453">
        <f>'2026return'!K150</f>
        <v>0</v>
      </c>
      <c r="BH12" s="453">
        <f>'2026return'!L150</f>
        <v>0</v>
      </c>
      <c r="BI12" s="453">
        <f>'2026return'!M150</f>
        <v>0</v>
      </c>
      <c r="BJ12" s="453">
        <f>'2026return'!D153</f>
        <v>0</v>
      </c>
      <c r="BK12" s="453">
        <f>'2026return'!G153</f>
        <v>0</v>
      </c>
      <c r="BL12" s="453">
        <f>'2026return'!H153</f>
        <v>0</v>
      </c>
      <c r="BM12" s="453">
        <f>'2026return'!I153</f>
        <v>0</v>
      </c>
      <c r="BN12" s="453">
        <f>'2026return'!J153</f>
        <v>0</v>
      </c>
      <c r="BO12" s="453">
        <f>'2026return'!K153</f>
        <v>0</v>
      </c>
      <c r="BP12" s="453">
        <f>'2026return'!L153</f>
        <v>0</v>
      </c>
      <c r="BQ12" s="453">
        <f>'2026return'!M153</f>
        <v>0</v>
      </c>
      <c r="BR12" s="453">
        <f>'2026return'!D156</f>
        <v>0</v>
      </c>
      <c r="BS12" s="453">
        <f>'2026return'!G156</f>
        <v>0</v>
      </c>
      <c r="BT12" s="453">
        <f>'2026return'!H156</f>
        <v>0</v>
      </c>
      <c r="BU12" s="453">
        <f>'2026return'!I156</f>
        <v>0</v>
      </c>
      <c r="BV12" s="453">
        <f>'2026return'!J156</f>
        <v>0</v>
      </c>
      <c r="BW12" s="453">
        <f>'2026return'!K156</f>
        <v>0</v>
      </c>
      <c r="BX12" s="453">
        <f>'2026return'!L156</f>
        <v>0</v>
      </c>
      <c r="BY12" s="453">
        <f>'2026return'!M156</f>
        <v>0</v>
      </c>
      <c r="BZ12" s="442" t="str">
        <f>'2026return'!C164</f>
        <v xml:space="preserve"> </v>
      </c>
      <c r="CA12" s="453">
        <f>'2026return'!D164</f>
        <v>0</v>
      </c>
      <c r="CB12" s="453">
        <f>'2026return'!E164</f>
        <v>0</v>
      </c>
      <c r="CC12" s="453">
        <f>'2026return'!F164</f>
        <v>0</v>
      </c>
      <c r="CD12" s="453">
        <f>'2026return'!G164</f>
        <v>0</v>
      </c>
      <c r="CE12" s="453" t="str">
        <f>'2026return'!C165</f>
        <v xml:space="preserve"> </v>
      </c>
      <c r="CF12" s="453">
        <f>'2026return'!D165</f>
        <v>0</v>
      </c>
      <c r="CG12" s="453">
        <f>'2026return'!E165</f>
        <v>0</v>
      </c>
      <c r="CH12" s="453">
        <f>'2026return'!F165</f>
        <v>0</v>
      </c>
      <c r="CI12" s="453">
        <f>'2026return'!G165</f>
        <v>0</v>
      </c>
      <c r="CJ12" s="453">
        <f>'2026return'!C166</f>
        <v>0</v>
      </c>
      <c r="CK12" s="453">
        <f>'2026return'!D166</f>
        <v>0</v>
      </c>
      <c r="CL12" s="453">
        <f>'2026return'!E166</f>
        <v>0</v>
      </c>
      <c r="CM12" s="453">
        <f>'2026return'!F166</f>
        <v>0</v>
      </c>
      <c r="CN12" s="453">
        <f>'2026return'!G166</f>
        <v>0</v>
      </c>
      <c r="CO12" s="453">
        <f>'2026return'!C167</f>
        <v>0</v>
      </c>
      <c r="CP12" s="453">
        <f>'2026return'!D167</f>
        <v>0</v>
      </c>
      <c r="CQ12" s="453">
        <f>'2026return'!E167</f>
        <v>0</v>
      </c>
      <c r="CR12" s="453">
        <f>'2026return'!F167</f>
        <v>0</v>
      </c>
      <c r="CS12" s="453">
        <f>'2026return'!G167</f>
        <v>0</v>
      </c>
      <c r="CT12" s="453">
        <f>'2026return'!G168</f>
        <v>0</v>
      </c>
      <c r="CU12" s="453" t="str">
        <f>'2026return'!C175</f>
        <v xml:space="preserve"> </v>
      </c>
      <c r="CV12" s="453">
        <f>'2026return'!D175</f>
        <v>0</v>
      </c>
      <c r="CW12" s="453">
        <f>'2026return'!E175</f>
        <v>0</v>
      </c>
      <c r="CX12" s="453">
        <f>'2026return'!F175</f>
        <v>0</v>
      </c>
      <c r="CY12" s="453" t="str">
        <f>'2026return'!C176</f>
        <v xml:space="preserve"> </v>
      </c>
      <c r="CZ12" s="453">
        <f>'2026return'!D176</f>
        <v>0</v>
      </c>
      <c r="DA12" s="453">
        <f>'2026return'!E176</f>
        <v>0</v>
      </c>
      <c r="DB12" s="453">
        <f>'2026return'!F176</f>
        <v>0</v>
      </c>
      <c r="DC12" s="453">
        <f>'2026return'!F177</f>
        <v>0</v>
      </c>
      <c r="DD12" s="453">
        <f t="shared" ref="DD12:DD23" si="32">+CT12+DC12</f>
        <v>0</v>
      </c>
      <c r="DE12" s="453">
        <f>+(AC12*AD12)+(AE12*AF12)+(AG12*AI12)-AK12</f>
        <v>0</v>
      </c>
      <c r="DF12" s="453">
        <f>+(AM12*AO12)+(AP12*AQ12)+(AR12*AS12)-AT12</f>
        <v>0</v>
      </c>
      <c r="DG12" s="453">
        <f>+(AU12*AV12)+(AW12*AX12)+(AY12*AZ12)-BA12</f>
        <v>0</v>
      </c>
      <c r="DH12" s="453">
        <f>+(BC12*BD12)+(BE12*BF12)+(BG12*BH12)-BI12</f>
        <v>0</v>
      </c>
      <c r="DI12" s="453">
        <f>+(BK12*BL12)+(BM12*BN12)+(BO12*BP12)-BQ12</f>
        <v>0</v>
      </c>
      <c r="DJ12" s="453">
        <f>+(BS12*BT12)+(BU12*BV12)+(BW12*BX12)-BY12</f>
        <v>0</v>
      </c>
      <c r="DK12" s="457">
        <f t="shared" ref="DK12:DK23" si="33">AK12+AT12+BA12</f>
        <v>0</v>
      </c>
      <c r="DL12" s="457">
        <f>+BI12+BQ12+BY12</f>
        <v>0</v>
      </c>
      <c r="DM12" s="462">
        <f t="shared" ref="DM12:DM23" si="34">IF(U12=0,0,U12/S12)</f>
        <v>0</v>
      </c>
      <c r="DN12" s="462">
        <f t="shared" ref="DN12:DN23" si="35">IF(U12=0,0,U12/T12)</f>
        <v>0</v>
      </c>
      <c r="DO12" s="453">
        <f>SUM('2026return'!N148:N150)</f>
        <v>0</v>
      </c>
      <c r="DP12" s="453">
        <f>SUM('2026return'!N151:N153)</f>
        <v>0</v>
      </c>
      <c r="DQ12" s="453">
        <f>SUM('2026return'!N154:N156)</f>
        <v>0</v>
      </c>
      <c r="DR12" s="453">
        <f t="shared" ref="DR12:DR23" si="36">SUM(DO12:DQ12)</f>
        <v>0</v>
      </c>
    </row>
    <row r="13" spans="1:404" s="14" customFormat="1" ht="12.75" customHeight="1" x14ac:dyDescent="0.2">
      <c r="A13" s="440" t="str">
        <f t="shared" ref="A13:A23" ca="1" si="37">IF($C13="","",$A$8)</f>
        <v/>
      </c>
      <c r="B13" s="440" t="str">
        <f t="shared" ref="B13:B23" si="38">IF($C13="","",$C$8)</f>
        <v xml:space="preserve"> </v>
      </c>
      <c r="C13" s="452" t="str">
        <f>IF('2026return'!C190="", "", '2026return'!C190)</f>
        <v>OH2</v>
      </c>
      <c r="D13" s="452"/>
      <c r="E13" s="453">
        <f>'2026return'!D193+'2026return'!D195</f>
        <v>0</v>
      </c>
      <c r="F13" s="453">
        <f>'2026return'!D196+'2026return'!D198</f>
        <v>0</v>
      </c>
      <c r="G13" s="453">
        <f>'2026return'!D199+'2026return'!D201</f>
        <v>0</v>
      </c>
      <c r="H13" s="453">
        <f t="shared" si="24"/>
        <v>0</v>
      </c>
      <c r="I13" s="453">
        <f>'2026return'!M193+'2026return'!M194+'2026return'!M195</f>
        <v>0</v>
      </c>
      <c r="J13" s="453">
        <f>'2026return'!M196+'2026return'!M197+'2026return'!M198</f>
        <v>0</v>
      </c>
      <c r="K13" s="453">
        <f>'2026return'!M199+'2026return'!M200+'2026return'!M201</f>
        <v>0</v>
      </c>
      <c r="L13" s="453">
        <f t="shared" si="25"/>
        <v>0</v>
      </c>
      <c r="M13" s="454">
        <f>IF(MAX('2026return'!F193,'2026return'!F196,'2026return'!F199)=MIN('2026return'!F193,'2026return'!F196,'2026return'!F199),MAX('2026return'!F193,'2026return'!F196,'2026return'!F199))</f>
        <v>0</v>
      </c>
      <c r="N13" s="443"/>
      <c r="O13" s="440" t="str">
        <f t="shared" si="26"/>
        <v>N</v>
      </c>
      <c r="P13" s="440" t="str">
        <f t="shared" si="27"/>
        <v>N</v>
      </c>
      <c r="Q13" s="440" t="s">
        <v>1349</v>
      </c>
      <c r="R13" s="440" t="str">
        <f t="shared" si="28"/>
        <v>N</v>
      </c>
      <c r="S13" s="454">
        <f>'2026return'!E193</f>
        <v>0</v>
      </c>
      <c r="T13" s="454">
        <f>'2026return'!E196</f>
        <v>0</v>
      </c>
      <c r="U13" s="454">
        <f>'2026return'!E199</f>
        <v>0</v>
      </c>
      <c r="V13" s="454"/>
      <c r="W13" s="454" t="str">
        <f t="shared" si="29"/>
        <v xml:space="preserve"> </v>
      </c>
      <c r="X13" s="454" t="str">
        <f t="shared" si="30"/>
        <v xml:space="preserve"> </v>
      </c>
      <c r="Y13" s="454"/>
      <c r="Z13" s="454"/>
      <c r="AA13" s="454" t="str">
        <f t="shared" si="31"/>
        <v xml:space="preserve"> </v>
      </c>
      <c r="AB13" s="454"/>
      <c r="AC13" s="453">
        <f>'2026return'!G194</f>
        <v>0</v>
      </c>
      <c r="AD13" s="453">
        <f>'2026return'!H194</f>
        <v>0</v>
      </c>
      <c r="AE13" s="453">
        <f>'2026return'!I194</f>
        <v>0</v>
      </c>
      <c r="AF13" s="453">
        <f>'2026return'!J194</f>
        <v>0</v>
      </c>
      <c r="AG13" s="453">
        <f>'2026return'!K194</f>
        <v>0</v>
      </c>
      <c r="AH13" s="452"/>
      <c r="AI13" s="453">
        <f>'2026return'!L194</f>
        <v>0</v>
      </c>
      <c r="AJ13" s="452"/>
      <c r="AK13" s="453">
        <f>'2026return'!M194</f>
        <v>0</v>
      </c>
      <c r="AL13" s="453"/>
      <c r="AM13" s="453">
        <f>'2026return'!G197</f>
        <v>0</v>
      </c>
      <c r="AN13" s="452"/>
      <c r="AO13" s="453">
        <f>'2026return'!H197</f>
        <v>0</v>
      </c>
      <c r="AP13" s="453">
        <f>'2026return'!I197</f>
        <v>0</v>
      </c>
      <c r="AQ13" s="453">
        <f>'2026return'!J197</f>
        <v>0</v>
      </c>
      <c r="AR13" s="453">
        <f>'2026return'!K197</f>
        <v>0</v>
      </c>
      <c r="AS13" s="453">
        <f>'2026return'!L197</f>
        <v>0</v>
      </c>
      <c r="AT13" s="453">
        <f>'2026return'!M197</f>
        <v>0</v>
      </c>
      <c r="AU13" s="453">
        <f>'2026return'!G200</f>
        <v>0</v>
      </c>
      <c r="AV13" s="453">
        <f>'2026return'!H200</f>
        <v>0</v>
      </c>
      <c r="AW13" s="453">
        <f>'2026return'!I200</f>
        <v>0</v>
      </c>
      <c r="AX13" s="453">
        <f>'2026return'!J200</f>
        <v>0</v>
      </c>
      <c r="AY13" s="453">
        <f>'2026return'!K200</f>
        <v>0</v>
      </c>
      <c r="AZ13" s="453">
        <f>'2026return'!L200</f>
        <v>0</v>
      </c>
      <c r="BA13" s="453">
        <f>'2026return'!M200</f>
        <v>0</v>
      </c>
      <c r="BB13" s="453">
        <f>'2026return'!D195</f>
        <v>0</v>
      </c>
      <c r="BC13" s="453">
        <f>'2026return'!G195</f>
        <v>0</v>
      </c>
      <c r="BD13" s="453">
        <f>'2026return'!H195</f>
        <v>0</v>
      </c>
      <c r="BE13" s="453">
        <f>'2026return'!I195</f>
        <v>0</v>
      </c>
      <c r="BF13" s="453">
        <f>'2026return'!J195</f>
        <v>0</v>
      </c>
      <c r="BG13" s="453">
        <f>'2026return'!K195</f>
        <v>0</v>
      </c>
      <c r="BH13" s="453">
        <f>'2026return'!L195</f>
        <v>0</v>
      </c>
      <c r="BI13" s="453">
        <f>'2026return'!M195</f>
        <v>0</v>
      </c>
      <c r="BJ13" s="453">
        <f>'2026return'!D198</f>
        <v>0</v>
      </c>
      <c r="BK13" s="453">
        <f>'2026return'!G198</f>
        <v>0</v>
      </c>
      <c r="BL13" s="453">
        <f>'2026return'!H198</f>
        <v>0</v>
      </c>
      <c r="BM13" s="453">
        <f>'2026return'!I198</f>
        <v>0</v>
      </c>
      <c r="BN13" s="453">
        <f>'2026return'!J198</f>
        <v>0</v>
      </c>
      <c r="BO13" s="453">
        <f>'2026return'!K198</f>
        <v>0</v>
      </c>
      <c r="BP13" s="453">
        <f>'2026return'!L198</f>
        <v>0</v>
      </c>
      <c r="BQ13" s="453">
        <f>'2026return'!M198</f>
        <v>0</v>
      </c>
      <c r="BR13" s="453">
        <f>'2026return'!D201</f>
        <v>0</v>
      </c>
      <c r="BS13" s="453">
        <f>'2026return'!G201</f>
        <v>0</v>
      </c>
      <c r="BT13" s="453">
        <f>'2026return'!H201</f>
        <v>0</v>
      </c>
      <c r="BU13" s="453">
        <f>'2026return'!I201</f>
        <v>0</v>
      </c>
      <c r="BV13" s="453">
        <f>'2026return'!J201</f>
        <v>0</v>
      </c>
      <c r="BW13" s="453">
        <f>'2026return'!K201</f>
        <v>0</v>
      </c>
      <c r="BX13" s="453">
        <f>'2026return'!L201</f>
        <v>0</v>
      </c>
      <c r="BY13" s="453">
        <f>'2026return'!M201</f>
        <v>0</v>
      </c>
      <c r="BZ13" s="440" t="str">
        <f>'2026return'!C209</f>
        <v xml:space="preserve"> </v>
      </c>
      <c r="CA13" s="453">
        <f>'2026return'!D209</f>
        <v>0</v>
      </c>
      <c r="CB13" s="453">
        <f>'2026return'!E209</f>
        <v>0</v>
      </c>
      <c r="CC13" s="453">
        <f>'2026return'!F209</f>
        <v>0</v>
      </c>
      <c r="CD13" s="453">
        <f>'2026return'!G209</f>
        <v>0</v>
      </c>
      <c r="CE13" s="453" t="str">
        <f>'2026return'!C210</f>
        <v xml:space="preserve"> </v>
      </c>
      <c r="CF13" s="453">
        <f>'2026return'!D210</f>
        <v>0</v>
      </c>
      <c r="CG13" s="453">
        <f>'2026return'!E210</f>
        <v>0</v>
      </c>
      <c r="CH13" s="453">
        <f>'2026return'!F210</f>
        <v>0</v>
      </c>
      <c r="CI13" s="453">
        <f>'2026return'!G210</f>
        <v>0</v>
      </c>
      <c r="CJ13" s="453">
        <f>'2026return'!C211</f>
        <v>0</v>
      </c>
      <c r="CK13" s="453">
        <f>'2026return'!D211</f>
        <v>0</v>
      </c>
      <c r="CL13" s="453">
        <f>'2026return'!E211</f>
        <v>0</v>
      </c>
      <c r="CM13" s="453">
        <f>'2026return'!F211</f>
        <v>0</v>
      </c>
      <c r="CN13" s="453">
        <f>'2026return'!G211</f>
        <v>0</v>
      </c>
      <c r="CO13" s="453">
        <f>'2026return'!C212</f>
        <v>0</v>
      </c>
      <c r="CP13" s="453">
        <f>'2026return'!D212</f>
        <v>0</v>
      </c>
      <c r="CQ13" s="453">
        <f>'2026return'!E212</f>
        <v>0</v>
      </c>
      <c r="CR13" s="453">
        <f>'2026return'!F212</f>
        <v>0</v>
      </c>
      <c r="CS13" s="453">
        <f>'2026return'!G212</f>
        <v>0</v>
      </c>
      <c r="CT13" s="453">
        <f>'2026return'!G213</f>
        <v>0</v>
      </c>
      <c r="CU13" s="453" t="str">
        <f>'2026return'!C220</f>
        <v xml:space="preserve"> </v>
      </c>
      <c r="CV13" s="453">
        <f>'2026return'!D220</f>
        <v>0</v>
      </c>
      <c r="CW13" s="453">
        <f>'2026return'!E220</f>
        <v>0</v>
      </c>
      <c r="CX13" s="453">
        <f>'2026return'!F220</f>
        <v>0</v>
      </c>
      <c r="CY13" s="453" t="str">
        <f>'2026return'!C221</f>
        <v xml:space="preserve"> </v>
      </c>
      <c r="CZ13" s="453">
        <f>'2026return'!D221</f>
        <v>0</v>
      </c>
      <c r="DA13" s="453">
        <f>'2026return'!E221</f>
        <v>0</v>
      </c>
      <c r="DB13" s="453">
        <f>'2026return'!F221</f>
        <v>0</v>
      </c>
      <c r="DC13" s="453">
        <f>'2026return'!F222</f>
        <v>0</v>
      </c>
      <c r="DD13" s="453">
        <f t="shared" si="32"/>
        <v>0</v>
      </c>
      <c r="DE13" s="453">
        <f t="shared" ref="DE13:DE23" si="39">+(AC13*AD13)+(AE13*AF13)+(AG13*AI13)-AK13</f>
        <v>0</v>
      </c>
      <c r="DF13" s="453">
        <f t="shared" ref="DF13:DF23" si="40">+(AM13*AO13)+(AP13*AQ13)+(AR13*AS13)-AT13</f>
        <v>0</v>
      </c>
      <c r="DG13" s="453">
        <f t="shared" ref="DG13:DG23" si="41">+(AU13*AV13)+(AW13*AX13)+(AY13*AZ13)-BA13</f>
        <v>0</v>
      </c>
      <c r="DH13" s="453">
        <f t="shared" ref="DH13:DH23" si="42">+(BC13*BD13)+(BE13*BF13)+(BG13*BH13)-BI13</f>
        <v>0</v>
      </c>
      <c r="DI13" s="453">
        <f t="shared" ref="DI13:DI23" si="43">+(BK13*BL13)+(BM13*BN13)+(BO13*BP13)-BQ13</f>
        <v>0</v>
      </c>
      <c r="DJ13" s="453">
        <f t="shared" ref="DJ13:DJ23" si="44">+(BS13*BT13)+(BU13*BV13)+(BW13*BX13)-BY13</f>
        <v>0</v>
      </c>
      <c r="DK13" s="457">
        <f t="shared" si="33"/>
        <v>0</v>
      </c>
      <c r="DL13" s="457">
        <f t="shared" ref="DL13:DL23" si="45">+BI13+BQ13+BY13</f>
        <v>0</v>
      </c>
      <c r="DM13" s="462">
        <f t="shared" si="34"/>
        <v>0</v>
      </c>
      <c r="DN13" s="462">
        <f t="shared" si="35"/>
        <v>0</v>
      </c>
      <c r="DO13" s="453">
        <f>SUM('2026return'!N193:N195)</f>
        <v>0</v>
      </c>
      <c r="DP13" s="453">
        <f>SUM('2026return'!N196:N198)</f>
        <v>0</v>
      </c>
      <c r="DQ13" s="453">
        <f>SUM('2026return'!N199:N201)</f>
        <v>0</v>
      </c>
      <c r="DR13" s="453">
        <f t="shared" si="36"/>
        <v>0</v>
      </c>
    </row>
    <row r="14" spans="1:404" s="14" customFormat="1" ht="12.75" customHeight="1" x14ac:dyDescent="0.2">
      <c r="A14" s="440" t="str">
        <f t="shared" ca="1" si="37"/>
        <v/>
      </c>
      <c r="B14" s="440" t="str">
        <f t="shared" si="38"/>
        <v xml:space="preserve"> </v>
      </c>
      <c r="C14" s="452" t="str">
        <f>IF('2026return'!C235="", "", '2026return'!C235)</f>
        <v>OH3</v>
      </c>
      <c r="D14" s="452"/>
      <c r="E14" s="453">
        <f>'2026return'!D238+'2026return'!D240</f>
        <v>0</v>
      </c>
      <c r="F14" s="453">
        <f>'2026return'!D241+'2026return'!D243</f>
        <v>0</v>
      </c>
      <c r="G14" s="453">
        <f>'2026return'!D244+'2026return'!D246</f>
        <v>0</v>
      </c>
      <c r="H14" s="453">
        <f t="shared" si="24"/>
        <v>0</v>
      </c>
      <c r="I14" s="453">
        <f>'2026return'!M238+'2026return'!M239+'2026return'!M240</f>
        <v>0</v>
      </c>
      <c r="J14" s="453">
        <f>'2026return'!M241+'2026return'!M242+'2026return'!M243</f>
        <v>0</v>
      </c>
      <c r="K14" s="453">
        <f>'2026return'!M244+'2026return'!M245+'2026return'!M246</f>
        <v>0</v>
      </c>
      <c r="L14" s="453">
        <f t="shared" si="25"/>
        <v>0</v>
      </c>
      <c r="M14" s="454">
        <f>IF(MAX('2026return'!F238,'2026return'!F241,'2026return'!F244)=MIN('2026return'!F238,'2026return'!F241,'2026return'!F244),MAX('2026return'!F238,'2026return'!F241,'2026return'!F244))</f>
        <v>0</v>
      </c>
      <c r="N14" s="443"/>
      <c r="O14" s="440" t="str">
        <f t="shared" si="26"/>
        <v>N</v>
      </c>
      <c r="P14" s="440" t="str">
        <f t="shared" si="27"/>
        <v>N</v>
      </c>
      <c r="Q14" s="440" t="s">
        <v>1349</v>
      </c>
      <c r="R14" s="440" t="str">
        <f t="shared" si="28"/>
        <v>N</v>
      </c>
      <c r="S14" s="454">
        <f>'2026return'!E238</f>
        <v>0</v>
      </c>
      <c r="T14" s="454">
        <f>'2026return'!E241</f>
        <v>0</v>
      </c>
      <c r="U14" s="454">
        <f>'2026return'!E244</f>
        <v>0</v>
      </c>
      <c r="V14" s="454"/>
      <c r="W14" s="454" t="str">
        <f t="shared" si="29"/>
        <v xml:space="preserve"> </v>
      </c>
      <c r="X14" s="454" t="str">
        <f t="shared" si="30"/>
        <v xml:space="preserve"> </v>
      </c>
      <c r="Y14" s="454"/>
      <c r="Z14" s="454"/>
      <c r="AA14" s="454" t="str">
        <f t="shared" si="31"/>
        <v xml:space="preserve"> </v>
      </c>
      <c r="AB14" s="454"/>
      <c r="AC14" s="453">
        <f>'2026return'!G239</f>
        <v>0</v>
      </c>
      <c r="AD14" s="453">
        <f>'2026return'!H239</f>
        <v>0</v>
      </c>
      <c r="AE14" s="453">
        <f>'2026return'!I239</f>
        <v>0</v>
      </c>
      <c r="AF14" s="453">
        <f>'2026return'!J239</f>
        <v>0</v>
      </c>
      <c r="AG14" s="453">
        <f>'2026return'!K239</f>
        <v>0</v>
      </c>
      <c r="AH14" s="452"/>
      <c r="AI14" s="453">
        <f>'2026return'!L239</f>
        <v>0</v>
      </c>
      <c r="AJ14" s="452"/>
      <c r="AK14" s="453">
        <f>'2026return'!M239</f>
        <v>0</v>
      </c>
      <c r="AL14" s="453"/>
      <c r="AM14" s="453">
        <f>'2026return'!G242</f>
        <v>0</v>
      </c>
      <c r="AN14" s="452"/>
      <c r="AO14" s="453">
        <f>'2026return'!H242</f>
        <v>0</v>
      </c>
      <c r="AP14" s="453">
        <f>'2026return'!I242</f>
        <v>0</v>
      </c>
      <c r="AQ14" s="453">
        <f>'2026return'!J242</f>
        <v>0</v>
      </c>
      <c r="AR14" s="453">
        <f>'2026return'!K242</f>
        <v>0</v>
      </c>
      <c r="AS14" s="453">
        <f>'2026return'!L242</f>
        <v>0</v>
      </c>
      <c r="AT14" s="453">
        <f>'2026return'!M242</f>
        <v>0</v>
      </c>
      <c r="AU14" s="453">
        <f>'2026return'!G245</f>
        <v>0</v>
      </c>
      <c r="AV14" s="453">
        <f>'2026return'!H245</f>
        <v>0</v>
      </c>
      <c r="AW14" s="453">
        <f>'2026return'!I245</f>
        <v>0</v>
      </c>
      <c r="AX14" s="453">
        <f>'2026return'!J245</f>
        <v>0</v>
      </c>
      <c r="AY14" s="453">
        <f>'2026return'!K245</f>
        <v>0</v>
      </c>
      <c r="AZ14" s="453">
        <f>'2026return'!L245</f>
        <v>0</v>
      </c>
      <c r="BA14" s="453">
        <f>'2026return'!M245</f>
        <v>0</v>
      </c>
      <c r="BB14" s="453">
        <f>'2026return'!D240</f>
        <v>0</v>
      </c>
      <c r="BC14" s="453">
        <f>'2026return'!G240</f>
        <v>0</v>
      </c>
      <c r="BD14" s="453">
        <f>'2026return'!H240</f>
        <v>0</v>
      </c>
      <c r="BE14" s="453">
        <f>'2026return'!I240</f>
        <v>0</v>
      </c>
      <c r="BF14" s="453">
        <f>'2026return'!J240</f>
        <v>0</v>
      </c>
      <c r="BG14" s="453">
        <f>'2026return'!K240</f>
        <v>0</v>
      </c>
      <c r="BH14" s="453">
        <f>'2026return'!L240</f>
        <v>0</v>
      </c>
      <c r="BI14" s="453">
        <f>'2026return'!M240</f>
        <v>0</v>
      </c>
      <c r="BJ14" s="453">
        <f>'2026return'!D243</f>
        <v>0</v>
      </c>
      <c r="BK14" s="453">
        <f>'2026return'!G243</f>
        <v>0</v>
      </c>
      <c r="BL14" s="453">
        <f>'2026return'!H243</f>
        <v>0</v>
      </c>
      <c r="BM14" s="453">
        <f>'2026return'!I243</f>
        <v>0</v>
      </c>
      <c r="BN14" s="453">
        <f>'2026return'!J243</f>
        <v>0</v>
      </c>
      <c r="BO14" s="453">
        <f>'2026return'!K243</f>
        <v>0</v>
      </c>
      <c r="BP14" s="453">
        <f>'2026return'!L243</f>
        <v>0</v>
      </c>
      <c r="BQ14" s="453">
        <f>'2026return'!M243</f>
        <v>0</v>
      </c>
      <c r="BR14" s="453">
        <f>'2026return'!D246</f>
        <v>0</v>
      </c>
      <c r="BS14" s="453">
        <f>'2026return'!G246</f>
        <v>0</v>
      </c>
      <c r="BT14" s="453">
        <f>'2026return'!H246</f>
        <v>0</v>
      </c>
      <c r="BU14" s="453">
        <f>'2026return'!I246</f>
        <v>0</v>
      </c>
      <c r="BV14" s="453">
        <f>'2026return'!J246</f>
        <v>0</v>
      </c>
      <c r="BW14" s="453">
        <f>'2026return'!K246</f>
        <v>0</v>
      </c>
      <c r="BX14" s="453">
        <f>'2026return'!L246</f>
        <v>0</v>
      </c>
      <c r="BY14" s="453">
        <f>'2026return'!M246</f>
        <v>0</v>
      </c>
      <c r="BZ14" s="440" t="str">
        <f>'2026return'!C254</f>
        <v xml:space="preserve"> </v>
      </c>
      <c r="CA14" s="453">
        <f>'2026return'!D254</f>
        <v>0</v>
      </c>
      <c r="CB14" s="453">
        <f>'2026return'!E254</f>
        <v>0</v>
      </c>
      <c r="CC14" s="453">
        <f>'2026return'!F254</f>
        <v>0</v>
      </c>
      <c r="CD14" s="453">
        <f>'2026return'!G254</f>
        <v>0</v>
      </c>
      <c r="CE14" s="453" t="str">
        <f>'2026return'!C255</f>
        <v xml:space="preserve"> </v>
      </c>
      <c r="CF14" s="453">
        <f>'2026return'!D255</f>
        <v>0</v>
      </c>
      <c r="CG14" s="453">
        <f>'2026return'!E255</f>
        <v>0</v>
      </c>
      <c r="CH14" s="453">
        <f>'2026return'!F255</f>
        <v>0</v>
      </c>
      <c r="CI14" s="453">
        <f>'2026return'!G255</f>
        <v>0</v>
      </c>
      <c r="CJ14" s="453">
        <f>'2026return'!C256</f>
        <v>0</v>
      </c>
      <c r="CK14" s="453">
        <f>'2026return'!D256</f>
        <v>0</v>
      </c>
      <c r="CL14" s="453">
        <f>'2026return'!E256</f>
        <v>0</v>
      </c>
      <c r="CM14" s="453">
        <f>'2026return'!F256</f>
        <v>0</v>
      </c>
      <c r="CN14" s="453">
        <f>'2026return'!G256</f>
        <v>0</v>
      </c>
      <c r="CO14" s="453">
        <f>'2026return'!C257</f>
        <v>0</v>
      </c>
      <c r="CP14" s="453">
        <f>'2026return'!D257</f>
        <v>0</v>
      </c>
      <c r="CQ14" s="453">
        <f>'2026return'!E257</f>
        <v>0</v>
      </c>
      <c r="CR14" s="453">
        <f>'2026return'!F257</f>
        <v>0</v>
      </c>
      <c r="CS14" s="453">
        <f>'2026return'!G257</f>
        <v>0</v>
      </c>
      <c r="CT14" s="453">
        <f>'2026return'!G258</f>
        <v>0</v>
      </c>
      <c r="CU14" s="453" t="str">
        <f>'2026return'!C265</f>
        <v xml:space="preserve"> </v>
      </c>
      <c r="CV14" s="453">
        <f>'2026return'!D265</f>
        <v>0</v>
      </c>
      <c r="CW14" s="453">
        <f>'2026return'!E265</f>
        <v>0</v>
      </c>
      <c r="CX14" s="453">
        <f>'2026return'!F265</f>
        <v>0</v>
      </c>
      <c r="CY14" s="453" t="str">
        <f>'2026return'!C266</f>
        <v xml:space="preserve"> </v>
      </c>
      <c r="CZ14" s="453">
        <f>'2026return'!D266</f>
        <v>0</v>
      </c>
      <c r="DA14" s="453">
        <f>'2026return'!E266</f>
        <v>0</v>
      </c>
      <c r="DB14" s="453">
        <f>'2026return'!F266</f>
        <v>0</v>
      </c>
      <c r="DC14" s="453">
        <f>'2026return'!F267</f>
        <v>0</v>
      </c>
      <c r="DD14" s="453">
        <f t="shared" si="32"/>
        <v>0</v>
      </c>
      <c r="DE14" s="453">
        <f t="shared" si="39"/>
        <v>0</v>
      </c>
      <c r="DF14" s="453">
        <f t="shared" si="40"/>
        <v>0</v>
      </c>
      <c r="DG14" s="453">
        <f t="shared" si="41"/>
        <v>0</v>
      </c>
      <c r="DH14" s="453">
        <f t="shared" si="42"/>
        <v>0</v>
      </c>
      <c r="DI14" s="453">
        <f t="shared" si="43"/>
        <v>0</v>
      </c>
      <c r="DJ14" s="453">
        <f t="shared" si="44"/>
        <v>0</v>
      </c>
      <c r="DK14" s="457">
        <f t="shared" si="33"/>
        <v>0</v>
      </c>
      <c r="DL14" s="457">
        <f t="shared" si="45"/>
        <v>0</v>
      </c>
      <c r="DM14" s="462">
        <f t="shared" si="34"/>
        <v>0</v>
      </c>
      <c r="DN14" s="462">
        <f t="shared" si="35"/>
        <v>0</v>
      </c>
      <c r="DO14" s="453">
        <f>SUM('2026return'!N238:N240)</f>
        <v>0</v>
      </c>
      <c r="DP14" s="453">
        <f>SUM('2026return'!N241:N243)</f>
        <v>0</v>
      </c>
      <c r="DQ14" s="453">
        <f>SUM('2026return'!N244:N246)</f>
        <v>0</v>
      </c>
      <c r="DR14" s="453">
        <f t="shared" si="36"/>
        <v>0</v>
      </c>
    </row>
    <row r="15" spans="1:404" s="14" customFormat="1" ht="12.75" customHeight="1" x14ac:dyDescent="0.2">
      <c r="A15" s="440" t="str">
        <f t="shared" ca="1" si="37"/>
        <v/>
      </c>
      <c r="B15" s="440" t="str">
        <f t="shared" si="38"/>
        <v xml:space="preserve"> </v>
      </c>
      <c r="C15" s="452" t="str">
        <f>IF('2026return'!C280="", "", '2026return'!C280)</f>
        <v>OH4</v>
      </c>
      <c r="D15" s="452"/>
      <c r="E15" s="453">
        <f>'2026return'!D283+'2026return'!D285</f>
        <v>0</v>
      </c>
      <c r="F15" s="453">
        <f>'2026return'!D286+'2026return'!D288</f>
        <v>0</v>
      </c>
      <c r="G15" s="453">
        <f>'2026return'!D289+'2026return'!D291</f>
        <v>0</v>
      </c>
      <c r="H15" s="453">
        <f t="shared" si="24"/>
        <v>0</v>
      </c>
      <c r="I15" s="453">
        <f>'2026return'!M283+'2026return'!M284+'2026return'!M285</f>
        <v>0</v>
      </c>
      <c r="J15" s="453">
        <f>'2026return'!M286+'2026return'!M287+'2026return'!M288</f>
        <v>0</v>
      </c>
      <c r="K15" s="453">
        <f>'2026return'!M289+'2026return'!M290+'2026return'!M291</f>
        <v>0</v>
      </c>
      <c r="L15" s="453">
        <f t="shared" si="25"/>
        <v>0</v>
      </c>
      <c r="M15" s="454">
        <f>IF(MAX('2026return'!F283,'2026return'!F286,'2026return'!F289)=MIN('2026return'!F283,'2026return'!F286,'2026return'!F289),MAX('2026return'!F283,'2026return'!F286,'2026return'!F289))</f>
        <v>0</v>
      </c>
      <c r="N15" s="443"/>
      <c r="O15" s="440" t="str">
        <f t="shared" si="26"/>
        <v>N</v>
      </c>
      <c r="P15" s="440" t="str">
        <f t="shared" si="27"/>
        <v>N</v>
      </c>
      <c r="Q15" s="440" t="s">
        <v>1349</v>
      </c>
      <c r="R15" s="440" t="str">
        <f t="shared" si="28"/>
        <v>N</v>
      </c>
      <c r="S15" s="454">
        <f>'2026return'!E283</f>
        <v>0</v>
      </c>
      <c r="T15" s="454">
        <f>'2026return'!E286</f>
        <v>0</v>
      </c>
      <c r="U15" s="454">
        <f>'2026return'!E289</f>
        <v>0</v>
      </c>
      <c r="V15" s="454"/>
      <c r="W15" s="454" t="str">
        <f t="shared" si="29"/>
        <v xml:space="preserve"> </v>
      </c>
      <c r="X15" s="454" t="str">
        <f t="shared" si="30"/>
        <v xml:space="preserve"> </v>
      </c>
      <c r="Y15" s="454"/>
      <c r="Z15" s="454"/>
      <c r="AA15" s="454" t="str">
        <f t="shared" si="31"/>
        <v xml:space="preserve"> </v>
      </c>
      <c r="AB15" s="454"/>
      <c r="AC15" s="453">
        <f>'2026return'!G284</f>
        <v>0</v>
      </c>
      <c r="AD15" s="453">
        <f>'2026return'!H284</f>
        <v>0</v>
      </c>
      <c r="AE15" s="453">
        <f>'2026return'!I284</f>
        <v>0</v>
      </c>
      <c r="AF15" s="453">
        <f>'2026return'!J284</f>
        <v>0</v>
      </c>
      <c r="AG15" s="453">
        <f>'2026return'!K284</f>
        <v>0</v>
      </c>
      <c r="AH15" s="452"/>
      <c r="AI15" s="453">
        <f>'2026return'!L284</f>
        <v>0</v>
      </c>
      <c r="AJ15" s="452"/>
      <c r="AK15" s="453">
        <f>'2026return'!M284</f>
        <v>0</v>
      </c>
      <c r="AL15" s="453"/>
      <c r="AM15" s="453">
        <f>'2026return'!G287</f>
        <v>0</v>
      </c>
      <c r="AN15" s="452"/>
      <c r="AO15" s="453">
        <f>'2026return'!H287</f>
        <v>0</v>
      </c>
      <c r="AP15" s="453">
        <f>'2026return'!I287</f>
        <v>0</v>
      </c>
      <c r="AQ15" s="453">
        <f>'2026return'!J287</f>
        <v>0</v>
      </c>
      <c r="AR15" s="453">
        <f>'2026return'!K287</f>
        <v>0</v>
      </c>
      <c r="AS15" s="453">
        <f>'2026return'!L287</f>
        <v>0</v>
      </c>
      <c r="AT15" s="453">
        <f>'2026return'!M287</f>
        <v>0</v>
      </c>
      <c r="AU15" s="453">
        <f>'2026return'!G290</f>
        <v>0</v>
      </c>
      <c r="AV15" s="453">
        <f>'2026return'!H290</f>
        <v>0</v>
      </c>
      <c r="AW15" s="453">
        <f>'2026return'!I290</f>
        <v>0</v>
      </c>
      <c r="AX15" s="453">
        <f>'2026return'!J290</f>
        <v>0</v>
      </c>
      <c r="AY15" s="453">
        <f>'2026return'!K290</f>
        <v>0</v>
      </c>
      <c r="AZ15" s="453">
        <f>'2026return'!L290</f>
        <v>0</v>
      </c>
      <c r="BA15" s="453">
        <f>'2026return'!M290</f>
        <v>0</v>
      </c>
      <c r="BB15" s="453">
        <f>'2026return'!D285</f>
        <v>0</v>
      </c>
      <c r="BC15" s="453">
        <f>'2026return'!G285</f>
        <v>0</v>
      </c>
      <c r="BD15" s="453">
        <f>'2026return'!H285</f>
        <v>0</v>
      </c>
      <c r="BE15" s="453">
        <f>'2026return'!I285</f>
        <v>0</v>
      </c>
      <c r="BF15" s="453">
        <f>'2026return'!J285</f>
        <v>0</v>
      </c>
      <c r="BG15" s="453">
        <f>'2026return'!K285</f>
        <v>0</v>
      </c>
      <c r="BH15" s="453">
        <f>'2026return'!L285</f>
        <v>0</v>
      </c>
      <c r="BI15" s="453">
        <f>'2026return'!M285</f>
        <v>0</v>
      </c>
      <c r="BJ15" s="453">
        <f>'2026return'!D288</f>
        <v>0</v>
      </c>
      <c r="BK15" s="453">
        <f>'2026return'!G288</f>
        <v>0</v>
      </c>
      <c r="BL15" s="453">
        <f>'2026return'!H288</f>
        <v>0</v>
      </c>
      <c r="BM15" s="453">
        <f>'2026return'!I288</f>
        <v>0</v>
      </c>
      <c r="BN15" s="453">
        <f>'2026return'!J288</f>
        <v>0</v>
      </c>
      <c r="BO15" s="453">
        <f>'2026return'!K288</f>
        <v>0</v>
      </c>
      <c r="BP15" s="453">
        <f>'2026return'!L288</f>
        <v>0</v>
      </c>
      <c r="BQ15" s="453">
        <f>'2026return'!M288</f>
        <v>0</v>
      </c>
      <c r="BR15" s="453">
        <f>'2026return'!D291</f>
        <v>0</v>
      </c>
      <c r="BS15" s="453">
        <f>'2026return'!G291</f>
        <v>0</v>
      </c>
      <c r="BT15" s="453">
        <f>'2026return'!H291</f>
        <v>0</v>
      </c>
      <c r="BU15" s="453">
        <f>'2026return'!I291</f>
        <v>0</v>
      </c>
      <c r="BV15" s="453">
        <f>'2026return'!J291</f>
        <v>0</v>
      </c>
      <c r="BW15" s="453">
        <f>'2026return'!K291</f>
        <v>0</v>
      </c>
      <c r="BX15" s="453">
        <f>'2026return'!L291</f>
        <v>0</v>
      </c>
      <c r="BY15" s="453">
        <f>'2026return'!M291</f>
        <v>0</v>
      </c>
      <c r="BZ15" s="440" t="str">
        <f>'2026return'!C299</f>
        <v xml:space="preserve"> </v>
      </c>
      <c r="CA15" s="453">
        <f>'2026return'!D299</f>
        <v>0</v>
      </c>
      <c r="CB15" s="453">
        <f>'2026return'!E299</f>
        <v>0</v>
      </c>
      <c r="CC15" s="453">
        <f>'2026return'!F299</f>
        <v>0</v>
      </c>
      <c r="CD15" s="453">
        <f>'2026return'!G299</f>
        <v>0</v>
      </c>
      <c r="CE15" s="453" t="str">
        <f>'2026return'!C300</f>
        <v xml:space="preserve"> </v>
      </c>
      <c r="CF15" s="453">
        <f>'2026return'!D300</f>
        <v>0</v>
      </c>
      <c r="CG15" s="453">
        <f>'2026return'!E300</f>
        <v>0</v>
      </c>
      <c r="CH15" s="453">
        <f>'2026return'!F300</f>
        <v>0</v>
      </c>
      <c r="CI15" s="453">
        <f>'2026return'!G300</f>
        <v>0</v>
      </c>
      <c r="CJ15" s="453">
        <f>'2026return'!C301</f>
        <v>0</v>
      </c>
      <c r="CK15" s="453">
        <f>'2026return'!D301</f>
        <v>0</v>
      </c>
      <c r="CL15" s="453">
        <f>'2026return'!E301</f>
        <v>0</v>
      </c>
      <c r="CM15" s="453">
        <f>'2026return'!F301</f>
        <v>0</v>
      </c>
      <c r="CN15" s="453">
        <f>'2026return'!G301</f>
        <v>0</v>
      </c>
      <c r="CO15" s="453">
        <f>'2026return'!C302</f>
        <v>0</v>
      </c>
      <c r="CP15" s="453">
        <f>'2026return'!D302</f>
        <v>0</v>
      </c>
      <c r="CQ15" s="453">
        <f>'2026return'!E302</f>
        <v>0</v>
      </c>
      <c r="CR15" s="453">
        <f>'2026return'!F302</f>
        <v>0</v>
      </c>
      <c r="CS15" s="453">
        <f>'2026return'!G302</f>
        <v>0</v>
      </c>
      <c r="CT15" s="453">
        <f>'2026return'!G303</f>
        <v>0</v>
      </c>
      <c r="CU15" s="453" t="str">
        <f>'2026return'!C310</f>
        <v xml:space="preserve"> </v>
      </c>
      <c r="CV15" s="453">
        <f>'2026return'!D310</f>
        <v>0</v>
      </c>
      <c r="CW15" s="453">
        <f>'2026return'!E310</f>
        <v>0</v>
      </c>
      <c r="CX15" s="453">
        <f>'2026return'!F310</f>
        <v>0</v>
      </c>
      <c r="CY15" s="453" t="str">
        <f>'2026return'!C311</f>
        <v xml:space="preserve"> </v>
      </c>
      <c r="CZ15" s="453">
        <f>'2026return'!D311</f>
        <v>0</v>
      </c>
      <c r="DA15" s="453">
        <f>'2026return'!E311</f>
        <v>0</v>
      </c>
      <c r="DB15" s="453">
        <f>'2026return'!F311</f>
        <v>0</v>
      </c>
      <c r="DC15" s="453">
        <f>'2026return'!F312</f>
        <v>0</v>
      </c>
      <c r="DD15" s="453">
        <f t="shared" si="32"/>
        <v>0</v>
      </c>
      <c r="DE15" s="453">
        <f t="shared" si="39"/>
        <v>0</v>
      </c>
      <c r="DF15" s="453">
        <f t="shared" si="40"/>
        <v>0</v>
      </c>
      <c r="DG15" s="453">
        <f t="shared" si="41"/>
        <v>0</v>
      </c>
      <c r="DH15" s="453">
        <f t="shared" si="42"/>
        <v>0</v>
      </c>
      <c r="DI15" s="453">
        <f t="shared" si="43"/>
        <v>0</v>
      </c>
      <c r="DJ15" s="453">
        <f t="shared" si="44"/>
        <v>0</v>
      </c>
      <c r="DK15" s="457">
        <f t="shared" si="33"/>
        <v>0</v>
      </c>
      <c r="DL15" s="457">
        <f t="shared" si="45"/>
        <v>0</v>
      </c>
      <c r="DM15" s="462">
        <f t="shared" si="34"/>
        <v>0</v>
      </c>
      <c r="DN15" s="462">
        <f t="shared" si="35"/>
        <v>0</v>
      </c>
      <c r="DO15" s="453">
        <f>SUM('2026return'!N283:N285)</f>
        <v>0</v>
      </c>
      <c r="DP15" s="453">
        <f>SUM('2026return'!N286:N288)</f>
        <v>0</v>
      </c>
      <c r="DQ15" s="453">
        <f>SUM('2026return'!N289:N291)</f>
        <v>0</v>
      </c>
      <c r="DR15" s="453">
        <f t="shared" si="36"/>
        <v>0</v>
      </c>
      <c r="NU15" s="73"/>
    </row>
    <row r="16" spans="1:404" s="14" customFormat="1" ht="12.75" customHeight="1" x14ac:dyDescent="0.2">
      <c r="A16" s="440" t="str">
        <f t="shared" ca="1" si="37"/>
        <v/>
      </c>
      <c r="B16" s="440" t="str">
        <f t="shared" si="38"/>
        <v xml:space="preserve"> </v>
      </c>
      <c r="C16" s="452" t="str">
        <f>IF('2026return'!C325="", "", '2026return'!C325)</f>
        <v>OH5</v>
      </c>
      <c r="D16" s="452"/>
      <c r="E16" s="453">
        <f>'2026return'!D328+'2026return'!D330</f>
        <v>0</v>
      </c>
      <c r="F16" s="453">
        <f>'2026return'!D331+'2026return'!D333</f>
        <v>0</v>
      </c>
      <c r="G16" s="453">
        <f>'2026return'!D334+'2026return'!D336</f>
        <v>0</v>
      </c>
      <c r="H16" s="453">
        <f t="shared" si="24"/>
        <v>0</v>
      </c>
      <c r="I16" s="453">
        <f>'2026return'!M328+'2026return'!M329+'2026return'!M330</f>
        <v>0</v>
      </c>
      <c r="J16" s="453">
        <f>'2026return'!M331+'2026return'!M332+'2026return'!M333</f>
        <v>0</v>
      </c>
      <c r="K16" s="453">
        <f>'2026return'!M334+'2026return'!M335+'2026return'!M336</f>
        <v>0</v>
      </c>
      <c r="L16" s="453">
        <f t="shared" si="25"/>
        <v>0</v>
      </c>
      <c r="M16" s="454">
        <f>IF(MAX('2026return'!F328,'2026return'!F331,'2026return'!F334)=MIN('2026return'!F328,'2026return'!F331,'2026return'!F334),MAX('2026return'!F328,'2026return'!F331,'2026return'!F334))</f>
        <v>0</v>
      </c>
      <c r="N16" s="443"/>
      <c r="O16" s="440" t="str">
        <f t="shared" si="26"/>
        <v>N</v>
      </c>
      <c r="P16" s="440" t="str">
        <f t="shared" si="27"/>
        <v>N</v>
      </c>
      <c r="Q16" s="440" t="s">
        <v>1349</v>
      </c>
      <c r="R16" s="440" t="str">
        <f t="shared" si="28"/>
        <v>N</v>
      </c>
      <c r="S16" s="454">
        <f>'2026return'!E328</f>
        <v>0</v>
      </c>
      <c r="T16" s="454">
        <f>'2026return'!E331</f>
        <v>0</v>
      </c>
      <c r="U16" s="454">
        <f>'2026return'!E334</f>
        <v>0</v>
      </c>
      <c r="V16" s="454"/>
      <c r="W16" s="454" t="str">
        <f t="shared" si="29"/>
        <v xml:space="preserve"> </v>
      </c>
      <c r="X16" s="454" t="str">
        <f t="shared" si="30"/>
        <v xml:space="preserve"> </v>
      </c>
      <c r="Y16" s="454"/>
      <c r="Z16" s="454"/>
      <c r="AA16" s="454" t="str">
        <f t="shared" si="31"/>
        <v xml:space="preserve"> </v>
      </c>
      <c r="AB16" s="454"/>
      <c r="AC16" s="453">
        <f>'2026return'!G329</f>
        <v>0</v>
      </c>
      <c r="AD16" s="453">
        <f>'2026return'!H329</f>
        <v>0</v>
      </c>
      <c r="AE16" s="453">
        <f>'2026return'!I329</f>
        <v>0</v>
      </c>
      <c r="AF16" s="453">
        <f>'2026return'!J329</f>
        <v>0</v>
      </c>
      <c r="AG16" s="453">
        <f>'2026return'!K329</f>
        <v>0</v>
      </c>
      <c r="AH16" s="452"/>
      <c r="AI16" s="453">
        <f>'2026return'!L329</f>
        <v>0</v>
      </c>
      <c r="AJ16" s="452"/>
      <c r="AK16" s="453">
        <f>'2026return'!M329</f>
        <v>0</v>
      </c>
      <c r="AL16" s="453"/>
      <c r="AM16" s="453">
        <f>'2026return'!G332</f>
        <v>0</v>
      </c>
      <c r="AN16" s="452"/>
      <c r="AO16" s="453">
        <f>'2026return'!H332</f>
        <v>0</v>
      </c>
      <c r="AP16" s="453">
        <f>'2026return'!I332</f>
        <v>0</v>
      </c>
      <c r="AQ16" s="453">
        <f>'2026return'!J332</f>
        <v>0</v>
      </c>
      <c r="AR16" s="453">
        <f>'2026return'!K332</f>
        <v>0</v>
      </c>
      <c r="AS16" s="453">
        <f>'2026return'!L332</f>
        <v>0</v>
      </c>
      <c r="AT16" s="453">
        <f>'2026return'!M332</f>
        <v>0</v>
      </c>
      <c r="AU16" s="453">
        <f>'2026return'!G335</f>
        <v>0</v>
      </c>
      <c r="AV16" s="453">
        <f>'2026return'!H335</f>
        <v>0</v>
      </c>
      <c r="AW16" s="453">
        <f>'2026return'!I335</f>
        <v>0</v>
      </c>
      <c r="AX16" s="453">
        <f>'2026return'!J335</f>
        <v>0</v>
      </c>
      <c r="AY16" s="453">
        <f>'2026return'!K335</f>
        <v>0</v>
      </c>
      <c r="AZ16" s="453">
        <f>'2026return'!L335</f>
        <v>0</v>
      </c>
      <c r="BA16" s="453">
        <f>'2026return'!M335</f>
        <v>0</v>
      </c>
      <c r="BB16" s="453">
        <f>'2026return'!D330</f>
        <v>0</v>
      </c>
      <c r="BC16" s="453">
        <f>'2026return'!G330</f>
        <v>0</v>
      </c>
      <c r="BD16" s="453">
        <f>'2026return'!H330</f>
        <v>0</v>
      </c>
      <c r="BE16" s="453">
        <f>'2026return'!I330</f>
        <v>0</v>
      </c>
      <c r="BF16" s="453">
        <f>'2026return'!J330</f>
        <v>0</v>
      </c>
      <c r="BG16" s="453">
        <f>'2026return'!K330</f>
        <v>0</v>
      </c>
      <c r="BH16" s="453">
        <f>'2026return'!L330</f>
        <v>0</v>
      </c>
      <c r="BI16" s="453">
        <f>'2026return'!M330</f>
        <v>0</v>
      </c>
      <c r="BJ16" s="453">
        <f>'2026return'!D333</f>
        <v>0</v>
      </c>
      <c r="BK16" s="453">
        <f>'2026return'!G333</f>
        <v>0</v>
      </c>
      <c r="BL16" s="453">
        <f>'2026return'!H333</f>
        <v>0</v>
      </c>
      <c r="BM16" s="453">
        <f>'2026return'!I333</f>
        <v>0</v>
      </c>
      <c r="BN16" s="453">
        <f>'2026return'!J333</f>
        <v>0</v>
      </c>
      <c r="BO16" s="453">
        <f>'2026return'!K333</f>
        <v>0</v>
      </c>
      <c r="BP16" s="453">
        <f>'2026return'!L333</f>
        <v>0</v>
      </c>
      <c r="BQ16" s="453">
        <f>'2026return'!M333</f>
        <v>0</v>
      </c>
      <c r="BR16" s="453">
        <f>'2026return'!D336</f>
        <v>0</v>
      </c>
      <c r="BS16" s="453">
        <f>'2026return'!G336</f>
        <v>0</v>
      </c>
      <c r="BT16" s="453">
        <f>'2026return'!H336</f>
        <v>0</v>
      </c>
      <c r="BU16" s="453">
        <f>'2026return'!I336</f>
        <v>0</v>
      </c>
      <c r="BV16" s="453">
        <f>'2026return'!J336</f>
        <v>0</v>
      </c>
      <c r="BW16" s="453">
        <f>'2026return'!K336</f>
        <v>0</v>
      </c>
      <c r="BX16" s="453">
        <f>'2026return'!L336</f>
        <v>0</v>
      </c>
      <c r="BY16" s="453">
        <f>'2026return'!M336</f>
        <v>0</v>
      </c>
      <c r="BZ16" s="440" t="str">
        <f>'2026return'!C344</f>
        <v xml:space="preserve"> </v>
      </c>
      <c r="CA16" s="453">
        <f>'2026return'!D344</f>
        <v>0</v>
      </c>
      <c r="CB16" s="453">
        <f>'2026return'!E344</f>
        <v>0</v>
      </c>
      <c r="CC16" s="453">
        <f>'2026return'!F344</f>
        <v>0</v>
      </c>
      <c r="CD16" s="453">
        <f>'2026return'!G344</f>
        <v>0</v>
      </c>
      <c r="CE16" s="453" t="str">
        <f>'2026return'!C345</f>
        <v xml:space="preserve"> </v>
      </c>
      <c r="CF16" s="453">
        <f>'2026return'!D345</f>
        <v>0</v>
      </c>
      <c r="CG16" s="453">
        <f>'2026return'!E345</f>
        <v>0</v>
      </c>
      <c r="CH16" s="453">
        <f>'2026return'!F345</f>
        <v>0</v>
      </c>
      <c r="CI16" s="453">
        <f>'2026return'!G345</f>
        <v>0</v>
      </c>
      <c r="CJ16" s="453">
        <f>'2026return'!C346</f>
        <v>0</v>
      </c>
      <c r="CK16" s="453">
        <f>'2026return'!D346</f>
        <v>0</v>
      </c>
      <c r="CL16" s="453">
        <f>'2026return'!E346</f>
        <v>0</v>
      </c>
      <c r="CM16" s="453">
        <f>'2026return'!F346</f>
        <v>0</v>
      </c>
      <c r="CN16" s="453">
        <f>'2026return'!G346</f>
        <v>0</v>
      </c>
      <c r="CO16" s="453">
        <f>'2026return'!C347</f>
        <v>0</v>
      </c>
      <c r="CP16" s="453">
        <f>'2026return'!D347</f>
        <v>0</v>
      </c>
      <c r="CQ16" s="453">
        <f>'2026return'!E347</f>
        <v>0</v>
      </c>
      <c r="CR16" s="453">
        <f>'2026return'!F347</f>
        <v>0</v>
      </c>
      <c r="CS16" s="453">
        <f>'2026return'!G347</f>
        <v>0</v>
      </c>
      <c r="CT16" s="453">
        <f>'2026return'!G348</f>
        <v>0</v>
      </c>
      <c r="CU16" s="453" t="str">
        <f>'2026return'!C355</f>
        <v xml:space="preserve"> </v>
      </c>
      <c r="CV16" s="453">
        <f>'2026return'!D355</f>
        <v>0</v>
      </c>
      <c r="CW16" s="453">
        <f>'2026return'!E355</f>
        <v>0</v>
      </c>
      <c r="CX16" s="453">
        <f>'2026return'!F355</f>
        <v>0</v>
      </c>
      <c r="CY16" s="453" t="str">
        <f>'2026return'!C356</f>
        <v xml:space="preserve"> </v>
      </c>
      <c r="CZ16" s="453">
        <f>'2026return'!D356</f>
        <v>0</v>
      </c>
      <c r="DA16" s="453">
        <f>'2026return'!E356</f>
        <v>0</v>
      </c>
      <c r="DB16" s="453">
        <f>'2026return'!F356</f>
        <v>0</v>
      </c>
      <c r="DC16" s="453">
        <f>'2026return'!F357</f>
        <v>0</v>
      </c>
      <c r="DD16" s="453">
        <f t="shared" si="32"/>
        <v>0</v>
      </c>
      <c r="DE16" s="453">
        <f t="shared" si="39"/>
        <v>0</v>
      </c>
      <c r="DF16" s="453">
        <f t="shared" si="40"/>
        <v>0</v>
      </c>
      <c r="DG16" s="453">
        <f t="shared" si="41"/>
        <v>0</v>
      </c>
      <c r="DH16" s="453">
        <f t="shared" si="42"/>
        <v>0</v>
      </c>
      <c r="DI16" s="453">
        <f t="shared" si="43"/>
        <v>0</v>
      </c>
      <c r="DJ16" s="453">
        <f t="shared" si="44"/>
        <v>0</v>
      </c>
      <c r="DK16" s="457">
        <f t="shared" si="33"/>
        <v>0</v>
      </c>
      <c r="DL16" s="457">
        <f t="shared" si="45"/>
        <v>0</v>
      </c>
      <c r="DM16" s="462">
        <f t="shared" si="34"/>
        <v>0</v>
      </c>
      <c r="DN16" s="462">
        <f t="shared" si="35"/>
        <v>0</v>
      </c>
      <c r="DO16" s="453">
        <f>SUM('2026return'!N328:N330)</f>
        <v>0</v>
      </c>
      <c r="DP16" s="453">
        <f>SUM('2026return'!N331:N333)</f>
        <v>0</v>
      </c>
      <c r="DQ16" s="453">
        <f>SUM('2026return'!N334:N336)</f>
        <v>0</v>
      </c>
      <c r="DR16" s="453">
        <f t="shared" si="36"/>
        <v>0</v>
      </c>
    </row>
    <row r="17" spans="1:122" s="14" customFormat="1" ht="12.75" customHeight="1" x14ac:dyDescent="0.2">
      <c r="A17" s="440" t="str">
        <f t="shared" ca="1" si="37"/>
        <v/>
      </c>
      <c r="B17" s="440" t="str">
        <f t="shared" si="38"/>
        <v xml:space="preserve"> </v>
      </c>
      <c r="C17" s="452" t="str">
        <f>IF('2026return'!C370="", "", '2026return'!C370)</f>
        <v>OH6</v>
      </c>
      <c r="D17" s="452"/>
      <c r="E17" s="453">
        <f>'2026return'!D373+'2026return'!D375</f>
        <v>0</v>
      </c>
      <c r="F17" s="453">
        <f>'2026return'!D376+'2026return'!D378</f>
        <v>0</v>
      </c>
      <c r="G17" s="453">
        <f>'2026return'!D379+'2026return'!D381</f>
        <v>0</v>
      </c>
      <c r="H17" s="453">
        <f t="shared" si="24"/>
        <v>0</v>
      </c>
      <c r="I17" s="453">
        <f>'2026return'!M373+'2026return'!M374+'2026return'!M375</f>
        <v>0</v>
      </c>
      <c r="J17" s="453">
        <f>'2026return'!M376+'2026return'!M377+'2026return'!M378</f>
        <v>0</v>
      </c>
      <c r="K17" s="453">
        <f>'2026return'!M379+'2026return'!M380+'2026return'!M381</f>
        <v>0</v>
      </c>
      <c r="L17" s="453">
        <f t="shared" si="25"/>
        <v>0</v>
      </c>
      <c r="M17" s="454">
        <f>IF(MAX('2026return'!F373,'2026return'!F376,'2026return'!F379)=MIN('2026return'!F373,'2026return'!F376,'2026return'!F379),MAX('2026return'!F373,'2026return'!F376,'2026return'!F379))</f>
        <v>0</v>
      </c>
      <c r="N17" s="443"/>
      <c r="O17" s="440" t="str">
        <f t="shared" si="26"/>
        <v>N</v>
      </c>
      <c r="P17" s="440" t="str">
        <f t="shared" si="27"/>
        <v>N</v>
      </c>
      <c r="Q17" s="440" t="s">
        <v>1349</v>
      </c>
      <c r="R17" s="440" t="str">
        <f t="shared" si="28"/>
        <v>N</v>
      </c>
      <c r="S17" s="454">
        <f>'2026return'!E373</f>
        <v>0</v>
      </c>
      <c r="T17" s="454">
        <f>'2026return'!E376</f>
        <v>0</v>
      </c>
      <c r="U17" s="454">
        <f>'2026return'!E379</f>
        <v>0</v>
      </c>
      <c r="V17" s="454"/>
      <c r="W17" s="454" t="str">
        <f t="shared" si="29"/>
        <v xml:space="preserve"> </v>
      </c>
      <c r="X17" s="454" t="str">
        <f t="shared" si="30"/>
        <v xml:space="preserve"> </v>
      </c>
      <c r="Y17" s="454"/>
      <c r="Z17" s="454"/>
      <c r="AA17" s="454" t="str">
        <f t="shared" si="31"/>
        <v xml:space="preserve"> </v>
      </c>
      <c r="AB17" s="454"/>
      <c r="AC17" s="453">
        <f>'2026return'!G374</f>
        <v>0</v>
      </c>
      <c r="AD17" s="453">
        <f>'2026return'!H374</f>
        <v>0</v>
      </c>
      <c r="AE17" s="453">
        <f>'2026return'!I374</f>
        <v>0</v>
      </c>
      <c r="AF17" s="453">
        <f>'2026return'!J374</f>
        <v>0</v>
      </c>
      <c r="AG17" s="453">
        <f>'2026return'!K374</f>
        <v>0</v>
      </c>
      <c r="AH17" s="452"/>
      <c r="AI17" s="453">
        <f>'2026return'!L374</f>
        <v>0</v>
      </c>
      <c r="AJ17" s="452"/>
      <c r="AK17" s="453">
        <f>'2026return'!M374</f>
        <v>0</v>
      </c>
      <c r="AL17" s="453"/>
      <c r="AM17" s="453">
        <f>'2026return'!G377</f>
        <v>0</v>
      </c>
      <c r="AN17" s="452"/>
      <c r="AO17" s="453">
        <f>'2026return'!H377</f>
        <v>0</v>
      </c>
      <c r="AP17" s="453">
        <f>'2026return'!I377</f>
        <v>0</v>
      </c>
      <c r="AQ17" s="453">
        <f>'2026return'!J377</f>
        <v>0</v>
      </c>
      <c r="AR17" s="453">
        <f>'2026return'!K377</f>
        <v>0</v>
      </c>
      <c r="AS17" s="453">
        <f>'2026return'!L377</f>
        <v>0</v>
      </c>
      <c r="AT17" s="453">
        <f>'2026return'!M377</f>
        <v>0</v>
      </c>
      <c r="AU17" s="453">
        <f>'2026return'!G380</f>
        <v>0</v>
      </c>
      <c r="AV17" s="453">
        <f>'2026return'!H380</f>
        <v>0</v>
      </c>
      <c r="AW17" s="453">
        <f>'2026return'!I380</f>
        <v>0</v>
      </c>
      <c r="AX17" s="453">
        <f>'2026return'!J380</f>
        <v>0</v>
      </c>
      <c r="AY17" s="453">
        <f>'2026return'!K380</f>
        <v>0</v>
      </c>
      <c r="AZ17" s="453">
        <f>'2026return'!L380</f>
        <v>0</v>
      </c>
      <c r="BA17" s="453">
        <f>'2026return'!M380</f>
        <v>0</v>
      </c>
      <c r="BB17" s="453">
        <f>'2026return'!D375</f>
        <v>0</v>
      </c>
      <c r="BC17" s="453">
        <f>'2026return'!G375</f>
        <v>0</v>
      </c>
      <c r="BD17" s="453">
        <f>'2026return'!H375</f>
        <v>0</v>
      </c>
      <c r="BE17" s="453">
        <f>'2026return'!I375</f>
        <v>0</v>
      </c>
      <c r="BF17" s="453">
        <f>'2026return'!J375</f>
        <v>0</v>
      </c>
      <c r="BG17" s="453">
        <f>'2026return'!K375</f>
        <v>0</v>
      </c>
      <c r="BH17" s="453">
        <f>'2026return'!L375</f>
        <v>0</v>
      </c>
      <c r="BI17" s="453">
        <f>'2026return'!M375</f>
        <v>0</v>
      </c>
      <c r="BJ17" s="453">
        <f>'2026return'!D378</f>
        <v>0</v>
      </c>
      <c r="BK17" s="453">
        <f>'2026return'!G378</f>
        <v>0</v>
      </c>
      <c r="BL17" s="453">
        <f>'2026return'!H378</f>
        <v>0</v>
      </c>
      <c r="BM17" s="453">
        <f>'2026return'!I378</f>
        <v>0</v>
      </c>
      <c r="BN17" s="453">
        <f>'2026return'!J378</f>
        <v>0</v>
      </c>
      <c r="BO17" s="453">
        <f>'2026return'!K378</f>
        <v>0</v>
      </c>
      <c r="BP17" s="453">
        <f>'2026return'!L378</f>
        <v>0</v>
      </c>
      <c r="BQ17" s="453">
        <f>'2026return'!M378</f>
        <v>0</v>
      </c>
      <c r="BR17" s="453">
        <f>'2026return'!D381</f>
        <v>0</v>
      </c>
      <c r="BS17" s="453">
        <f>'2026return'!G381</f>
        <v>0</v>
      </c>
      <c r="BT17" s="453">
        <f>'2026return'!H381</f>
        <v>0</v>
      </c>
      <c r="BU17" s="453">
        <f>'2026return'!I381</f>
        <v>0</v>
      </c>
      <c r="BV17" s="453">
        <f>'2026return'!J381</f>
        <v>0</v>
      </c>
      <c r="BW17" s="453">
        <f>'2026return'!K381</f>
        <v>0</v>
      </c>
      <c r="BX17" s="453">
        <f>'2026return'!L381</f>
        <v>0</v>
      </c>
      <c r="BY17" s="453">
        <f>'2026return'!M381</f>
        <v>0</v>
      </c>
      <c r="BZ17" s="440" t="str">
        <f>'2026return'!C389</f>
        <v xml:space="preserve"> </v>
      </c>
      <c r="CA17" s="453">
        <f>'2026return'!D389</f>
        <v>0</v>
      </c>
      <c r="CB17" s="453">
        <f>'2026return'!E389</f>
        <v>0</v>
      </c>
      <c r="CC17" s="453">
        <f>'2026return'!F389</f>
        <v>0</v>
      </c>
      <c r="CD17" s="453">
        <f>'2026return'!G389</f>
        <v>0</v>
      </c>
      <c r="CE17" s="453" t="str">
        <f>'2026return'!C390</f>
        <v xml:space="preserve"> </v>
      </c>
      <c r="CF17" s="453">
        <f>'2026return'!D390</f>
        <v>0</v>
      </c>
      <c r="CG17" s="453">
        <f>'2026return'!E390</f>
        <v>0</v>
      </c>
      <c r="CH17" s="453">
        <f>'2026return'!F390</f>
        <v>0</v>
      </c>
      <c r="CI17" s="453">
        <f>'2026return'!G390</f>
        <v>0</v>
      </c>
      <c r="CJ17" s="453">
        <f>'2026return'!C391</f>
        <v>0</v>
      </c>
      <c r="CK17" s="453">
        <f>'2026return'!D391</f>
        <v>0</v>
      </c>
      <c r="CL17" s="453">
        <f>'2026return'!E391</f>
        <v>0</v>
      </c>
      <c r="CM17" s="453">
        <f>'2026return'!F391</f>
        <v>0</v>
      </c>
      <c r="CN17" s="453">
        <f>'2026return'!G391</f>
        <v>0</v>
      </c>
      <c r="CO17" s="453">
        <f>'2026return'!C392</f>
        <v>0</v>
      </c>
      <c r="CP17" s="453">
        <f>'2026return'!D392</f>
        <v>0</v>
      </c>
      <c r="CQ17" s="453">
        <f>'2026return'!E392</f>
        <v>0</v>
      </c>
      <c r="CR17" s="453">
        <f>'2026return'!F392</f>
        <v>0</v>
      </c>
      <c r="CS17" s="453">
        <f>'2026return'!G392</f>
        <v>0</v>
      </c>
      <c r="CT17" s="453">
        <f>'2026return'!G393</f>
        <v>0</v>
      </c>
      <c r="CU17" s="453" t="str">
        <f>'2026return'!C400</f>
        <v xml:space="preserve"> </v>
      </c>
      <c r="CV17" s="453">
        <f>'2026return'!D400</f>
        <v>0</v>
      </c>
      <c r="CW17" s="453">
        <f>'2026return'!E400</f>
        <v>0</v>
      </c>
      <c r="CX17" s="453">
        <f>'2026return'!F400</f>
        <v>0</v>
      </c>
      <c r="CY17" s="453" t="str">
        <f>'2026return'!C401</f>
        <v xml:space="preserve"> </v>
      </c>
      <c r="CZ17" s="453">
        <f>'2026return'!D401</f>
        <v>0</v>
      </c>
      <c r="DA17" s="453">
        <f>'2026return'!E401</f>
        <v>0</v>
      </c>
      <c r="DB17" s="453">
        <f>'2026return'!F401</f>
        <v>0</v>
      </c>
      <c r="DC17" s="453">
        <f>'2026return'!F402</f>
        <v>0</v>
      </c>
      <c r="DD17" s="453">
        <f t="shared" si="32"/>
        <v>0</v>
      </c>
      <c r="DE17" s="453">
        <f t="shared" si="39"/>
        <v>0</v>
      </c>
      <c r="DF17" s="453">
        <f t="shared" si="40"/>
        <v>0</v>
      </c>
      <c r="DG17" s="453">
        <f t="shared" si="41"/>
        <v>0</v>
      </c>
      <c r="DH17" s="453">
        <f t="shared" si="42"/>
        <v>0</v>
      </c>
      <c r="DI17" s="453">
        <f t="shared" si="43"/>
        <v>0</v>
      </c>
      <c r="DJ17" s="453">
        <f t="shared" si="44"/>
        <v>0</v>
      </c>
      <c r="DK17" s="457">
        <f t="shared" si="33"/>
        <v>0</v>
      </c>
      <c r="DL17" s="457">
        <f t="shared" si="45"/>
        <v>0</v>
      </c>
      <c r="DM17" s="462">
        <f t="shared" si="34"/>
        <v>0</v>
      </c>
      <c r="DN17" s="462">
        <f t="shared" si="35"/>
        <v>0</v>
      </c>
      <c r="DO17" s="453">
        <f>SUM('2026return'!N373:N375)</f>
        <v>0</v>
      </c>
      <c r="DP17" s="453">
        <f>SUM('2026return'!N376:N378)</f>
        <v>0</v>
      </c>
      <c r="DQ17" s="453">
        <f>SUM('2026return'!N379:N381)</f>
        <v>0</v>
      </c>
      <c r="DR17" s="453">
        <f t="shared" si="36"/>
        <v>0</v>
      </c>
    </row>
    <row r="18" spans="1:122" s="14" customFormat="1" ht="12.75" customHeight="1" x14ac:dyDescent="0.2">
      <c r="A18" s="440" t="str">
        <f t="shared" ca="1" si="37"/>
        <v/>
      </c>
      <c r="B18" s="440" t="str">
        <f t="shared" si="38"/>
        <v xml:space="preserve"> </v>
      </c>
      <c r="C18" s="452" t="str">
        <f>IF('2026return'!C415="", "", '2026return'!C415)</f>
        <v>OH7</v>
      </c>
      <c r="D18" s="452"/>
      <c r="E18" s="453">
        <f>'2026return'!D418+'2026return'!D420</f>
        <v>0</v>
      </c>
      <c r="F18" s="453">
        <f>'2026return'!D421+'2026return'!D423</f>
        <v>0</v>
      </c>
      <c r="G18" s="453">
        <f>'2026return'!D424+'2026return'!D426</f>
        <v>0</v>
      </c>
      <c r="H18" s="453">
        <f t="shared" si="24"/>
        <v>0</v>
      </c>
      <c r="I18" s="453">
        <f>'2026return'!M418+'2026return'!M419+'2026return'!M420</f>
        <v>0</v>
      </c>
      <c r="J18" s="453">
        <f>'2026return'!M421+'2026return'!M422+'2026return'!M423</f>
        <v>0</v>
      </c>
      <c r="K18" s="453">
        <f>'2026return'!M424+'2026return'!M425+'2026return'!M426</f>
        <v>0</v>
      </c>
      <c r="L18" s="453">
        <f t="shared" si="25"/>
        <v>0</v>
      </c>
      <c r="M18" s="454">
        <f>IF(MAX('2026return'!F418,'2026return'!F421,'2026return'!F424)=MIN('2026return'!F418,'2026return'!F421,'2026return'!F424),MAX('2026return'!F418,'2026return'!F421,'2026return'!F424))</f>
        <v>0</v>
      </c>
      <c r="N18" s="443"/>
      <c r="O18" s="440" t="str">
        <f t="shared" si="26"/>
        <v>N</v>
      </c>
      <c r="P18" s="440" t="str">
        <f t="shared" si="27"/>
        <v>N</v>
      </c>
      <c r="Q18" s="440" t="s">
        <v>1349</v>
      </c>
      <c r="R18" s="440" t="str">
        <f t="shared" si="28"/>
        <v>N</v>
      </c>
      <c r="S18" s="454">
        <f>'2026return'!E418</f>
        <v>0</v>
      </c>
      <c r="T18" s="454">
        <f>'2026return'!E421</f>
        <v>0</v>
      </c>
      <c r="U18" s="454">
        <f>'2026return'!E424</f>
        <v>0</v>
      </c>
      <c r="V18" s="454"/>
      <c r="W18" s="454" t="str">
        <f t="shared" si="29"/>
        <v xml:space="preserve"> </v>
      </c>
      <c r="X18" s="454" t="str">
        <f t="shared" si="30"/>
        <v xml:space="preserve"> </v>
      </c>
      <c r="Y18" s="454"/>
      <c r="Z18" s="454"/>
      <c r="AA18" s="454" t="str">
        <f t="shared" si="31"/>
        <v xml:space="preserve"> </v>
      </c>
      <c r="AB18" s="454"/>
      <c r="AC18" s="453">
        <f>'2026return'!G419</f>
        <v>0</v>
      </c>
      <c r="AD18" s="453">
        <f>'2026return'!H419</f>
        <v>0</v>
      </c>
      <c r="AE18" s="453">
        <f>'2026return'!I419</f>
        <v>0</v>
      </c>
      <c r="AF18" s="453">
        <f>'2026return'!J419</f>
        <v>0</v>
      </c>
      <c r="AG18" s="453">
        <f>'2026return'!K419</f>
        <v>0</v>
      </c>
      <c r="AH18" s="452"/>
      <c r="AI18" s="453">
        <f>'2026return'!L419</f>
        <v>0</v>
      </c>
      <c r="AJ18" s="452"/>
      <c r="AK18" s="453">
        <f>'2026return'!M419</f>
        <v>0</v>
      </c>
      <c r="AL18" s="453"/>
      <c r="AM18" s="453">
        <f>'2026return'!G422</f>
        <v>0</v>
      </c>
      <c r="AN18" s="452"/>
      <c r="AO18" s="453">
        <f>'2026return'!H422</f>
        <v>0</v>
      </c>
      <c r="AP18" s="453">
        <f>'2026return'!I422</f>
        <v>0</v>
      </c>
      <c r="AQ18" s="453">
        <f>'2026return'!J422</f>
        <v>0</v>
      </c>
      <c r="AR18" s="453">
        <f>'2026return'!K422</f>
        <v>0</v>
      </c>
      <c r="AS18" s="453">
        <f>'2026return'!L422</f>
        <v>0</v>
      </c>
      <c r="AT18" s="453">
        <f>'2026return'!M422</f>
        <v>0</v>
      </c>
      <c r="AU18" s="453">
        <f>'2026return'!G425</f>
        <v>0</v>
      </c>
      <c r="AV18" s="453">
        <f>'2026return'!H425</f>
        <v>0</v>
      </c>
      <c r="AW18" s="453">
        <f>'2026return'!I425</f>
        <v>0</v>
      </c>
      <c r="AX18" s="453">
        <f>'2026return'!J425</f>
        <v>0</v>
      </c>
      <c r="AY18" s="453">
        <f>'2026return'!K425</f>
        <v>0</v>
      </c>
      <c r="AZ18" s="453">
        <f>'2026return'!L425</f>
        <v>0</v>
      </c>
      <c r="BA18" s="453">
        <f>'2026return'!M425</f>
        <v>0</v>
      </c>
      <c r="BB18" s="453">
        <f>'2026return'!D420</f>
        <v>0</v>
      </c>
      <c r="BC18" s="453">
        <f>'2026return'!G420</f>
        <v>0</v>
      </c>
      <c r="BD18" s="453">
        <f>'2026return'!H420</f>
        <v>0</v>
      </c>
      <c r="BE18" s="453">
        <f>'2026return'!I420</f>
        <v>0</v>
      </c>
      <c r="BF18" s="453">
        <f>'2026return'!J420</f>
        <v>0</v>
      </c>
      <c r="BG18" s="453">
        <f>'2026return'!K420</f>
        <v>0</v>
      </c>
      <c r="BH18" s="453">
        <f>'2026return'!L420</f>
        <v>0</v>
      </c>
      <c r="BI18" s="453">
        <f>'2026return'!M420</f>
        <v>0</v>
      </c>
      <c r="BJ18" s="453">
        <f>'2026return'!D423</f>
        <v>0</v>
      </c>
      <c r="BK18" s="453">
        <f>'2026return'!G423</f>
        <v>0</v>
      </c>
      <c r="BL18" s="453">
        <f>'2026return'!H423</f>
        <v>0</v>
      </c>
      <c r="BM18" s="453">
        <f>'2026return'!I423</f>
        <v>0</v>
      </c>
      <c r="BN18" s="453">
        <f>'2026return'!J423</f>
        <v>0</v>
      </c>
      <c r="BO18" s="453">
        <f>'2026return'!K423</f>
        <v>0</v>
      </c>
      <c r="BP18" s="453">
        <f>'2026return'!L423</f>
        <v>0</v>
      </c>
      <c r="BQ18" s="453">
        <f>'2026return'!M423</f>
        <v>0</v>
      </c>
      <c r="BR18" s="453">
        <f>'2026return'!D426</f>
        <v>0</v>
      </c>
      <c r="BS18" s="453">
        <f>'2026return'!G426</f>
        <v>0</v>
      </c>
      <c r="BT18" s="453">
        <f>'2026return'!H426</f>
        <v>0</v>
      </c>
      <c r="BU18" s="453">
        <f>'2026return'!I426</f>
        <v>0</v>
      </c>
      <c r="BV18" s="453">
        <f>'2026return'!J426</f>
        <v>0</v>
      </c>
      <c r="BW18" s="453">
        <f>'2026return'!K426</f>
        <v>0</v>
      </c>
      <c r="BX18" s="453">
        <f>'2026return'!L426</f>
        <v>0</v>
      </c>
      <c r="BY18" s="453">
        <f>'2026return'!M426</f>
        <v>0</v>
      </c>
      <c r="BZ18" s="440" t="str">
        <f>'2026return'!C434</f>
        <v xml:space="preserve"> </v>
      </c>
      <c r="CA18" s="453">
        <f>'2026return'!D434</f>
        <v>0</v>
      </c>
      <c r="CB18" s="453">
        <f>'2026return'!E434</f>
        <v>0</v>
      </c>
      <c r="CC18" s="453">
        <f>'2026return'!F434</f>
        <v>0</v>
      </c>
      <c r="CD18" s="453">
        <f>'2026return'!G434</f>
        <v>0</v>
      </c>
      <c r="CE18" s="453" t="str">
        <f>'2026return'!C435</f>
        <v xml:space="preserve"> </v>
      </c>
      <c r="CF18" s="453">
        <f>'2026return'!D435</f>
        <v>0</v>
      </c>
      <c r="CG18" s="453">
        <f>'2026return'!E435</f>
        <v>0</v>
      </c>
      <c r="CH18" s="453">
        <f>'2026return'!F435</f>
        <v>0</v>
      </c>
      <c r="CI18" s="453">
        <f>'2026return'!G435</f>
        <v>0</v>
      </c>
      <c r="CJ18" s="453">
        <f>'2026return'!C436</f>
        <v>0</v>
      </c>
      <c r="CK18" s="453">
        <f>'2026return'!D436</f>
        <v>0</v>
      </c>
      <c r="CL18" s="453">
        <f>'2026return'!E436</f>
        <v>0</v>
      </c>
      <c r="CM18" s="453">
        <f>'2026return'!F436</f>
        <v>0</v>
      </c>
      <c r="CN18" s="453">
        <f>'2026return'!G436</f>
        <v>0</v>
      </c>
      <c r="CO18" s="453">
        <f>'2026return'!C437</f>
        <v>0</v>
      </c>
      <c r="CP18" s="453">
        <f>'2026return'!D437</f>
        <v>0</v>
      </c>
      <c r="CQ18" s="453">
        <f>'2026return'!E437</f>
        <v>0</v>
      </c>
      <c r="CR18" s="453">
        <f>'2026return'!F437</f>
        <v>0</v>
      </c>
      <c r="CS18" s="453">
        <f>'2026return'!G437</f>
        <v>0</v>
      </c>
      <c r="CT18" s="453">
        <f>'2026return'!G438</f>
        <v>0</v>
      </c>
      <c r="CU18" s="453" t="str">
        <f>'2026return'!C445</f>
        <v xml:space="preserve"> </v>
      </c>
      <c r="CV18" s="453">
        <f>'2026return'!D445</f>
        <v>0</v>
      </c>
      <c r="CW18" s="453">
        <f>'2026return'!E445</f>
        <v>0</v>
      </c>
      <c r="CX18" s="453">
        <f>'2026return'!F445</f>
        <v>0</v>
      </c>
      <c r="CY18" s="453" t="str">
        <f>'2026return'!C446</f>
        <v xml:space="preserve"> </v>
      </c>
      <c r="CZ18" s="453">
        <f>'2026return'!D446</f>
        <v>0</v>
      </c>
      <c r="DA18" s="453">
        <f>'2026return'!E446</f>
        <v>0</v>
      </c>
      <c r="DB18" s="453">
        <f>'2026return'!F446</f>
        <v>0</v>
      </c>
      <c r="DC18" s="453">
        <f>'2026return'!F447</f>
        <v>0</v>
      </c>
      <c r="DD18" s="453">
        <f t="shared" si="32"/>
        <v>0</v>
      </c>
      <c r="DE18" s="453">
        <f t="shared" si="39"/>
        <v>0</v>
      </c>
      <c r="DF18" s="453">
        <f t="shared" si="40"/>
        <v>0</v>
      </c>
      <c r="DG18" s="453">
        <f t="shared" si="41"/>
        <v>0</v>
      </c>
      <c r="DH18" s="453">
        <f t="shared" si="42"/>
        <v>0</v>
      </c>
      <c r="DI18" s="453">
        <f t="shared" si="43"/>
        <v>0</v>
      </c>
      <c r="DJ18" s="453">
        <f t="shared" si="44"/>
        <v>0</v>
      </c>
      <c r="DK18" s="457">
        <f t="shared" si="33"/>
        <v>0</v>
      </c>
      <c r="DL18" s="457">
        <f t="shared" si="45"/>
        <v>0</v>
      </c>
      <c r="DM18" s="462">
        <f t="shared" si="34"/>
        <v>0</v>
      </c>
      <c r="DN18" s="462">
        <f t="shared" si="35"/>
        <v>0</v>
      </c>
      <c r="DO18" s="453">
        <f>SUM('2026return'!N418:N420)</f>
        <v>0</v>
      </c>
      <c r="DP18" s="453">
        <f>SUM('2026return'!N421:N423)</f>
        <v>0</v>
      </c>
      <c r="DQ18" s="453">
        <f>SUM('2026return'!N424:N426)</f>
        <v>0</v>
      </c>
      <c r="DR18" s="453">
        <f t="shared" si="36"/>
        <v>0</v>
      </c>
    </row>
    <row r="19" spans="1:122" s="14" customFormat="1" ht="12.75" customHeight="1" x14ac:dyDescent="0.2">
      <c r="A19" s="440" t="str">
        <f t="shared" ca="1" si="37"/>
        <v/>
      </c>
      <c r="B19" s="440" t="str">
        <f t="shared" si="38"/>
        <v xml:space="preserve"> </v>
      </c>
      <c r="C19" s="452" t="str">
        <f>IF('2026return'!C460="", "", '2026return'!C460)</f>
        <v>OH8</v>
      </c>
      <c r="D19" s="452"/>
      <c r="E19" s="453">
        <f>'2026return'!D463+'2026return'!D465</f>
        <v>0</v>
      </c>
      <c r="F19" s="453">
        <f>'2026return'!D466+'2026return'!D468</f>
        <v>0</v>
      </c>
      <c r="G19" s="453">
        <f>'2026return'!D469+'2026return'!D471</f>
        <v>0</v>
      </c>
      <c r="H19" s="453">
        <f t="shared" si="24"/>
        <v>0</v>
      </c>
      <c r="I19" s="453">
        <f>'2026return'!M463+'2026return'!M464+'2026return'!M465</f>
        <v>0</v>
      </c>
      <c r="J19" s="453">
        <f>'2026return'!M466+'2026return'!M467+'2026return'!M468</f>
        <v>0</v>
      </c>
      <c r="K19" s="453">
        <f>'2026return'!M469+'2026return'!M470+'2026return'!M471</f>
        <v>0</v>
      </c>
      <c r="L19" s="453">
        <f t="shared" si="25"/>
        <v>0</v>
      </c>
      <c r="M19" s="454">
        <f>IF(MAX('2026return'!F463,'2026return'!F466,'2026return'!F469)=MIN('2026return'!F463,'2026return'!F466,'2026return'!F469),MAX('2026return'!F463,'2026return'!F466,'2026return'!F469))</f>
        <v>0</v>
      </c>
      <c r="N19" s="443"/>
      <c r="O19" s="440" t="str">
        <f t="shared" si="26"/>
        <v>N</v>
      </c>
      <c r="P19" s="440" t="str">
        <f t="shared" si="27"/>
        <v>N</v>
      </c>
      <c r="Q19" s="440" t="s">
        <v>1349</v>
      </c>
      <c r="R19" s="440" t="str">
        <f t="shared" si="28"/>
        <v>N</v>
      </c>
      <c r="S19" s="454">
        <f>'2026return'!E463</f>
        <v>0</v>
      </c>
      <c r="T19" s="454">
        <f>'2026return'!E466</f>
        <v>0</v>
      </c>
      <c r="U19" s="454">
        <f>'2026return'!E469</f>
        <v>0</v>
      </c>
      <c r="V19" s="454"/>
      <c r="W19" s="454" t="str">
        <f t="shared" si="29"/>
        <v xml:space="preserve"> </v>
      </c>
      <c r="X19" s="454" t="str">
        <f t="shared" si="30"/>
        <v xml:space="preserve"> </v>
      </c>
      <c r="Y19" s="454"/>
      <c r="Z19" s="454"/>
      <c r="AA19" s="454" t="str">
        <f t="shared" si="31"/>
        <v xml:space="preserve"> </v>
      </c>
      <c r="AB19" s="454"/>
      <c r="AC19" s="453">
        <f>'2026return'!G464</f>
        <v>0</v>
      </c>
      <c r="AD19" s="453">
        <f>'2026return'!H464</f>
        <v>0</v>
      </c>
      <c r="AE19" s="453">
        <f>'2026return'!I464</f>
        <v>0</v>
      </c>
      <c r="AF19" s="453">
        <f>'2026return'!J464</f>
        <v>0</v>
      </c>
      <c r="AG19" s="453">
        <f>'2026return'!K464</f>
        <v>0</v>
      </c>
      <c r="AH19" s="452"/>
      <c r="AI19" s="453">
        <f>'2026return'!L464</f>
        <v>0</v>
      </c>
      <c r="AJ19" s="452"/>
      <c r="AK19" s="453">
        <f>'2026return'!M464</f>
        <v>0</v>
      </c>
      <c r="AL19" s="453"/>
      <c r="AM19" s="453">
        <f>'2026return'!G467</f>
        <v>0</v>
      </c>
      <c r="AN19" s="452"/>
      <c r="AO19" s="453">
        <f>'2026return'!H467</f>
        <v>0</v>
      </c>
      <c r="AP19" s="453">
        <f>'2026return'!I467</f>
        <v>0</v>
      </c>
      <c r="AQ19" s="453">
        <f>'2026return'!J467</f>
        <v>0</v>
      </c>
      <c r="AR19" s="453">
        <f>'2026return'!K467</f>
        <v>0</v>
      </c>
      <c r="AS19" s="453">
        <f>'2026return'!L467</f>
        <v>0</v>
      </c>
      <c r="AT19" s="453">
        <f>'2026return'!M467</f>
        <v>0</v>
      </c>
      <c r="AU19" s="453">
        <f>'2026return'!G470</f>
        <v>0</v>
      </c>
      <c r="AV19" s="453">
        <f>'2026return'!H470</f>
        <v>0</v>
      </c>
      <c r="AW19" s="453">
        <f>'2026return'!I470</f>
        <v>0</v>
      </c>
      <c r="AX19" s="453">
        <f>'2026return'!J470</f>
        <v>0</v>
      </c>
      <c r="AY19" s="453">
        <f>'2026return'!K470</f>
        <v>0</v>
      </c>
      <c r="AZ19" s="453">
        <f>'2026return'!L470</f>
        <v>0</v>
      </c>
      <c r="BA19" s="453">
        <f>'2026return'!M470</f>
        <v>0</v>
      </c>
      <c r="BB19" s="453">
        <f>'2026return'!D465</f>
        <v>0</v>
      </c>
      <c r="BC19" s="453">
        <f>'2026return'!G465</f>
        <v>0</v>
      </c>
      <c r="BD19" s="453">
        <f>'2026return'!H465</f>
        <v>0</v>
      </c>
      <c r="BE19" s="453">
        <f>'2026return'!I465</f>
        <v>0</v>
      </c>
      <c r="BF19" s="453">
        <f>'2026return'!J465</f>
        <v>0</v>
      </c>
      <c r="BG19" s="453">
        <f>'2026return'!K465</f>
        <v>0</v>
      </c>
      <c r="BH19" s="453">
        <f>'2026return'!L465</f>
        <v>0</v>
      </c>
      <c r="BI19" s="453">
        <f>'2026return'!M465</f>
        <v>0</v>
      </c>
      <c r="BJ19" s="453">
        <f>'2026return'!D468</f>
        <v>0</v>
      </c>
      <c r="BK19" s="453">
        <f>'2026return'!G468</f>
        <v>0</v>
      </c>
      <c r="BL19" s="453">
        <f>'2026return'!H468</f>
        <v>0</v>
      </c>
      <c r="BM19" s="453">
        <f>'2026return'!I468</f>
        <v>0</v>
      </c>
      <c r="BN19" s="453">
        <f>'2026return'!J468</f>
        <v>0</v>
      </c>
      <c r="BO19" s="453">
        <f>'2026return'!K468</f>
        <v>0</v>
      </c>
      <c r="BP19" s="453">
        <f>'2026return'!L468</f>
        <v>0</v>
      </c>
      <c r="BQ19" s="453">
        <f>'2026return'!M468</f>
        <v>0</v>
      </c>
      <c r="BR19" s="453">
        <f>'2026return'!D471</f>
        <v>0</v>
      </c>
      <c r="BS19" s="453">
        <f>'2026return'!G471</f>
        <v>0</v>
      </c>
      <c r="BT19" s="453">
        <f>'2026return'!H471</f>
        <v>0</v>
      </c>
      <c r="BU19" s="453">
        <f>'2026return'!I471</f>
        <v>0</v>
      </c>
      <c r="BV19" s="453">
        <f>'2026return'!J471</f>
        <v>0</v>
      </c>
      <c r="BW19" s="453">
        <f>'2026return'!K471</f>
        <v>0</v>
      </c>
      <c r="BX19" s="453">
        <f>'2026return'!L471</f>
        <v>0</v>
      </c>
      <c r="BY19" s="453">
        <f>'2026return'!M471</f>
        <v>0</v>
      </c>
      <c r="BZ19" s="440" t="str">
        <f>'2026return'!C479</f>
        <v xml:space="preserve"> </v>
      </c>
      <c r="CA19" s="453">
        <f>'2026return'!D479</f>
        <v>0</v>
      </c>
      <c r="CB19" s="453">
        <f>'2026return'!E479</f>
        <v>0</v>
      </c>
      <c r="CC19" s="453">
        <f>'2026return'!F479</f>
        <v>0</v>
      </c>
      <c r="CD19" s="453">
        <f>'2026return'!G479</f>
        <v>0</v>
      </c>
      <c r="CE19" s="453" t="str">
        <f>'2026return'!C480</f>
        <v xml:space="preserve"> </v>
      </c>
      <c r="CF19" s="453">
        <f>'2026return'!D480</f>
        <v>0</v>
      </c>
      <c r="CG19" s="453">
        <f>'2026return'!E480</f>
        <v>0</v>
      </c>
      <c r="CH19" s="453">
        <f>'2026return'!F480</f>
        <v>0</v>
      </c>
      <c r="CI19" s="453">
        <f>'2026return'!G480</f>
        <v>0</v>
      </c>
      <c r="CJ19" s="453">
        <f>'2026return'!C481</f>
        <v>0</v>
      </c>
      <c r="CK19" s="453">
        <f>'2026return'!D481</f>
        <v>0</v>
      </c>
      <c r="CL19" s="453">
        <f>'2026return'!E481</f>
        <v>0</v>
      </c>
      <c r="CM19" s="453">
        <f>'2026return'!F481</f>
        <v>0</v>
      </c>
      <c r="CN19" s="453">
        <f>'2026return'!G481</f>
        <v>0</v>
      </c>
      <c r="CO19" s="453">
        <f>'2026return'!C482</f>
        <v>0</v>
      </c>
      <c r="CP19" s="453">
        <f>'2026return'!D482</f>
        <v>0</v>
      </c>
      <c r="CQ19" s="453">
        <f>'2026return'!E482</f>
        <v>0</v>
      </c>
      <c r="CR19" s="453">
        <f>'2026return'!F482</f>
        <v>0</v>
      </c>
      <c r="CS19" s="453">
        <f>'2026return'!G482</f>
        <v>0</v>
      </c>
      <c r="CT19" s="453">
        <f>'2026return'!G483</f>
        <v>0</v>
      </c>
      <c r="CU19" s="453" t="str">
        <f>'2026return'!C490</f>
        <v xml:space="preserve"> </v>
      </c>
      <c r="CV19" s="453">
        <f>'2026return'!D490</f>
        <v>0</v>
      </c>
      <c r="CW19" s="453">
        <f>'2026return'!E490</f>
        <v>0</v>
      </c>
      <c r="CX19" s="453">
        <f>'2026return'!F490</f>
        <v>0</v>
      </c>
      <c r="CY19" s="453" t="str">
        <f>'2026return'!C491</f>
        <v xml:space="preserve"> </v>
      </c>
      <c r="CZ19" s="453">
        <f>'2026return'!D491</f>
        <v>0</v>
      </c>
      <c r="DA19" s="453">
        <f>'2026return'!E491</f>
        <v>0</v>
      </c>
      <c r="DB19" s="453">
        <f>'2026return'!F491</f>
        <v>0</v>
      </c>
      <c r="DC19" s="453">
        <f>'2026return'!F492</f>
        <v>0</v>
      </c>
      <c r="DD19" s="453">
        <f t="shared" si="32"/>
        <v>0</v>
      </c>
      <c r="DE19" s="453">
        <f t="shared" si="39"/>
        <v>0</v>
      </c>
      <c r="DF19" s="453">
        <f t="shared" si="40"/>
        <v>0</v>
      </c>
      <c r="DG19" s="453">
        <f t="shared" si="41"/>
        <v>0</v>
      </c>
      <c r="DH19" s="453">
        <f t="shared" si="42"/>
        <v>0</v>
      </c>
      <c r="DI19" s="453">
        <f t="shared" si="43"/>
        <v>0</v>
      </c>
      <c r="DJ19" s="453">
        <f t="shared" si="44"/>
        <v>0</v>
      </c>
      <c r="DK19" s="457">
        <f t="shared" si="33"/>
        <v>0</v>
      </c>
      <c r="DL19" s="457">
        <f t="shared" si="45"/>
        <v>0</v>
      </c>
      <c r="DM19" s="462">
        <f t="shared" si="34"/>
        <v>0</v>
      </c>
      <c r="DN19" s="462">
        <f t="shared" si="35"/>
        <v>0</v>
      </c>
      <c r="DO19" s="453">
        <f>SUM('2026return'!N463:N465)</f>
        <v>0</v>
      </c>
      <c r="DP19" s="453">
        <f>SUM('2026return'!N466:N468)</f>
        <v>0</v>
      </c>
      <c r="DQ19" s="453">
        <f>SUM('2026return'!N469:N471)</f>
        <v>0</v>
      </c>
      <c r="DR19" s="453">
        <f t="shared" si="36"/>
        <v>0</v>
      </c>
    </row>
    <row r="20" spans="1:122" s="14" customFormat="1" ht="12.75" customHeight="1" x14ac:dyDescent="0.2">
      <c r="A20" s="440" t="str">
        <f t="shared" si="37"/>
        <v/>
      </c>
      <c r="B20" s="440" t="str">
        <f t="shared" si="38"/>
        <v/>
      </c>
      <c r="C20" s="452" t="str">
        <f>IF('2026return'!C505="", "", '2026return'!C505)</f>
        <v/>
      </c>
      <c r="D20" s="452"/>
      <c r="E20" s="453">
        <f>'2026return'!D508+'2026return'!D510</f>
        <v>0</v>
      </c>
      <c r="F20" s="453">
        <f>'2026return'!D511+'2026return'!D513</f>
        <v>0</v>
      </c>
      <c r="G20" s="453">
        <f>'2026return'!D514+'2026return'!D516</f>
        <v>0</v>
      </c>
      <c r="H20" s="453">
        <f t="shared" si="24"/>
        <v>0</v>
      </c>
      <c r="I20" s="453">
        <f>'2026return'!M508+'2026return'!M509+'2026return'!M510</f>
        <v>0</v>
      </c>
      <c r="J20" s="453">
        <f>'2026return'!M511+'2026return'!M512+'2026return'!M513</f>
        <v>0</v>
      </c>
      <c r="K20" s="453">
        <f>'2026return'!M514+'2026return'!M515+'2026return'!M516</f>
        <v>0</v>
      </c>
      <c r="L20" s="453">
        <f t="shared" si="25"/>
        <v>0</v>
      </c>
      <c r="M20" s="454">
        <f>IF(MAX('2026return'!F508,'2026return'!F511,'2026return'!F514)=MIN('2026return'!F508,'2026return'!F511,'2026return'!F514),MAX('2026return'!F508,'2026return'!F511,'2026return'!F514))</f>
        <v>0</v>
      </c>
      <c r="N20" s="443"/>
      <c r="O20" s="440" t="str">
        <f t="shared" si="26"/>
        <v>N</v>
      </c>
      <c r="P20" s="440" t="str">
        <f t="shared" si="27"/>
        <v>N</v>
      </c>
      <c r="Q20" s="440" t="s">
        <v>1349</v>
      </c>
      <c r="R20" s="440" t="str">
        <f t="shared" si="28"/>
        <v>N</v>
      </c>
      <c r="S20" s="454">
        <f>'2026return'!E508</f>
        <v>0</v>
      </c>
      <c r="T20" s="454">
        <f>'2026return'!E511</f>
        <v>0</v>
      </c>
      <c r="U20" s="454">
        <f>'2026return'!E514</f>
        <v>0</v>
      </c>
      <c r="V20" s="454"/>
      <c r="W20" s="454" t="str">
        <f t="shared" si="29"/>
        <v xml:space="preserve"> </v>
      </c>
      <c r="X20" s="454" t="str">
        <f t="shared" si="30"/>
        <v xml:space="preserve"> </v>
      </c>
      <c r="Y20" s="454"/>
      <c r="Z20" s="454"/>
      <c r="AA20" s="454" t="str">
        <f t="shared" si="31"/>
        <v xml:space="preserve"> </v>
      </c>
      <c r="AB20" s="454"/>
      <c r="AC20" s="453">
        <f>'2026return'!G509</f>
        <v>0</v>
      </c>
      <c r="AD20" s="453">
        <f>'2026return'!H509</f>
        <v>0</v>
      </c>
      <c r="AE20" s="453">
        <f>'2026return'!I509</f>
        <v>0</v>
      </c>
      <c r="AF20" s="453">
        <f>'2026return'!J509</f>
        <v>0</v>
      </c>
      <c r="AG20" s="453">
        <f>'2026return'!K509</f>
        <v>0</v>
      </c>
      <c r="AH20" s="452"/>
      <c r="AI20" s="453">
        <f>'2026return'!L509</f>
        <v>0</v>
      </c>
      <c r="AJ20" s="452"/>
      <c r="AK20" s="453">
        <f>'2026return'!M509</f>
        <v>0</v>
      </c>
      <c r="AL20" s="453"/>
      <c r="AM20" s="453">
        <f>'2026return'!G512</f>
        <v>0</v>
      </c>
      <c r="AN20" s="452"/>
      <c r="AO20" s="453">
        <f>'2026return'!H512</f>
        <v>0</v>
      </c>
      <c r="AP20" s="453">
        <f>'2026return'!I512</f>
        <v>0</v>
      </c>
      <c r="AQ20" s="453">
        <f>'2026return'!J512</f>
        <v>0</v>
      </c>
      <c r="AR20" s="453">
        <f>'2026return'!K512</f>
        <v>0</v>
      </c>
      <c r="AS20" s="453">
        <f>'2026return'!L512</f>
        <v>0</v>
      </c>
      <c r="AT20" s="453">
        <f>'2026return'!M512</f>
        <v>0</v>
      </c>
      <c r="AU20" s="453">
        <f>'2026return'!G515</f>
        <v>0</v>
      </c>
      <c r="AV20" s="453">
        <f>'2026return'!H515</f>
        <v>0</v>
      </c>
      <c r="AW20" s="453">
        <f>'2026return'!I515</f>
        <v>0</v>
      </c>
      <c r="AX20" s="453">
        <f>'2026return'!J515</f>
        <v>0</v>
      </c>
      <c r="AY20" s="453">
        <f>'2026return'!K515</f>
        <v>0</v>
      </c>
      <c r="AZ20" s="453">
        <f>'2026return'!L515</f>
        <v>0</v>
      </c>
      <c r="BA20" s="453">
        <f>'2026return'!M515</f>
        <v>0</v>
      </c>
      <c r="BB20" s="453">
        <f>'2026return'!D510</f>
        <v>0</v>
      </c>
      <c r="BC20" s="453">
        <f>'2026return'!G510</f>
        <v>0</v>
      </c>
      <c r="BD20" s="453">
        <f>'2026return'!H510</f>
        <v>0</v>
      </c>
      <c r="BE20" s="453">
        <f>'2026return'!I510</f>
        <v>0</v>
      </c>
      <c r="BF20" s="453">
        <f>'2026return'!J510</f>
        <v>0</v>
      </c>
      <c r="BG20" s="453">
        <f>'2026return'!K510</f>
        <v>0</v>
      </c>
      <c r="BH20" s="453">
        <f>'2026return'!L510</f>
        <v>0</v>
      </c>
      <c r="BI20" s="453">
        <f>'2026return'!M510</f>
        <v>0</v>
      </c>
      <c r="BJ20" s="453">
        <f>'2026return'!D513</f>
        <v>0</v>
      </c>
      <c r="BK20" s="453">
        <f>'2026return'!G513</f>
        <v>0</v>
      </c>
      <c r="BL20" s="453">
        <f>'2026return'!H513</f>
        <v>0</v>
      </c>
      <c r="BM20" s="453">
        <f>'2026return'!I513</f>
        <v>0</v>
      </c>
      <c r="BN20" s="453">
        <f>'2026return'!J513</f>
        <v>0</v>
      </c>
      <c r="BO20" s="453">
        <f>'2026return'!K513</f>
        <v>0</v>
      </c>
      <c r="BP20" s="453">
        <f>'2026return'!L513</f>
        <v>0</v>
      </c>
      <c r="BQ20" s="453">
        <f>'2026return'!M513</f>
        <v>0</v>
      </c>
      <c r="BR20" s="453">
        <f>'2026return'!D516</f>
        <v>0</v>
      </c>
      <c r="BS20" s="453">
        <f>'2026return'!G516</f>
        <v>0</v>
      </c>
      <c r="BT20" s="453">
        <f>'2026return'!H516</f>
        <v>0</v>
      </c>
      <c r="BU20" s="453">
        <f>'2026return'!I516</f>
        <v>0</v>
      </c>
      <c r="BV20" s="453">
        <f>'2026return'!J516</f>
        <v>0</v>
      </c>
      <c r="BW20" s="453">
        <f>'2026return'!K516</f>
        <v>0</v>
      </c>
      <c r="BX20" s="453">
        <f>'2026return'!L516</f>
        <v>0</v>
      </c>
      <c r="BY20" s="453">
        <f>'2026return'!M516</f>
        <v>0</v>
      </c>
      <c r="BZ20" s="440" t="str">
        <f>'2026return'!C524</f>
        <v xml:space="preserve"> </v>
      </c>
      <c r="CA20" s="453">
        <f>'2026return'!D524</f>
        <v>0</v>
      </c>
      <c r="CB20" s="453">
        <f>'2026return'!E524</f>
        <v>0</v>
      </c>
      <c r="CC20" s="453">
        <f>'2026return'!F524</f>
        <v>0</v>
      </c>
      <c r="CD20" s="453">
        <f>'2026return'!G524</f>
        <v>0</v>
      </c>
      <c r="CE20" s="453" t="str">
        <f>'2026return'!C525</f>
        <v xml:space="preserve"> </v>
      </c>
      <c r="CF20" s="453">
        <f>'2026return'!D525</f>
        <v>0</v>
      </c>
      <c r="CG20" s="453">
        <f>'2026return'!E525</f>
        <v>0</v>
      </c>
      <c r="CH20" s="453">
        <f>'2026return'!F525</f>
        <v>0</v>
      </c>
      <c r="CI20" s="453">
        <f>'2026return'!G525</f>
        <v>0</v>
      </c>
      <c r="CJ20" s="453">
        <f>'2026return'!C526</f>
        <v>0</v>
      </c>
      <c r="CK20" s="453">
        <f>'2026return'!D526</f>
        <v>0</v>
      </c>
      <c r="CL20" s="453">
        <f>'2026return'!E526</f>
        <v>0</v>
      </c>
      <c r="CM20" s="453">
        <f>'2026return'!F526</f>
        <v>0</v>
      </c>
      <c r="CN20" s="453">
        <f>'2026return'!G526</f>
        <v>0</v>
      </c>
      <c r="CO20" s="453">
        <f>'2026return'!C527</f>
        <v>0</v>
      </c>
      <c r="CP20" s="453">
        <f>'2026return'!D527</f>
        <v>0</v>
      </c>
      <c r="CQ20" s="453">
        <f>'2026return'!E527</f>
        <v>0</v>
      </c>
      <c r="CR20" s="453">
        <f>'2026return'!F527</f>
        <v>0</v>
      </c>
      <c r="CS20" s="453">
        <f>'2026return'!G527</f>
        <v>0</v>
      </c>
      <c r="CT20" s="453">
        <f>'2026return'!G528</f>
        <v>0</v>
      </c>
      <c r="CU20" s="453" t="str">
        <f>'2026return'!C535</f>
        <v xml:space="preserve"> </v>
      </c>
      <c r="CV20" s="453">
        <f>'2026return'!D535</f>
        <v>0</v>
      </c>
      <c r="CW20" s="453">
        <f>'2026return'!E535</f>
        <v>0</v>
      </c>
      <c r="CX20" s="453">
        <f>'2026return'!F535</f>
        <v>0</v>
      </c>
      <c r="CY20" s="453" t="str">
        <f>'2026return'!C536</f>
        <v xml:space="preserve"> </v>
      </c>
      <c r="CZ20" s="453">
        <f>'2026return'!D536</f>
        <v>0</v>
      </c>
      <c r="DA20" s="453">
        <f>'2026return'!E536</f>
        <v>0</v>
      </c>
      <c r="DB20" s="453">
        <f>'2026return'!F536</f>
        <v>0</v>
      </c>
      <c r="DC20" s="453">
        <f>'2026return'!F537</f>
        <v>0</v>
      </c>
      <c r="DD20" s="453">
        <f t="shared" si="32"/>
        <v>0</v>
      </c>
      <c r="DE20" s="453">
        <f t="shared" si="39"/>
        <v>0</v>
      </c>
      <c r="DF20" s="453">
        <f t="shared" si="40"/>
        <v>0</v>
      </c>
      <c r="DG20" s="453">
        <f t="shared" si="41"/>
        <v>0</v>
      </c>
      <c r="DH20" s="453">
        <f t="shared" si="42"/>
        <v>0</v>
      </c>
      <c r="DI20" s="453">
        <f t="shared" si="43"/>
        <v>0</v>
      </c>
      <c r="DJ20" s="453">
        <f t="shared" si="44"/>
        <v>0</v>
      </c>
      <c r="DK20" s="457">
        <f t="shared" si="33"/>
        <v>0</v>
      </c>
      <c r="DL20" s="457">
        <f t="shared" si="45"/>
        <v>0</v>
      </c>
      <c r="DM20" s="462">
        <f t="shared" si="34"/>
        <v>0</v>
      </c>
      <c r="DN20" s="462">
        <f t="shared" si="35"/>
        <v>0</v>
      </c>
      <c r="DO20" s="453">
        <f>SUM('2026return'!N508:N510)</f>
        <v>0</v>
      </c>
      <c r="DP20" s="453">
        <f>SUM('2026return'!N511:N513)</f>
        <v>0</v>
      </c>
      <c r="DQ20" s="453">
        <f>SUM('2026return'!N514:N516)</f>
        <v>0</v>
      </c>
      <c r="DR20" s="453">
        <f t="shared" si="36"/>
        <v>0</v>
      </c>
    </row>
    <row r="21" spans="1:122" s="14" customFormat="1" ht="12.75" customHeight="1" x14ac:dyDescent="0.2">
      <c r="A21" s="440" t="str">
        <f t="shared" si="37"/>
        <v/>
      </c>
      <c r="B21" s="440" t="str">
        <f t="shared" si="38"/>
        <v/>
      </c>
      <c r="C21" s="452" t="str">
        <f>IF('2026return'!C550="", "", '2026return'!C550)</f>
        <v/>
      </c>
      <c r="D21" s="452"/>
      <c r="E21" s="453">
        <f>'2026return'!D553+'2026return'!D555</f>
        <v>0</v>
      </c>
      <c r="F21" s="453">
        <f>'2026return'!D556+'2026return'!D558</f>
        <v>0</v>
      </c>
      <c r="G21" s="453">
        <f>'2026return'!D559+'2026return'!D561</f>
        <v>0</v>
      </c>
      <c r="H21" s="453">
        <f t="shared" si="24"/>
        <v>0</v>
      </c>
      <c r="I21" s="453">
        <f>'2026return'!M553+'2026return'!M554+'2026return'!M555</f>
        <v>0</v>
      </c>
      <c r="J21" s="453">
        <f>'2026return'!M556+'2026return'!M557+'2026return'!M558</f>
        <v>0</v>
      </c>
      <c r="K21" s="453">
        <f>'2026return'!M559+'2026return'!M560+'2026return'!M561</f>
        <v>0</v>
      </c>
      <c r="L21" s="453">
        <f t="shared" si="25"/>
        <v>0</v>
      </c>
      <c r="M21" s="454">
        <f>IF(MAX('2026return'!F553,'2026return'!F556,'2026return'!F559)=MIN('2026return'!F553,'2026return'!F556,'2026return'!F559),MAX('2026return'!F553,'2026return'!F556,'2026return'!F559))</f>
        <v>0</v>
      </c>
      <c r="N21" s="443"/>
      <c r="O21" s="440" t="str">
        <f t="shared" si="26"/>
        <v>N</v>
      </c>
      <c r="P21" s="440" t="str">
        <f t="shared" si="27"/>
        <v>N</v>
      </c>
      <c r="Q21" s="440" t="s">
        <v>1349</v>
      </c>
      <c r="R21" s="440" t="str">
        <f t="shared" si="28"/>
        <v>N</v>
      </c>
      <c r="S21" s="454">
        <f>'2026return'!E553</f>
        <v>0</v>
      </c>
      <c r="T21" s="454">
        <f>'2026return'!E556</f>
        <v>0</v>
      </c>
      <c r="U21" s="454">
        <f>'2026return'!E559</f>
        <v>0</v>
      </c>
      <c r="V21" s="454"/>
      <c r="W21" s="454" t="str">
        <f t="shared" si="29"/>
        <v xml:space="preserve"> </v>
      </c>
      <c r="X21" s="454" t="str">
        <f t="shared" si="30"/>
        <v xml:space="preserve"> </v>
      </c>
      <c r="Y21" s="454"/>
      <c r="Z21" s="454"/>
      <c r="AA21" s="454" t="str">
        <f t="shared" si="31"/>
        <v xml:space="preserve"> </v>
      </c>
      <c r="AB21" s="454"/>
      <c r="AC21" s="453">
        <f>'2026return'!G554</f>
        <v>0</v>
      </c>
      <c r="AD21" s="453">
        <f>'2026return'!H554</f>
        <v>0</v>
      </c>
      <c r="AE21" s="453">
        <f>'2026return'!I554</f>
        <v>0</v>
      </c>
      <c r="AF21" s="453">
        <f>'2026return'!J554</f>
        <v>0</v>
      </c>
      <c r="AG21" s="453">
        <f>'2026return'!K554</f>
        <v>0</v>
      </c>
      <c r="AH21" s="452"/>
      <c r="AI21" s="453">
        <f>'2026return'!L554</f>
        <v>0</v>
      </c>
      <c r="AJ21" s="452"/>
      <c r="AK21" s="453">
        <f>'2026return'!M554</f>
        <v>0</v>
      </c>
      <c r="AL21" s="453"/>
      <c r="AM21" s="453">
        <f>'2026return'!G557</f>
        <v>0</v>
      </c>
      <c r="AN21" s="452"/>
      <c r="AO21" s="453">
        <f>'2026return'!H557</f>
        <v>0</v>
      </c>
      <c r="AP21" s="453">
        <f>'2026return'!I557</f>
        <v>0</v>
      </c>
      <c r="AQ21" s="453">
        <f>'2026return'!J557</f>
        <v>0</v>
      </c>
      <c r="AR21" s="453">
        <f>'2026return'!K557</f>
        <v>0</v>
      </c>
      <c r="AS21" s="453">
        <f>'2026return'!L557</f>
        <v>0</v>
      </c>
      <c r="AT21" s="453">
        <f>'2026return'!M557</f>
        <v>0</v>
      </c>
      <c r="AU21" s="453">
        <f>'2026return'!G560</f>
        <v>0</v>
      </c>
      <c r="AV21" s="453">
        <f>'2026return'!H560</f>
        <v>0</v>
      </c>
      <c r="AW21" s="453">
        <f>'2026return'!I560</f>
        <v>0</v>
      </c>
      <c r="AX21" s="453">
        <f>'2026return'!J560</f>
        <v>0</v>
      </c>
      <c r="AY21" s="453">
        <f>'2026return'!K560</f>
        <v>0</v>
      </c>
      <c r="AZ21" s="453">
        <f>'2026return'!L560</f>
        <v>0</v>
      </c>
      <c r="BA21" s="453">
        <f>'2026return'!M560</f>
        <v>0</v>
      </c>
      <c r="BB21" s="453">
        <f>'2026return'!D555</f>
        <v>0</v>
      </c>
      <c r="BC21" s="453">
        <f>'2026return'!G555</f>
        <v>0</v>
      </c>
      <c r="BD21" s="453">
        <f>'2026return'!H555</f>
        <v>0</v>
      </c>
      <c r="BE21" s="453">
        <f>'2026return'!I555</f>
        <v>0</v>
      </c>
      <c r="BF21" s="453">
        <f>'2026return'!J555</f>
        <v>0</v>
      </c>
      <c r="BG21" s="453">
        <f>'2026return'!K555</f>
        <v>0</v>
      </c>
      <c r="BH21" s="453">
        <f>'2026return'!L555</f>
        <v>0</v>
      </c>
      <c r="BI21" s="453">
        <f>'2026return'!M555</f>
        <v>0</v>
      </c>
      <c r="BJ21" s="453">
        <f>'2026return'!D558</f>
        <v>0</v>
      </c>
      <c r="BK21" s="453">
        <f>'2026return'!G558</f>
        <v>0</v>
      </c>
      <c r="BL21" s="453">
        <f>'2026return'!H558</f>
        <v>0</v>
      </c>
      <c r="BM21" s="453">
        <f>'2026return'!I558</f>
        <v>0</v>
      </c>
      <c r="BN21" s="453">
        <f>'2026return'!J558</f>
        <v>0</v>
      </c>
      <c r="BO21" s="453">
        <f>'2026return'!K558</f>
        <v>0</v>
      </c>
      <c r="BP21" s="453">
        <f>'2026return'!L558</f>
        <v>0</v>
      </c>
      <c r="BQ21" s="453">
        <f>'2026return'!M558</f>
        <v>0</v>
      </c>
      <c r="BR21" s="453">
        <f>'2026return'!D561</f>
        <v>0</v>
      </c>
      <c r="BS21" s="453">
        <f>'2026return'!G561</f>
        <v>0</v>
      </c>
      <c r="BT21" s="453">
        <f>'2026return'!H561</f>
        <v>0</v>
      </c>
      <c r="BU21" s="453">
        <f>'2026return'!I561</f>
        <v>0</v>
      </c>
      <c r="BV21" s="453">
        <f>'2026return'!J561</f>
        <v>0</v>
      </c>
      <c r="BW21" s="453">
        <f>'2026return'!K561</f>
        <v>0</v>
      </c>
      <c r="BX21" s="453">
        <f>'2026return'!L561</f>
        <v>0</v>
      </c>
      <c r="BY21" s="453">
        <f>'2026return'!M561</f>
        <v>0</v>
      </c>
      <c r="BZ21" s="440" t="str">
        <f>'2026return'!C569</f>
        <v xml:space="preserve"> </v>
      </c>
      <c r="CA21" s="453">
        <f>'2026return'!D569</f>
        <v>0</v>
      </c>
      <c r="CB21" s="453">
        <f>'2026return'!E569</f>
        <v>0</v>
      </c>
      <c r="CC21" s="453">
        <f>'2026return'!F569</f>
        <v>0</v>
      </c>
      <c r="CD21" s="453">
        <f>'2026return'!G569</f>
        <v>0</v>
      </c>
      <c r="CE21" s="453" t="str">
        <f>'2026return'!C570</f>
        <v xml:space="preserve"> </v>
      </c>
      <c r="CF21" s="453">
        <f>'2026return'!D570</f>
        <v>0</v>
      </c>
      <c r="CG21" s="453">
        <f>'2026return'!E570</f>
        <v>0</v>
      </c>
      <c r="CH21" s="453">
        <f>'2026return'!F570</f>
        <v>0</v>
      </c>
      <c r="CI21" s="453">
        <f>'2026return'!G570</f>
        <v>0</v>
      </c>
      <c r="CJ21" s="453">
        <f>'2026return'!C571</f>
        <v>0</v>
      </c>
      <c r="CK21" s="453">
        <f>'2026return'!D571</f>
        <v>0</v>
      </c>
      <c r="CL21" s="453">
        <f>'2026return'!E571</f>
        <v>0</v>
      </c>
      <c r="CM21" s="453">
        <f>'2026return'!F571</f>
        <v>0</v>
      </c>
      <c r="CN21" s="453">
        <f>'2026return'!G571</f>
        <v>0</v>
      </c>
      <c r="CO21" s="453">
        <f>'2026return'!C572</f>
        <v>0</v>
      </c>
      <c r="CP21" s="453">
        <f>'2026return'!D572</f>
        <v>0</v>
      </c>
      <c r="CQ21" s="453">
        <f>'2026return'!E572</f>
        <v>0</v>
      </c>
      <c r="CR21" s="453">
        <f>'2026return'!F572</f>
        <v>0</v>
      </c>
      <c r="CS21" s="453">
        <f>'2026return'!G572</f>
        <v>0</v>
      </c>
      <c r="CT21" s="453">
        <f>'2026return'!G573</f>
        <v>0</v>
      </c>
      <c r="CU21" s="453" t="str">
        <f>'2026return'!C580</f>
        <v xml:space="preserve"> </v>
      </c>
      <c r="CV21" s="453">
        <f>'2026return'!D580</f>
        <v>0</v>
      </c>
      <c r="CW21" s="453">
        <f>'2026return'!E580</f>
        <v>0</v>
      </c>
      <c r="CX21" s="453">
        <f>'2026return'!F580</f>
        <v>0</v>
      </c>
      <c r="CY21" s="453" t="str">
        <f>'2026return'!C581</f>
        <v xml:space="preserve"> </v>
      </c>
      <c r="CZ21" s="453">
        <f>'2026return'!D581</f>
        <v>0</v>
      </c>
      <c r="DA21" s="453">
        <f>'2026return'!E581</f>
        <v>0</v>
      </c>
      <c r="DB21" s="453">
        <f>'2026return'!F581</f>
        <v>0</v>
      </c>
      <c r="DC21" s="453">
        <f>'2026return'!F582</f>
        <v>0</v>
      </c>
      <c r="DD21" s="453">
        <f t="shared" si="32"/>
        <v>0</v>
      </c>
      <c r="DE21" s="453">
        <f t="shared" si="39"/>
        <v>0</v>
      </c>
      <c r="DF21" s="453">
        <f t="shared" si="40"/>
        <v>0</v>
      </c>
      <c r="DG21" s="453">
        <f t="shared" si="41"/>
        <v>0</v>
      </c>
      <c r="DH21" s="453">
        <f t="shared" si="42"/>
        <v>0</v>
      </c>
      <c r="DI21" s="453">
        <f t="shared" si="43"/>
        <v>0</v>
      </c>
      <c r="DJ21" s="453">
        <f t="shared" si="44"/>
        <v>0</v>
      </c>
      <c r="DK21" s="457">
        <f t="shared" si="33"/>
        <v>0</v>
      </c>
      <c r="DL21" s="457">
        <f t="shared" si="45"/>
        <v>0</v>
      </c>
      <c r="DM21" s="462">
        <f t="shared" si="34"/>
        <v>0</v>
      </c>
      <c r="DN21" s="462">
        <f t="shared" si="35"/>
        <v>0</v>
      </c>
      <c r="DO21" s="453">
        <f>SUM('2026return'!N553:N555)</f>
        <v>0</v>
      </c>
      <c r="DP21" s="453">
        <f>SUM('2026return'!N556:N558)</f>
        <v>0</v>
      </c>
      <c r="DQ21" s="453">
        <f>SUM('2026return'!N559:N561)</f>
        <v>0</v>
      </c>
      <c r="DR21" s="453">
        <f t="shared" si="36"/>
        <v>0</v>
      </c>
    </row>
    <row r="22" spans="1:122" s="14" customFormat="1" ht="12.75" customHeight="1" x14ac:dyDescent="0.2">
      <c r="A22" s="440" t="str">
        <f t="shared" si="37"/>
        <v/>
      </c>
      <c r="B22" s="440" t="str">
        <f t="shared" si="38"/>
        <v/>
      </c>
      <c r="C22" s="452" t="str">
        <f>IF('2026return'!C595="", "", '2026return'!C595)</f>
        <v/>
      </c>
      <c r="D22" s="452"/>
      <c r="E22" s="453">
        <f>'2026return'!D598+'2026return'!D600</f>
        <v>0</v>
      </c>
      <c r="F22" s="453">
        <f>'2026return'!D601+'2026return'!D603</f>
        <v>0</v>
      </c>
      <c r="G22" s="453">
        <f>'2026return'!D604+'2026return'!D606</f>
        <v>0</v>
      </c>
      <c r="H22" s="453">
        <f t="shared" si="24"/>
        <v>0</v>
      </c>
      <c r="I22" s="453">
        <f>'2026return'!M598+'2026return'!M599+'2026return'!M600</f>
        <v>0</v>
      </c>
      <c r="J22" s="453">
        <f>'2026return'!M601+'2026return'!M602+'2026return'!M603</f>
        <v>0</v>
      </c>
      <c r="K22" s="453">
        <f>'2026return'!M604+'2026return'!M605+'2026return'!M606</f>
        <v>0</v>
      </c>
      <c r="L22" s="453">
        <f t="shared" si="25"/>
        <v>0</v>
      </c>
      <c r="M22" s="454">
        <f>IF(MAX('2026return'!F598,'2026return'!F601,'2026return'!F604)=MIN('2026return'!F598,'2026return'!F601,'2026return'!F604),MAX('2026return'!F598,'2026return'!F601,'2026return'!F604))</f>
        <v>0</v>
      </c>
      <c r="N22" s="443"/>
      <c r="O22" s="440" t="str">
        <f t="shared" si="26"/>
        <v>N</v>
      </c>
      <c r="P22" s="440" t="str">
        <f t="shared" si="27"/>
        <v>N</v>
      </c>
      <c r="Q22" s="440" t="s">
        <v>1349</v>
      </c>
      <c r="R22" s="440" t="str">
        <f t="shared" si="28"/>
        <v>N</v>
      </c>
      <c r="S22" s="454">
        <f>'2026return'!E598</f>
        <v>0</v>
      </c>
      <c r="T22" s="454">
        <f>'2026return'!E601</f>
        <v>0</v>
      </c>
      <c r="U22" s="454">
        <f>'2026return'!E604</f>
        <v>0</v>
      </c>
      <c r="V22" s="454"/>
      <c r="W22" s="454" t="str">
        <f t="shared" si="29"/>
        <v xml:space="preserve"> </v>
      </c>
      <c r="X22" s="454" t="str">
        <f t="shared" si="30"/>
        <v xml:space="preserve"> </v>
      </c>
      <c r="Y22" s="454"/>
      <c r="Z22" s="454"/>
      <c r="AA22" s="454" t="str">
        <f t="shared" si="31"/>
        <v xml:space="preserve"> </v>
      </c>
      <c r="AB22" s="454"/>
      <c r="AC22" s="453">
        <f>'2026return'!G599</f>
        <v>0</v>
      </c>
      <c r="AD22" s="453">
        <f>'2026return'!H599</f>
        <v>0</v>
      </c>
      <c r="AE22" s="453">
        <f>'2026return'!I599</f>
        <v>0</v>
      </c>
      <c r="AF22" s="453">
        <f>'2026return'!J599</f>
        <v>0</v>
      </c>
      <c r="AG22" s="453">
        <f>'2026return'!K599</f>
        <v>0</v>
      </c>
      <c r="AH22" s="452"/>
      <c r="AI22" s="453">
        <f>'2026return'!L599</f>
        <v>0</v>
      </c>
      <c r="AJ22" s="452"/>
      <c r="AK22" s="453">
        <f>'2026return'!M599</f>
        <v>0</v>
      </c>
      <c r="AL22" s="453"/>
      <c r="AM22" s="453">
        <f>'2026return'!G602</f>
        <v>0</v>
      </c>
      <c r="AN22" s="452"/>
      <c r="AO22" s="453">
        <f>'2026return'!H602</f>
        <v>0</v>
      </c>
      <c r="AP22" s="453">
        <f>'2026return'!I602</f>
        <v>0</v>
      </c>
      <c r="AQ22" s="453">
        <f>'2026return'!J602</f>
        <v>0</v>
      </c>
      <c r="AR22" s="453">
        <f>'2026return'!K602</f>
        <v>0</v>
      </c>
      <c r="AS22" s="453">
        <f>'2026return'!L602</f>
        <v>0</v>
      </c>
      <c r="AT22" s="453">
        <f>'2026return'!M602</f>
        <v>0</v>
      </c>
      <c r="AU22" s="453">
        <f>'2026return'!G605</f>
        <v>0</v>
      </c>
      <c r="AV22" s="453">
        <f>'2026return'!H605</f>
        <v>0</v>
      </c>
      <c r="AW22" s="453">
        <f>'2026return'!I605</f>
        <v>0</v>
      </c>
      <c r="AX22" s="453">
        <f>'2026return'!J605</f>
        <v>0</v>
      </c>
      <c r="AY22" s="453">
        <f>'2026return'!K605</f>
        <v>0</v>
      </c>
      <c r="AZ22" s="453">
        <f>'2026return'!L605</f>
        <v>0</v>
      </c>
      <c r="BA22" s="453">
        <f>'2026return'!M605</f>
        <v>0</v>
      </c>
      <c r="BB22" s="453">
        <f>'2026return'!D600</f>
        <v>0</v>
      </c>
      <c r="BC22" s="453">
        <f>'2026return'!G600</f>
        <v>0</v>
      </c>
      <c r="BD22" s="453">
        <f>'2026return'!H600</f>
        <v>0</v>
      </c>
      <c r="BE22" s="453">
        <f>'2026return'!I600</f>
        <v>0</v>
      </c>
      <c r="BF22" s="453">
        <f>'2026return'!J600</f>
        <v>0</v>
      </c>
      <c r="BG22" s="453">
        <f>'2026return'!K600</f>
        <v>0</v>
      </c>
      <c r="BH22" s="453">
        <f>'2026return'!L600</f>
        <v>0</v>
      </c>
      <c r="BI22" s="453">
        <f>'2026return'!M600</f>
        <v>0</v>
      </c>
      <c r="BJ22" s="453">
        <f>'2026return'!D603</f>
        <v>0</v>
      </c>
      <c r="BK22" s="453">
        <f>'2026return'!G603</f>
        <v>0</v>
      </c>
      <c r="BL22" s="453">
        <f>'2026return'!H603</f>
        <v>0</v>
      </c>
      <c r="BM22" s="453">
        <f>'2026return'!I603</f>
        <v>0</v>
      </c>
      <c r="BN22" s="453">
        <f>'2026return'!J603</f>
        <v>0</v>
      </c>
      <c r="BO22" s="453">
        <f>'2026return'!K603</f>
        <v>0</v>
      </c>
      <c r="BP22" s="453">
        <f>'2026return'!L603</f>
        <v>0</v>
      </c>
      <c r="BQ22" s="453">
        <f>'2026return'!M603</f>
        <v>0</v>
      </c>
      <c r="BR22" s="453">
        <f>'2026return'!D606</f>
        <v>0</v>
      </c>
      <c r="BS22" s="453">
        <f>'2026return'!G606</f>
        <v>0</v>
      </c>
      <c r="BT22" s="453">
        <f>'2026return'!H606</f>
        <v>0</v>
      </c>
      <c r="BU22" s="453">
        <f>'2026return'!I606</f>
        <v>0</v>
      </c>
      <c r="BV22" s="453">
        <f>'2026return'!J606</f>
        <v>0</v>
      </c>
      <c r="BW22" s="453">
        <f>'2026return'!K606</f>
        <v>0</v>
      </c>
      <c r="BX22" s="453">
        <f>'2026return'!L606</f>
        <v>0</v>
      </c>
      <c r="BY22" s="453">
        <f>'2026return'!M606</f>
        <v>0</v>
      </c>
      <c r="BZ22" s="440" t="str">
        <f>'2026return'!C614</f>
        <v xml:space="preserve"> </v>
      </c>
      <c r="CA22" s="453">
        <f>'2026return'!D614</f>
        <v>0</v>
      </c>
      <c r="CB22" s="453">
        <f>'2026return'!E614</f>
        <v>0</v>
      </c>
      <c r="CC22" s="453">
        <f>'2026return'!F614</f>
        <v>0</v>
      </c>
      <c r="CD22" s="453">
        <f>'2026return'!G614</f>
        <v>0</v>
      </c>
      <c r="CE22" s="453" t="str">
        <f>'2026return'!C615</f>
        <v xml:space="preserve"> </v>
      </c>
      <c r="CF22" s="453">
        <f>'2026return'!D615</f>
        <v>0</v>
      </c>
      <c r="CG22" s="453">
        <f>'2026return'!E615</f>
        <v>0</v>
      </c>
      <c r="CH22" s="453">
        <f>'2026return'!F615</f>
        <v>0</v>
      </c>
      <c r="CI22" s="453">
        <f>'2026return'!G615</f>
        <v>0</v>
      </c>
      <c r="CJ22" s="453">
        <f>'2026return'!C616</f>
        <v>0</v>
      </c>
      <c r="CK22" s="453">
        <f>'2026return'!D616</f>
        <v>0</v>
      </c>
      <c r="CL22" s="453">
        <f>'2026return'!E616</f>
        <v>0</v>
      </c>
      <c r="CM22" s="453">
        <f>'2026return'!F616</f>
        <v>0</v>
      </c>
      <c r="CN22" s="453">
        <f>'2026return'!G616</f>
        <v>0</v>
      </c>
      <c r="CO22" s="453">
        <f>'2026return'!C617</f>
        <v>0</v>
      </c>
      <c r="CP22" s="453">
        <f>'2026return'!D617</f>
        <v>0</v>
      </c>
      <c r="CQ22" s="453">
        <f>'2026return'!E617</f>
        <v>0</v>
      </c>
      <c r="CR22" s="453">
        <f>'2026return'!F617</f>
        <v>0</v>
      </c>
      <c r="CS22" s="453">
        <f>'2026return'!G617</f>
        <v>0</v>
      </c>
      <c r="CT22" s="453">
        <f>'2026return'!G618</f>
        <v>0</v>
      </c>
      <c r="CU22" s="453" t="str">
        <f>'2026return'!C625</f>
        <v xml:space="preserve"> </v>
      </c>
      <c r="CV22" s="453">
        <f>'2026return'!D625</f>
        <v>0</v>
      </c>
      <c r="CW22" s="453">
        <f>'2026return'!E625</f>
        <v>0</v>
      </c>
      <c r="CX22" s="453">
        <f>'2026return'!F625</f>
        <v>0</v>
      </c>
      <c r="CY22" s="453" t="str">
        <f>'2026return'!C626</f>
        <v xml:space="preserve"> </v>
      </c>
      <c r="CZ22" s="453">
        <f>'2026return'!D626</f>
        <v>0</v>
      </c>
      <c r="DA22" s="453">
        <f>'2026return'!E626</f>
        <v>0</v>
      </c>
      <c r="DB22" s="453">
        <f>'2026return'!F626</f>
        <v>0</v>
      </c>
      <c r="DC22" s="453">
        <f>'2026return'!F627</f>
        <v>0</v>
      </c>
      <c r="DD22" s="453">
        <f t="shared" si="32"/>
        <v>0</v>
      </c>
      <c r="DE22" s="453">
        <f t="shared" si="39"/>
        <v>0</v>
      </c>
      <c r="DF22" s="453">
        <f t="shared" si="40"/>
        <v>0</v>
      </c>
      <c r="DG22" s="453">
        <f t="shared" si="41"/>
        <v>0</v>
      </c>
      <c r="DH22" s="453">
        <f t="shared" si="42"/>
        <v>0</v>
      </c>
      <c r="DI22" s="453">
        <f t="shared" si="43"/>
        <v>0</v>
      </c>
      <c r="DJ22" s="453">
        <f t="shared" si="44"/>
        <v>0</v>
      </c>
      <c r="DK22" s="457">
        <f t="shared" si="33"/>
        <v>0</v>
      </c>
      <c r="DL22" s="457">
        <f t="shared" si="45"/>
        <v>0</v>
      </c>
      <c r="DM22" s="462">
        <f t="shared" si="34"/>
        <v>0</v>
      </c>
      <c r="DN22" s="462">
        <f t="shared" si="35"/>
        <v>0</v>
      </c>
      <c r="DO22" s="453">
        <f>SUM('2026return'!N598:N600)</f>
        <v>0</v>
      </c>
      <c r="DP22" s="453">
        <f>SUM('2026return'!N601:N603)</f>
        <v>0</v>
      </c>
      <c r="DQ22" s="453">
        <f>SUM('2026return'!N604:N606)</f>
        <v>0</v>
      </c>
      <c r="DR22" s="453">
        <f t="shared" si="36"/>
        <v>0</v>
      </c>
    </row>
    <row r="23" spans="1:122" s="14" customFormat="1" ht="12.75" customHeight="1" x14ac:dyDescent="0.2">
      <c r="A23" s="440" t="str">
        <f t="shared" si="37"/>
        <v/>
      </c>
      <c r="B23" s="440" t="str">
        <f t="shared" si="38"/>
        <v/>
      </c>
      <c r="C23" s="452" t="str">
        <f>IF('2026return'!C641="", "", '2026return'!C641)</f>
        <v/>
      </c>
      <c r="D23" s="452"/>
      <c r="E23" s="453">
        <f>'2026return'!D644+'2026return'!D646</f>
        <v>0</v>
      </c>
      <c r="F23" s="453">
        <f>'2026return'!D647+'2026return'!D649</f>
        <v>0</v>
      </c>
      <c r="G23" s="453">
        <f>'2026return'!D650+'2026return'!D652</f>
        <v>0</v>
      </c>
      <c r="H23" s="453">
        <f t="shared" si="24"/>
        <v>0</v>
      </c>
      <c r="I23" s="453">
        <f>'2026return'!M644+'2026return'!M645+'2026return'!M646</f>
        <v>0</v>
      </c>
      <c r="J23" s="453">
        <f>'2026return'!M647+'2026return'!M648+'2026return'!M649</f>
        <v>0</v>
      </c>
      <c r="K23" s="453">
        <f>'2026return'!M650+'2026return'!M651+'2026return'!M652</f>
        <v>0</v>
      </c>
      <c r="L23" s="453">
        <f t="shared" si="25"/>
        <v>0</v>
      </c>
      <c r="M23" s="454">
        <f>IF(MAX('2026return'!F644,'2026return'!F647,'2026return'!F650)=MIN('2026return'!F644,'2026return'!F647,'2026return'!F650),MAX('2026return'!F644,'2026return'!F647,'2026return'!F650))</f>
        <v>0</v>
      </c>
      <c r="N23" s="443"/>
      <c r="O23" s="440" t="str">
        <f t="shared" si="26"/>
        <v>N</v>
      </c>
      <c r="P23" s="440" t="str">
        <f t="shared" si="27"/>
        <v>N</v>
      </c>
      <c r="Q23" s="440" t="s">
        <v>1349</v>
      </c>
      <c r="R23" s="440" t="str">
        <f t="shared" si="28"/>
        <v>N</v>
      </c>
      <c r="S23" s="454">
        <f>'2026return'!E644</f>
        <v>0</v>
      </c>
      <c r="T23" s="454">
        <f>'2026return'!E647</f>
        <v>0</v>
      </c>
      <c r="U23" s="454">
        <f>'2026return'!E650</f>
        <v>0</v>
      </c>
      <c r="V23" s="454"/>
      <c r="W23" s="454" t="str">
        <f t="shared" si="29"/>
        <v xml:space="preserve"> </v>
      </c>
      <c r="X23" s="454" t="str">
        <f t="shared" si="30"/>
        <v xml:space="preserve"> </v>
      </c>
      <c r="Y23" s="454"/>
      <c r="Z23" s="454"/>
      <c r="AA23" s="454" t="str">
        <f t="shared" si="31"/>
        <v xml:space="preserve"> </v>
      </c>
      <c r="AB23" s="454"/>
      <c r="AC23" s="453">
        <f>'2026return'!G645</f>
        <v>0</v>
      </c>
      <c r="AD23" s="453">
        <f>'2026return'!H645</f>
        <v>0</v>
      </c>
      <c r="AE23" s="453">
        <f>'2026return'!I645</f>
        <v>0</v>
      </c>
      <c r="AF23" s="453">
        <f>'2026return'!J645</f>
        <v>0</v>
      </c>
      <c r="AG23" s="453">
        <f>'2026return'!K645</f>
        <v>0</v>
      </c>
      <c r="AH23" s="452"/>
      <c r="AI23" s="453">
        <f>'2026return'!L645</f>
        <v>0</v>
      </c>
      <c r="AJ23" s="452"/>
      <c r="AK23" s="453">
        <f>'2026return'!M645</f>
        <v>0</v>
      </c>
      <c r="AL23" s="453"/>
      <c r="AM23" s="453">
        <f>'2026return'!G648</f>
        <v>0</v>
      </c>
      <c r="AN23" s="452"/>
      <c r="AO23" s="453">
        <f>'2026return'!H648</f>
        <v>0</v>
      </c>
      <c r="AP23" s="453">
        <f>'2026return'!I648</f>
        <v>0</v>
      </c>
      <c r="AQ23" s="453">
        <f>'2026return'!J648</f>
        <v>0</v>
      </c>
      <c r="AR23" s="453">
        <f>'2026return'!K648</f>
        <v>0</v>
      </c>
      <c r="AS23" s="453">
        <f>'2026return'!L648</f>
        <v>0</v>
      </c>
      <c r="AT23" s="453">
        <f>'2026return'!M648</f>
        <v>0</v>
      </c>
      <c r="AU23" s="453">
        <f>'2026return'!G651</f>
        <v>0</v>
      </c>
      <c r="AV23" s="453">
        <f>'2026return'!H651</f>
        <v>0</v>
      </c>
      <c r="AW23" s="453">
        <f>'2026return'!I651</f>
        <v>0</v>
      </c>
      <c r="AX23" s="453">
        <f>'2026return'!J651</f>
        <v>0</v>
      </c>
      <c r="AY23" s="453">
        <f>'2026return'!K651</f>
        <v>0</v>
      </c>
      <c r="AZ23" s="453">
        <f>'2026return'!L651</f>
        <v>0</v>
      </c>
      <c r="BA23" s="453">
        <f>'2026return'!M651</f>
        <v>0</v>
      </c>
      <c r="BB23" s="453">
        <f>'2026return'!D646</f>
        <v>0</v>
      </c>
      <c r="BC23" s="453">
        <f>'2026return'!G646</f>
        <v>0</v>
      </c>
      <c r="BD23" s="453">
        <f>'2026return'!H646</f>
        <v>0</v>
      </c>
      <c r="BE23" s="453">
        <f>'2026return'!I646</f>
        <v>0</v>
      </c>
      <c r="BF23" s="453">
        <f>'2026return'!J646</f>
        <v>0</v>
      </c>
      <c r="BG23" s="453">
        <f>'2026return'!K646</f>
        <v>0</v>
      </c>
      <c r="BH23" s="453">
        <f>'2026return'!L646</f>
        <v>0</v>
      </c>
      <c r="BI23" s="453">
        <f>'2026return'!M646</f>
        <v>0</v>
      </c>
      <c r="BJ23" s="453">
        <f>'2026return'!D649</f>
        <v>0</v>
      </c>
      <c r="BK23" s="453">
        <f>'2026return'!G649</f>
        <v>0</v>
      </c>
      <c r="BL23" s="453">
        <f>'2026return'!H649</f>
        <v>0</v>
      </c>
      <c r="BM23" s="453">
        <f>'2026return'!I649</f>
        <v>0</v>
      </c>
      <c r="BN23" s="453">
        <f>'2026return'!J649</f>
        <v>0</v>
      </c>
      <c r="BO23" s="453">
        <f>'2026return'!K649</f>
        <v>0</v>
      </c>
      <c r="BP23" s="453">
        <f>'2026return'!L649</f>
        <v>0</v>
      </c>
      <c r="BQ23" s="453">
        <f>'2026return'!M649</f>
        <v>0</v>
      </c>
      <c r="BR23" s="453">
        <f>'2026return'!D652</f>
        <v>0</v>
      </c>
      <c r="BS23" s="453">
        <f>'2026return'!G652</f>
        <v>0</v>
      </c>
      <c r="BT23" s="453">
        <f>'2026return'!H652</f>
        <v>0</v>
      </c>
      <c r="BU23" s="453">
        <f>'2026return'!I652</f>
        <v>0</v>
      </c>
      <c r="BV23" s="453">
        <f>'2026return'!J652</f>
        <v>0</v>
      </c>
      <c r="BW23" s="453">
        <f>'2026return'!K652</f>
        <v>0</v>
      </c>
      <c r="BX23" s="453">
        <f>'2026return'!L652</f>
        <v>0</v>
      </c>
      <c r="BY23" s="453">
        <f>'2026return'!M652</f>
        <v>0</v>
      </c>
      <c r="BZ23" s="440" t="str">
        <f>'2026return'!C660</f>
        <v xml:space="preserve"> </v>
      </c>
      <c r="CA23" s="453">
        <f>'2026return'!D660</f>
        <v>0</v>
      </c>
      <c r="CB23" s="453">
        <f>'2026return'!E660</f>
        <v>0</v>
      </c>
      <c r="CC23" s="453">
        <f>'2026return'!F660</f>
        <v>0</v>
      </c>
      <c r="CD23" s="453">
        <f>'2026return'!G660</f>
        <v>0</v>
      </c>
      <c r="CE23" s="453" t="str">
        <f>'2026return'!C661</f>
        <v xml:space="preserve"> </v>
      </c>
      <c r="CF23" s="453">
        <f>'2026return'!D661</f>
        <v>0</v>
      </c>
      <c r="CG23" s="453">
        <f>'2026return'!E661</f>
        <v>0</v>
      </c>
      <c r="CH23" s="453">
        <f>'2026return'!F661</f>
        <v>0</v>
      </c>
      <c r="CI23" s="453">
        <f>'2026return'!G661</f>
        <v>0</v>
      </c>
      <c r="CJ23" s="453">
        <f>'2026return'!C662</f>
        <v>0</v>
      </c>
      <c r="CK23" s="453">
        <f>'2026return'!D662</f>
        <v>0</v>
      </c>
      <c r="CL23" s="453">
        <f>'2026return'!E662</f>
        <v>0</v>
      </c>
      <c r="CM23" s="453">
        <f>'2026return'!F662</f>
        <v>0</v>
      </c>
      <c r="CN23" s="453">
        <f>'2026return'!G662</f>
        <v>0</v>
      </c>
      <c r="CO23" s="453">
        <f>'2026return'!C663</f>
        <v>0</v>
      </c>
      <c r="CP23" s="453">
        <f>'2026return'!D663</f>
        <v>0</v>
      </c>
      <c r="CQ23" s="453">
        <f>'2026return'!E663</f>
        <v>0</v>
      </c>
      <c r="CR23" s="453">
        <f>'2026return'!F663</f>
        <v>0</v>
      </c>
      <c r="CS23" s="453">
        <f>'2026return'!G663</f>
        <v>0</v>
      </c>
      <c r="CT23" s="453">
        <f>'2026return'!G664</f>
        <v>0</v>
      </c>
      <c r="CU23" s="453" t="str">
        <f>'2026return'!C671</f>
        <v xml:space="preserve"> </v>
      </c>
      <c r="CV23" s="453">
        <f>'2026return'!D671</f>
        <v>0</v>
      </c>
      <c r="CW23" s="453">
        <f>'2026return'!E671</f>
        <v>0</v>
      </c>
      <c r="CX23" s="453">
        <f>'2026return'!F671</f>
        <v>0</v>
      </c>
      <c r="CY23" s="453" t="str">
        <f>'2026return'!C672</f>
        <v xml:space="preserve"> </v>
      </c>
      <c r="CZ23" s="453">
        <f>'2026return'!D672</f>
        <v>0</v>
      </c>
      <c r="DA23" s="453">
        <f>'2026return'!E672</f>
        <v>0</v>
      </c>
      <c r="DB23" s="453">
        <f>'2026return'!F672</f>
        <v>0</v>
      </c>
      <c r="DC23" s="453">
        <f>'2026return'!F673</f>
        <v>0</v>
      </c>
      <c r="DD23" s="453">
        <f t="shared" si="32"/>
        <v>0</v>
      </c>
      <c r="DE23" s="453">
        <f t="shared" si="39"/>
        <v>0</v>
      </c>
      <c r="DF23" s="453">
        <f t="shared" si="40"/>
        <v>0</v>
      </c>
      <c r="DG23" s="453">
        <f t="shared" si="41"/>
        <v>0</v>
      </c>
      <c r="DH23" s="453">
        <f t="shared" si="42"/>
        <v>0</v>
      </c>
      <c r="DI23" s="453">
        <f t="shared" si="43"/>
        <v>0</v>
      </c>
      <c r="DJ23" s="453">
        <f t="shared" si="44"/>
        <v>0</v>
      </c>
      <c r="DK23" s="457">
        <f t="shared" si="33"/>
        <v>0</v>
      </c>
      <c r="DL23" s="457">
        <f t="shared" si="45"/>
        <v>0</v>
      </c>
      <c r="DM23" s="462">
        <f t="shared" si="34"/>
        <v>0</v>
      </c>
      <c r="DN23" s="462">
        <f t="shared" si="35"/>
        <v>0</v>
      </c>
      <c r="DO23" s="453">
        <f>SUM('2026return'!N644:N646)</f>
        <v>0</v>
      </c>
      <c r="DP23" s="453">
        <f>SUM('2026return'!N647:N649)</f>
        <v>0</v>
      </c>
      <c r="DQ23" s="453">
        <f>SUM('2026return'!N650:N652)</f>
        <v>0</v>
      </c>
      <c r="DR23" s="453">
        <f t="shared" si="36"/>
        <v>0</v>
      </c>
    </row>
    <row r="26" spans="1:122" s="102" customFormat="1" ht="15.75" x14ac:dyDescent="0.25">
      <c r="A26" s="212" t="s">
        <v>1370</v>
      </c>
      <c r="B26" s="213"/>
      <c r="C26" s="213"/>
      <c r="D26" s="214"/>
      <c r="E26" s="96" t="s">
        <v>1371</v>
      </c>
      <c r="F26" s="97"/>
      <c r="G26" s="97"/>
      <c r="H26" s="215"/>
      <c r="I26" s="96" t="s">
        <v>838</v>
      </c>
      <c r="J26" s="97"/>
      <c r="K26" s="97"/>
      <c r="L26" s="215"/>
      <c r="M26" s="216"/>
      <c r="N26" s="96"/>
      <c r="O26" s="217" t="s">
        <v>1372</v>
      </c>
      <c r="P26" s="218"/>
      <c r="Q26" s="218"/>
      <c r="R26" s="219"/>
      <c r="S26" s="220" t="s">
        <v>1244</v>
      </c>
      <c r="T26" s="221"/>
      <c r="U26" s="222"/>
      <c r="V26" s="229"/>
      <c r="W26" s="220" t="s">
        <v>1245</v>
      </c>
      <c r="X26" s="221"/>
      <c r="Y26" s="229"/>
      <c r="Z26" s="229"/>
      <c r="AA26" s="222"/>
      <c r="AB26" s="229"/>
      <c r="AC26" s="96" t="s">
        <v>1246</v>
      </c>
      <c r="AD26" s="97"/>
      <c r="AE26" s="97"/>
      <c r="AF26" s="97"/>
      <c r="AG26" s="97"/>
      <c r="AH26" s="234"/>
      <c r="AI26" s="97"/>
      <c r="AJ26" s="234"/>
      <c r="AK26" s="223"/>
      <c r="AL26" s="236"/>
      <c r="AM26" s="96" t="s">
        <v>1247</v>
      </c>
      <c r="AN26" s="234"/>
      <c r="AO26" s="97"/>
      <c r="AP26" s="97"/>
      <c r="AQ26" s="97"/>
      <c r="AR26" s="97"/>
      <c r="AS26" s="97"/>
      <c r="AT26" s="215"/>
      <c r="AU26" s="96" t="s">
        <v>1248</v>
      </c>
      <c r="AV26" s="97"/>
      <c r="AW26" s="97"/>
      <c r="AX26" s="97"/>
      <c r="AY26" s="97"/>
      <c r="AZ26" s="97"/>
      <c r="BA26" s="215"/>
      <c r="BB26" s="96" t="s">
        <v>1249</v>
      </c>
      <c r="BC26" s="97"/>
      <c r="BD26" s="97"/>
      <c r="BE26" s="97"/>
      <c r="BF26" s="97"/>
      <c r="BG26" s="97"/>
      <c r="BH26" s="97"/>
      <c r="BI26" s="215"/>
      <c r="BJ26" s="96" t="s">
        <v>1250</v>
      </c>
      <c r="BK26" s="97"/>
      <c r="BL26" s="97"/>
      <c r="BM26" s="97"/>
      <c r="BN26" s="97"/>
      <c r="BO26" s="97"/>
      <c r="BP26" s="97"/>
      <c r="BQ26" s="215"/>
      <c r="BR26" s="96" t="s">
        <v>1251</v>
      </c>
      <c r="BS26" s="97"/>
      <c r="BT26" s="97"/>
      <c r="BU26" s="97"/>
      <c r="BV26" s="97"/>
      <c r="BW26" s="97"/>
      <c r="BX26" s="97"/>
      <c r="BY26" s="97"/>
      <c r="BZ26" s="96" t="s">
        <v>1355</v>
      </c>
      <c r="CA26" s="97"/>
      <c r="CB26" s="224"/>
      <c r="CC26" s="224"/>
      <c r="CD26" s="97"/>
      <c r="CE26" s="97"/>
      <c r="CF26" s="97"/>
      <c r="CG26" s="224"/>
      <c r="CH26" s="224"/>
      <c r="CI26" s="97"/>
      <c r="CJ26" s="98"/>
      <c r="CK26" s="97"/>
      <c r="CL26" s="224"/>
      <c r="CM26" s="224"/>
      <c r="CN26" s="97"/>
      <c r="CO26" s="98"/>
      <c r="CP26" s="97"/>
      <c r="CQ26" s="224"/>
      <c r="CR26" s="224"/>
      <c r="CS26" s="97"/>
      <c r="CT26" s="97"/>
      <c r="CU26" s="96" t="s">
        <v>1356</v>
      </c>
      <c r="CV26" s="97"/>
      <c r="CW26" s="97"/>
      <c r="CX26" s="97"/>
      <c r="CY26" s="97"/>
      <c r="CZ26" s="97"/>
      <c r="DA26" s="97"/>
      <c r="DB26" s="97"/>
      <c r="DC26" s="97"/>
      <c r="DD26" s="215"/>
      <c r="DE26" s="96" t="s">
        <v>1357</v>
      </c>
      <c r="DF26" s="97"/>
      <c r="DG26" s="215"/>
      <c r="DH26" s="96" t="s">
        <v>1358</v>
      </c>
      <c r="DI26" s="97"/>
      <c r="DJ26" s="215"/>
      <c r="DK26" s="225"/>
      <c r="DL26" s="226"/>
      <c r="DM26" s="227"/>
      <c r="DN26" s="228"/>
      <c r="DO26" s="99" t="s">
        <v>1268</v>
      </c>
      <c r="DP26" s="100"/>
      <c r="DQ26" s="100"/>
      <c r="DR26" s="101"/>
    </row>
    <row r="27" spans="1:122" s="110" customFormat="1" ht="87" x14ac:dyDescent="0.25">
      <c r="A27" s="111"/>
      <c r="B27" s="111" t="s">
        <v>363</v>
      </c>
      <c r="C27" s="111" t="s">
        <v>1359</v>
      </c>
      <c r="D27" s="136" t="s">
        <v>1275</v>
      </c>
      <c r="E27" s="112" t="s">
        <v>1276</v>
      </c>
      <c r="F27" s="112" t="s">
        <v>806</v>
      </c>
      <c r="G27" s="112" t="s">
        <v>808</v>
      </c>
      <c r="H27" s="112" t="s">
        <v>1277</v>
      </c>
      <c r="I27" s="112" t="s">
        <v>1276</v>
      </c>
      <c r="J27" s="112" t="s">
        <v>806</v>
      </c>
      <c r="K27" s="112" t="s">
        <v>808</v>
      </c>
      <c r="L27" s="112" t="s">
        <v>1360</v>
      </c>
      <c r="M27" s="111" t="s">
        <v>1284</v>
      </c>
      <c r="N27" s="119" t="s">
        <v>1279</v>
      </c>
      <c r="O27" s="113" t="s">
        <v>1280</v>
      </c>
      <c r="P27" s="113" t="s">
        <v>1281</v>
      </c>
      <c r="Q27" s="113" t="s">
        <v>1282</v>
      </c>
      <c r="R27" s="113" t="s">
        <v>1283</v>
      </c>
      <c r="S27" s="114" t="s">
        <v>831</v>
      </c>
      <c r="T27" s="114" t="s">
        <v>806</v>
      </c>
      <c r="U27" s="114" t="s">
        <v>1285</v>
      </c>
      <c r="V27" s="231"/>
      <c r="W27" s="114" t="s">
        <v>831</v>
      </c>
      <c r="X27" s="114" t="s">
        <v>806</v>
      </c>
      <c r="Y27" s="231"/>
      <c r="Z27" s="231"/>
      <c r="AA27" s="114" t="s">
        <v>1285</v>
      </c>
      <c r="AB27" s="231"/>
      <c r="AC27" s="112" t="s">
        <v>1288</v>
      </c>
      <c r="AD27" s="112" t="s">
        <v>1289</v>
      </c>
      <c r="AE27" s="112" t="s">
        <v>1290</v>
      </c>
      <c r="AF27" s="112" t="s">
        <v>1291</v>
      </c>
      <c r="AG27" s="112" t="s">
        <v>1292</v>
      </c>
      <c r="AH27" s="235"/>
      <c r="AI27" s="112" t="s">
        <v>1293</v>
      </c>
      <c r="AJ27" s="235"/>
      <c r="AK27" s="115" t="s">
        <v>1294</v>
      </c>
      <c r="AL27" s="237"/>
      <c r="AM27" s="112" t="s">
        <v>1288</v>
      </c>
      <c r="AN27" s="235"/>
      <c r="AO27" s="112" t="s">
        <v>1289</v>
      </c>
      <c r="AP27" s="112" t="s">
        <v>1290</v>
      </c>
      <c r="AQ27" s="112" t="s">
        <v>1291</v>
      </c>
      <c r="AR27" s="112" t="s">
        <v>1292</v>
      </c>
      <c r="AS27" s="112" t="s">
        <v>1293</v>
      </c>
      <c r="AT27" s="112" t="s">
        <v>1295</v>
      </c>
      <c r="AU27" s="112" t="s">
        <v>1288</v>
      </c>
      <c r="AV27" s="112" t="s">
        <v>1289</v>
      </c>
      <c r="AW27" s="112" t="s">
        <v>1290</v>
      </c>
      <c r="AX27" s="112" t="s">
        <v>1291</v>
      </c>
      <c r="AY27" s="112" t="s">
        <v>1292</v>
      </c>
      <c r="AZ27" s="112" t="s">
        <v>1293</v>
      </c>
      <c r="BA27" s="112" t="s">
        <v>1296</v>
      </c>
      <c r="BB27" s="116" t="s">
        <v>1297</v>
      </c>
      <c r="BC27" s="112" t="s">
        <v>1288</v>
      </c>
      <c r="BD27" s="112" t="s">
        <v>1289</v>
      </c>
      <c r="BE27" s="112" t="s">
        <v>1298</v>
      </c>
      <c r="BF27" s="112" t="s">
        <v>1291</v>
      </c>
      <c r="BG27" s="112" t="s">
        <v>1292</v>
      </c>
      <c r="BH27" s="112" t="s">
        <v>1293</v>
      </c>
      <c r="BI27" s="112" t="s">
        <v>1299</v>
      </c>
      <c r="BJ27" s="116" t="s">
        <v>1300</v>
      </c>
      <c r="BK27" s="112" t="s">
        <v>1288</v>
      </c>
      <c r="BL27" s="112" t="s">
        <v>1289</v>
      </c>
      <c r="BM27" s="112" t="s">
        <v>1290</v>
      </c>
      <c r="BN27" s="112" t="s">
        <v>1291</v>
      </c>
      <c r="BO27" s="112" t="s">
        <v>1292</v>
      </c>
      <c r="BP27" s="112" t="s">
        <v>1293</v>
      </c>
      <c r="BQ27" s="112" t="s">
        <v>1301</v>
      </c>
      <c r="BR27" s="116" t="s">
        <v>1302</v>
      </c>
      <c r="BS27" s="112" t="s">
        <v>1288</v>
      </c>
      <c r="BT27" s="112" t="s">
        <v>1289</v>
      </c>
      <c r="BU27" s="112" t="s">
        <v>1290</v>
      </c>
      <c r="BV27" s="112" t="s">
        <v>1291</v>
      </c>
      <c r="BW27" s="112" t="s">
        <v>1292</v>
      </c>
      <c r="BX27" s="112" t="s">
        <v>1293</v>
      </c>
      <c r="BY27" s="115" t="s">
        <v>1361</v>
      </c>
      <c r="BZ27" s="112" t="s">
        <v>812</v>
      </c>
      <c r="CA27" s="112" t="s">
        <v>795</v>
      </c>
      <c r="CB27" s="117" t="s">
        <v>796</v>
      </c>
      <c r="CC27" s="117" t="s">
        <v>797</v>
      </c>
      <c r="CD27" s="112" t="s">
        <v>1314</v>
      </c>
      <c r="CE27" s="112" t="s">
        <v>812</v>
      </c>
      <c r="CF27" s="112" t="s">
        <v>795</v>
      </c>
      <c r="CG27" s="117" t="s">
        <v>796</v>
      </c>
      <c r="CH27" s="117" t="s">
        <v>797</v>
      </c>
      <c r="CI27" s="112" t="s">
        <v>1314</v>
      </c>
      <c r="CJ27" s="115" t="s">
        <v>812</v>
      </c>
      <c r="CK27" s="112" t="s">
        <v>795</v>
      </c>
      <c r="CL27" s="117" t="s">
        <v>796</v>
      </c>
      <c r="CM27" s="117" t="s">
        <v>797</v>
      </c>
      <c r="CN27" s="112" t="s">
        <v>1314</v>
      </c>
      <c r="CO27" s="115" t="s">
        <v>812</v>
      </c>
      <c r="CP27" s="112" t="s">
        <v>795</v>
      </c>
      <c r="CQ27" s="117" t="s">
        <v>796</v>
      </c>
      <c r="CR27" s="117" t="s">
        <v>797</v>
      </c>
      <c r="CS27" s="112" t="s">
        <v>1314</v>
      </c>
      <c r="CT27" s="112" t="s">
        <v>1362</v>
      </c>
      <c r="CU27" s="112" t="s">
        <v>812</v>
      </c>
      <c r="CV27" s="112" t="s">
        <v>1363</v>
      </c>
      <c r="CW27" s="112" t="s">
        <v>818</v>
      </c>
      <c r="CX27" s="112" t="s">
        <v>1364</v>
      </c>
      <c r="CY27" s="112" t="s">
        <v>812</v>
      </c>
      <c r="CZ27" s="112" t="s">
        <v>1363</v>
      </c>
      <c r="DA27" s="112" t="s">
        <v>818</v>
      </c>
      <c r="DB27" s="112" t="s">
        <v>1364</v>
      </c>
      <c r="DC27" s="112" t="s">
        <v>1362</v>
      </c>
      <c r="DD27" s="112" t="s">
        <v>1365</v>
      </c>
      <c r="DE27" s="112" t="s">
        <v>1276</v>
      </c>
      <c r="DF27" s="112" t="s">
        <v>806</v>
      </c>
      <c r="DG27" s="112" t="s">
        <v>808</v>
      </c>
      <c r="DH27" s="112" t="s">
        <v>1276</v>
      </c>
      <c r="DI27" s="112" t="s">
        <v>806</v>
      </c>
      <c r="DJ27" s="112" t="s">
        <v>808</v>
      </c>
      <c r="DK27" s="112" t="s">
        <v>1366</v>
      </c>
      <c r="DL27" s="112" t="s">
        <v>1367</v>
      </c>
      <c r="DM27" s="118" t="s">
        <v>1368</v>
      </c>
      <c r="DN27" s="118" t="s">
        <v>1369</v>
      </c>
      <c r="DO27" s="119" t="s">
        <v>1276</v>
      </c>
      <c r="DP27" s="119" t="s">
        <v>806</v>
      </c>
      <c r="DQ27" s="135" t="s">
        <v>1344</v>
      </c>
      <c r="DR27" s="119" t="s">
        <v>1346</v>
      </c>
    </row>
    <row r="28" spans="1:122" s="14" customFormat="1" ht="12.75" customHeight="1" x14ac:dyDescent="0.2">
      <c r="A28" s="440" t="str">
        <f ca="1">IF($C28="","",$A$8)</f>
        <v/>
      </c>
      <c r="B28" s="440" t="str">
        <f>IF($C28="","",$C$8)</f>
        <v xml:space="preserve"> </v>
      </c>
      <c r="C28" s="452" t="str">
        <f>IF('2026return'!C700="", "", '2026return'!C700)</f>
        <v>SSA1</v>
      </c>
      <c r="D28" s="452"/>
      <c r="E28" s="453">
        <f>'2026return'!D703+'2026return'!D705</f>
        <v>0</v>
      </c>
      <c r="F28" s="453">
        <f>'2026return'!D706+'2026return'!D708</f>
        <v>0</v>
      </c>
      <c r="G28" s="453">
        <f>'2026return'!D709+'2026return'!D711</f>
        <v>0</v>
      </c>
      <c r="H28" s="453">
        <f t="shared" ref="H28:H29" si="46">SUM(E28:G28)</f>
        <v>0</v>
      </c>
      <c r="I28" s="453">
        <f>'2026return'!M703+'2026return'!M704+'2026return'!M705</f>
        <v>0</v>
      </c>
      <c r="J28" s="453">
        <f>'2026return'!M706+'2026return'!M707+'2026return'!M708</f>
        <v>0</v>
      </c>
      <c r="K28" s="453">
        <f>'2026return'!M709+'2026return'!M710+'2026return'!M711</f>
        <v>0</v>
      </c>
      <c r="L28" s="453">
        <f t="shared" ref="L28:L29" si="47">SUM(I28:K28)</f>
        <v>0</v>
      </c>
      <c r="M28" s="443">
        <f>IF(MAX('2026return'!F703,'2026return'!F706,'2026return'!F709)=MIN('2026return'!F703,'2026return'!F706,'2026return'!F709),MAX('2026return'!F703,'2026return'!F706,'2026return'!F709))</f>
        <v>0</v>
      </c>
      <c r="N28" s="443"/>
      <c r="O28" s="440" t="str">
        <f>IF(SUM(AC28:BA28)=0,"N","Y")</f>
        <v>N</v>
      </c>
      <c r="P28" s="440" t="str">
        <f>IF(SUM(BB28:BY28)=0,"N","Y")</f>
        <v>N</v>
      </c>
      <c r="Q28" s="440" t="s">
        <v>1349</v>
      </c>
      <c r="R28" s="440" t="str">
        <f t="shared" ref="R28:R29" si="48">IF(COUNTIF(S28:U28,"0")+COUNTIF(S28:U28,1)=3,"N","Y")</f>
        <v>N</v>
      </c>
      <c r="S28" s="454">
        <f>'2026return'!E703</f>
        <v>0</v>
      </c>
      <c r="T28" s="454">
        <f>'2026return'!E706</f>
        <v>0</v>
      </c>
      <c r="U28" s="454">
        <f>'2026return'!E709</f>
        <v>0</v>
      </c>
      <c r="V28" s="454"/>
      <c r="W28" s="454" t="str">
        <f t="shared" ref="W28:X29" si="49">IF($M28*S28 &gt;0,$M28*S28," ")</f>
        <v xml:space="preserve"> </v>
      </c>
      <c r="X28" s="454" t="str">
        <f t="shared" si="49"/>
        <v xml:space="preserve"> </v>
      </c>
      <c r="Y28" s="454"/>
      <c r="Z28" s="454"/>
      <c r="AA28" s="454" t="str">
        <f>IF($M28*U28 &gt;0,$M28*U28," ")</f>
        <v xml:space="preserve"> </v>
      </c>
      <c r="AB28" s="454"/>
      <c r="AC28" s="453">
        <f>'2026return'!G704</f>
        <v>0</v>
      </c>
      <c r="AD28" s="453">
        <f>'2026return'!H704</f>
        <v>0</v>
      </c>
      <c r="AE28" s="453">
        <f>'2026return'!I704</f>
        <v>0</v>
      </c>
      <c r="AF28" s="453">
        <f>'2026return'!J704</f>
        <v>0</v>
      </c>
      <c r="AG28" s="453">
        <f>'2026return'!K704</f>
        <v>0</v>
      </c>
      <c r="AH28" s="452"/>
      <c r="AI28" s="453">
        <f>'2026return'!L704</f>
        <v>0</v>
      </c>
      <c r="AJ28" s="452"/>
      <c r="AK28" s="453">
        <f>'2026return'!M704</f>
        <v>0</v>
      </c>
      <c r="AL28" s="453"/>
      <c r="AM28" s="453">
        <f>'2026return'!G707</f>
        <v>0</v>
      </c>
      <c r="AN28" s="452"/>
      <c r="AO28" s="453">
        <f>'2026return'!H707</f>
        <v>0</v>
      </c>
      <c r="AP28" s="453">
        <f>'2026return'!I707</f>
        <v>0</v>
      </c>
      <c r="AQ28" s="453">
        <f>'2026return'!J707</f>
        <v>0</v>
      </c>
      <c r="AR28" s="453">
        <f>'2026return'!K707</f>
        <v>0</v>
      </c>
      <c r="AS28" s="453">
        <f>'2026return'!L707</f>
        <v>0</v>
      </c>
      <c r="AT28" s="453">
        <f>'2026return'!M707</f>
        <v>0</v>
      </c>
      <c r="AU28" s="453">
        <f>'2026return'!G710</f>
        <v>0</v>
      </c>
      <c r="AV28" s="453">
        <f>'2026return'!H710</f>
        <v>0</v>
      </c>
      <c r="AW28" s="453">
        <f>'2026return'!I710</f>
        <v>0</v>
      </c>
      <c r="AX28" s="453">
        <f>'2026return'!J710</f>
        <v>0</v>
      </c>
      <c r="AY28" s="453">
        <f>'2026return'!K710</f>
        <v>0</v>
      </c>
      <c r="AZ28" s="453">
        <f>'2026return'!L710</f>
        <v>0</v>
      </c>
      <c r="BA28" s="453">
        <f>'2026return'!M710</f>
        <v>0</v>
      </c>
      <c r="BB28" s="453">
        <f>'2026return'!D705</f>
        <v>0</v>
      </c>
      <c r="BC28" s="453">
        <f>'2026return'!G705</f>
        <v>0</v>
      </c>
      <c r="BD28" s="453">
        <f>'2026return'!H705</f>
        <v>0</v>
      </c>
      <c r="BE28" s="453">
        <f>'2026return'!I705</f>
        <v>0</v>
      </c>
      <c r="BF28" s="453">
        <f>'2026return'!J705</f>
        <v>0</v>
      </c>
      <c r="BG28" s="453">
        <f>'2026return'!K705</f>
        <v>0</v>
      </c>
      <c r="BH28" s="453">
        <f>'2026return'!L705</f>
        <v>0</v>
      </c>
      <c r="BI28" s="453">
        <f>'2026return'!M705</f>
        <v>0</v>
      </c>
      <c r="BJ28" s="453">
        <f>'2026return'!D708</f>
        <v>0</v>
      </c>
      <c r="BK28" s="453">
        <f>'2026return'!G708</f>
        <v>0</v>
      </c>
      <c r="BL28" s="453">
        <f>'2026return'!H708</f>
        <v>0</v>
      </c>
      <c r="BM28" s="453">
        <f>'2026return'!I708</f>
        <v>0</v>
      </c>
      <c r="BN28" s="453">
        <f>'2026return'!J708</f>
        <v>0</v>
      </c>
      <c r="BO28" s="453">
        <f>'2026return'!K708</f>
        <v>0</v>
      </c>
      <c r="BP28" s="453">
        <f>'2026return'!L708</f>
        <v>0</v>
      </c>
      <c r="BQ28" s="453">
        <f>'2026return'!M708</f>
        <v>0</v>
      </c>
      <c r="BR28" s="453">
        <f>'2026return'!D711</f>
        <v>0</v>
      </c>
      <c r="BS28" s="453">
        <f>'2026return'!G711</f>
        <v>0</v>
      </c>
      <c r="BT28" s="453">
        <f>'2026return'!H711</f>
        <v>0</v>
      </c>
      <c r="BU28" s="453">
        <f>'2026return'!I711</f>
        <v>0</v>
      </c>
      <c r="BV28" s="453">
        <f>'2026return'!J711</f>
        <v>0</v>
      </c>
      <c r="BW28" s="453">
        <f>'2026return'!K711</f>
        <v>0</v>
      </c>
      <c r="BX28" s="453">
        <f>'2026return'!L711</f>
        <v>0</v>
      </c>
      <c r="BY28" s="453">
        <f>'2026return'!M711</f>
        <v>0</v>
      </c>
      <c r="BZ28" s="442" t="str">
        <f>'2026return'!C719</f>
        <v xml:space="preserve"> </v>
      </c>
      <c r="CA28" s="453">
        <f>'2026return'!D719</f>
        <v>0</v>
      </c>
      <c r="CB28" s="453">
        <f>'2026return'!E719</f>
        <v>0</v>
      </c>
      <c r="CC28" s="453">
        <f>'2026return'!F719</f>
        <v>0</v>
      </c>
      <c r="CD28" s="453">
        <f>'2026return'!G719</f>
        <v>0</v>
      </c>
      <c r="CE28" s="453" t="str">
        <f>'2026return'!C720</f>
        <v xml:space="preserve"> </v>
      </c>
      <c r="CF28" s="453">
        <f>'2026return'!D720</f>
        <v>0</v>
      </c>
      <c r="CG28" s="453">
        <f>'2026return'!E720</f>
        <v>0</v>
      </c>
      <c r="CH28" s="453">
        <f>'2026return'!F720</f>
        <v>0</v>
      </c>
      <c r="CI28" s="453">
        <f>'2026return'!G720</f>
        <v>0</v>
      </c>
      <c r="CJ28" s="453">
        <f>'2026return'!C721</f>
        <v>0</v>
      </c>
      <c r="CK28" s="453">
        <f>'2026return'!D721</f>
        <v>0</v>
      </c>
      <c r="CL28" s="453">
        <f>'2026return'!E721</f>
        <v>0</v>
      </c>
      <c r="CM28" s="453">
        <f>'2026return'!F721</f>
        <v>0</v>
      </c>
      <c r="CN28" s="453">
        <f>'2026return'!G721</f>
        <v>0</v>
      </c>
      <c r="CO28" s="453">
        <f>'2026return'!C722</f>
        <v>0</v>
      </c>
      <c r="CP28" s="453">
        <f>'2026return'!D722</f>
        <v>0</v>
      </c>
      <c r="CQ28" s="453">
        <f>'2026return'!E722</f>
        <v>0</v>
      </c>
      <c r="CR28" s="453">
        <f>'2026return'!F722</f>
        <v>0</v>
      </c>
      <c r="CS28" s="453">
        <f>'2026return'!G722</f>
        <v>0</v>
      </c>
      <c r="CT28" s="453">
        <f>'2026return'!G723</f>
        <v>0</v>
      </c>
      <c r="CU28" s="453" t="str">
        <f>'2026return'!C730</f>
        <v xml:space="preserve"> </v>
      </c>
      <c r="CV28" s="453">
        <f>'2026return'!D730</f>
        <v>0</v>
      </c>
      <c r="CW28" s="453">
        <f>'2026return'!E730</f>
        <v>0</v>
      </c>
      <c r="CX28" s="453">
        <f>'2026return'!F730</f>
        <v>0</v>
      </c>
      <c r="CY28" s="453" t="str">
        <f>'2026return'!C731</f>
        <v xml:space="preserve"> </v>
      </c>
      <c r="CZ28" s="453">
        <f>'2026return'!D731</f>
        <v>0</v>
      </c>
      <c r="DA28" s="453">
        <f>'2026return'!E731</f>
        <v>0</v>
      </c>
      <c r="DB28" s="453">
        <f>'2026return'!F731</f>
        <v>0</v>
      </c>
      <c r="DC28" s="453">
        <f>'2026return'!F732</f>
        <v>0</v>
      </c>
      <c r="DD28" s="453">
        <f>CT28+DC28</f>
        <v>0</v>
      </c>
      <c r="DE28" s="453">
        <f>+(AC28*AD28)+(AE28*AF28)+(AG28*AI28)-AK28</f>
        <v>0</v>
      </c>
      <c r="DF28" s="453">
        <f>+(AM28*AO28)+(AP28*AQ28)+(AR28*AS28)-AT28</f>
        <v>0</v>
      </c>
      <c r="DG28" s="453">
        <f>+(AU28*AV28)+(AW28*AX28)+(AY28*AZ28)-BA28</f>
        <v>0</v>
      </c>
      <c r="DH28" s="453">
        <f>+(BC28*BD28)+(BE28*BF28)+(BG28*BH28)-BI28</f>
        <v>0</v>
      </c>
      <c r="DI28" s="453">
        <f>+(BK28*BL28)+(BM28*BN28)+(BO28*BP28)-BQ28</f>
        <v>0</v>
      </c>
      <c r="DJ28" s="453">
        <f>+(BS28*BT28)+(BU28*BV28)+(BW28*BX28)-BY28</f>
        <v>0</v>
      </c>
      <c r="DK28" s="457">
        <f>+AK28+AT28+BA28</f>
        <v>0</v>
      </c>
      <c r="DL28" s="457">
        <f>+BI28+BQ28+BY28</f>
        <v>0</v>
      </c>
      <c r="DM28" s="462">
        <f>IF(U28=0,0,U28/S28)</f>
        <v>0</v>
      </c>
      <c r="DN28" s="462">
        <f>IF(U28=0,0,U28/T28)</f>
        <v>0</v>
      </c>
      <c r="DO28" s="453">
        <f>SUM('2026return'!N703:N705)</f>
        <v>0</v>
      </c>
      <c r="DP28" s="453">
        <f>SUM('2026return'!N706:N708)</f>
        <v>0</v>
      </c>
      <c r="DQ28" s="453">
        <f>SUM('2026return'!N709:N711)</f>
        <v>0</v>
      </c>
      <c r="DR28" s="453">
        <f>SUM(DO28:DQ28)</f>
        <v>0</v>
      </c>
    </row>
    <row r="29" spans="1:122" s="14" customFormat="1" ht="12.75" customHeight="1" x14ac:dyDescent="0.2">
      <c r="A29" s="440" t="str">
        <f t="shared" ref="A29" ca="1" si="50">IF($C29="","",$A$8)</f>
        <v/>
      </c>
      <c r="B29" s="440" t="str">
        <f t="shared" ref="B29" si="51">IF($C29="","",$C$8)</f>
        <v xml:space="preserve"> </v>
      </c>
      <c r="C29" s="452" t="str">
        <f>IF('2026return'!C747="", "", '2026return'!C747)</f>
        <v>SSA2</v>
      </c>
      <c r="D29" s="452"/>
      <c r="E29" s="453">
        <f>'2026return'!D750+'2026return'!D752</f>
        <v>0</v>
      </c>
      <c r="F29" s="453">
        <f>'2026return'!D753+'2026return'!D755</f>
        <v>0</v>
      </c>
      <c r="G29" s="453">
        <f>'2026return'!D756+'2026return'!D758</f>
        <v>0</v>
      </c>
      <c r="H29" s="453">
        <f t="shared" si="46"/>
        <v>0</v>
      </c>
      <c r="I29" s="453">
        <f>'2026return'!M750+'2026return'!M751+'2026return'!M752</f>
        <v>0</v>
      </c>
      <c r="J29" s="453">
        <f>'2026return'!M753+'2026return'!M754+'2026return'!M755</f>
        <v>0</v>
      </c>
      <c r="K29" s="453">
        <f>'2026return'!M756+'2026return'!M757+'2026return'!M758</f>
        <v>0</v>
      </c>
      <c r="L29" s="453">
        <f t="shared" si="47"/>
        <v>0</v>
      </c>
      <c r="M29" s="454">
        <f>IF(MAX('2026return'!F750,'2026return'!F753,'2026return'!F756)=MIN('2026return'!F750,'2026return'!F753,'2026return'!F756),MAX('2026return'!F750,'2026return'!F753,'2026return'!F756))</f>
        <v>0</v>
      </c>
      <c r="N29" s="443"/>
      <c r="O29" s="440" t="str">
        <f>IF(SUM(AC29:BA29)=0,"N","Y")</f>
        <v>N</v>
      </c>
      <c r="P29" s="440" t="str">
        <f>IF(SUM(BB29:BY29)=0,"N","Y")</f>
        <v>N</v>
      </c>
      <c r="Q29" s="440" t="s">
        <v>1349</v>
      </c>
      <c r="R29" s="440" t="str">
        <f t="shared" si="48"/>
        <v>N</v>
      </c>
      <c r="S29" s="454">
        <f>'2026return'!E750</f>
        <v>0</v>
      </c>
      <c r="T29" s="454">
        <f>'2026return'!E753</f>
        <v>0</v>
      </c>
      <c r="U29" s="454">
        <f>'2026return'!E756</f>
        <v>0</v>
      </c>
      <c r="V29" s="454"/>
      <c r="W29" s="454" t="str">
        <f t="shared" si="49"/>
        <v xml:space="preserve"> </v>
      </c>
      <c r="X29" s="454" t="str">
        <f t="shared" si="49"/>
        <v xml:space="preserve"> </v>
      </c>
      <c r="Y29" s="454"/>
      <c r="Z29" s="454"/>
      <c r="AA29" s="454" t="str">
        <f>IF($M29*U29 &gt;0,$M29*U29," ")</f>
        <v xml:space="preserve"> </v>
      </c>
      <c r="AB29" s="454"/>
      <c r="AC29" s="453">
        <f>'2026return'!G751</f>
        <v>0</v>
      </c>
      <c r="AD29" s="453">
        <f>'2026return'!H751</f>
        <v>0</v>
      </c>
      <c r="AE29" s="453">
        <f>'2026return'!I751</f>
        <v>0</v>
      </c>
      <c r="AF29" s="453">
        <f>'2026return'!J751</f>
        <v>0</v>
      </c>
      <c r="AG29" s="453">
        <f>'2026return'!K751</f>
        <v>0</v>
      </c>
      <c r="AH29" s="452"/>
      <c r="AI29" s="453">
        <f>'2026return'!L751</f>
        <v>0</v>
      </c>
      <c r="AJ29" s="452"/>
      <c r="AK29" s="453">
        <f>'2026return'!M751</f>
        <v>0</v>
      </c>
      <c r="AL29" s="453"/>
      <c r="AM29" s="453">
        <f>'2026return'!G754</f>
        <v>0</v>
      </c>
      <c r="AN29" s="452"/>
      <c r="AO29" s="453">
        <f>'2026return'!H754</f>
        <v>0</v>
      </c>
      <c r="AP29" s="453">
        <f>'2026return'!I754</f>
        <v>0</v>
      </c>
      <c r="AQ29" s="453">
        <f>'2026return'!J754</f>
        <v>0</v>
      </c>
      <c r="AR29" s="453">
        <f>'2026return'!K754</f>
        <v>0</v>
      </c>
      <c r="AS29" s="453">
        <f>'2026return'!L754</f>
        <v>0</v>
      </c>
      <c r="AT29" s="453">
        <f>'2026return'!M754</f>
        <v>0</v>
      </c>
      <c r="AU29" s="453">
        <f>'2026return'!G757</f>
        <v>0</v>
      </c>
      <c r="AV29" s="453">
        <f>'2026return'!H757</f>
        <v>0</v>
      </c>
      <c r="AW29" s="453">
        <f>'2026return'!I757</f>
        <v>0</v>
      </c>
      <c r="AX29" s="453">
        <f>'2026return'!J757</f>
        <v>0</v>
      </c>
      <c r="AY29" s="453">
        <f>'2026return'!K757</f>
        <v>0</v>
      </c>
      <c r="AZ29" s="453">
        <f>'2026return'!L757</f>
        <v>0</v>
      </c>
      <c r="BA29" s="453">
        <f>'2026return'!M757</f>
        <v>0</v>
      </c>
      <c r="BB29" s="453">
        <f>'2026return'!D752</f>
        <v>0</v>
      </c>
      <c r="BC29" s="453">
        <f>'2026return'!G752</f>
        <v>0</v>
      </c>
      <c r="BD29" s="453">
        <f>'2026return'!H752</f>
        <v>0</v>
      </c>
      <c r="BE29" s="453">
        <f>'2026return'!I752</f>
        <v>0</v>
      </c>
      <c r="BF29" s="453">
        <f>'2026return'!J752</f>
        <v>0</v>
      </c>
      <c r="BG29" s="453">
        <f>'2026return'!K752</f>
        <v>0</v>
      </c>
      <c r="BH29" s="453">
        <f>'2026return'!L752</f>
        <v>0</v>
      </c>
      <c r="BI29" s="453">
        <f>'2026return'!M752</f>
        <v>0</v>
      </c>
      <c r="BJ29" s="453">
        <f>'2026return'!D755</f>
        <v>0</v>
      </c>
      <c r="BK29" s="453">
        <f>'2026return'!G755</f>
        <v>0</v>
      </c>
      <c r="BL29" s="453">
        <f>'2026return'!H755</f>
        <v>0</v>
      </c>
      <c r="BM29" s="453">
        <f>'2026return'!I755</f>
        <v>0</v>
      </c>
      <c r="BN29" s="453">
        <f>'2026return'!J755</f>
        <v>0</v>
      </c>
      <c r="BO29" s="453">
        <f>'2026return'!K755</f>
        <v>0</v>
      </c>
      <c r="BP29" s="453">
        <f>'2026return'!L755</f>
        <v>0</v>
      </c>
      <c r="BQ29" s="453">
        <f>'2026return'!M755</f>
        <v>0</v>
      </c>
      <c r="BR29" s="453">
        <f>'2026return'!D758</f>
        <v>0</v>
      </c>
      <c r="BS29" s="453">
        <f>'2026return'!G758</f>
        <v>0</v>
      </c>
      <c r="BT29" s="453">
        <f>'2026return'!H758</f>
        <v>0</v>
      </c>
      <c r="BU29" s="453">
        <f>'2026return'!I758</f>
        <v>0</v>
      </c>
      <c r="BV29" s="453">
        <f>'2026return'!J758</f>
        <v>0</v>
      </c>
      <c r="BW29" s="453">
        <f>'2026return'!K758</f>
        <v>0</v>
      </c>
      <c r="BX29" s="453">
        <f>'2026return'!L758</f>
        <v>0</v>
      </c>
      <c r="BY29" s="453">
        <f>'2026return'!M758</f>
        <v>0</v>
      </c>
      <c r="BZ29" s="442" t="str">
        <f>'2026return'!C766</f>
        <v xml:space="preserve"> </v>
      </c>
      <c r="CA29" s="453">
        <f>'2026return'!D766</f>
        <v>0</v>
      </c>
      <c r="CB29" s="453">
        <f>'2026return'!E766</f>
        <v>0</v>
      </c>
      <c r="CC29" s="453">
        <f>'2026return'!F766</f>
        <v>0</v>
      </c>
      <c r="CD29" s="453">
        <f>'2026return'!G766</f>
        <v>0</v>
      </c>
      <c r="CE29" s="453" t="str">
        <f>'2026return'!C767</f>
        <v xml:space="preserve"> </v>
      </c>
      <c r="CF29" s="453">
        <f>'2026return'!D767</f>
        <v>0</v>
      </c>
      <c r="CG29" s="453">
        <f>'2026return'!E767</f>
        <v>0</v>
      </c>
      <c r="CH29" s="453">
        <f>'2026return'!F767</f>
        <v>0</v>
      </c>
      <c r="CI29" s="453">
        <f>'2026return'!G767</f>
        <v>0</v>
      </c>
      <c r="CJ29" s="453">
        <f>'2026return'!C768</f>
        <v>0</v>
      </c>
      <c r="CK29" s="453">
        <f>'2026return'!D768</f>
        <v>0</v>
      </c>
      <c r="CL29" s="453">
        <f>'2026return'!E768</f>
        <v>0</v>
      </c>
      <c r="CM29" s="453">
        <f>'2026return'!F768</f>
        <v>0</v>
      </c>
      <c r="CN29" s="453">
        <f>'2026return'!G768</f>
        <v>0</v>
      </c>
      <c r="CO29" s="453">
        <f>'2026return'!C769</f>
        <v>0</v>
      </c>
      <c r="CP29" s="453">
        <f>'2026return'!D769</f>
        <v>0</v>
      </c>
      <c r="CQ29" s="453">
        <f>'2026return'!E769</f>
        <v>0</v>
      </c>
      <c r="CR29" s="453">
        <f>'2026return'!F769</f>
        <v>0</v>
      </c>
      <c r="CS29" s="453">
        <f>'2026return'!G769</f>
        <v>0</v>
      </c>
      <c r="CT29" s="453">
        <f>'2026return'!G770</f>
        <v>0</v>
      </c>
      <c r="CU29" s="453" t="str">
        <f>'2026return'!C777</f>
        <v xml:space="preserve"> </v>
      </c>
      <c r="CV29" s="453">
        <f>'2026return'!D777</f>
        <v>0</v>
      </c>
      <c r="CW29" s="453">
        <f>'2026return'!E777</f>
        <v>0</v>
      </c>
      <c r="CX29" s="453">
        <f>'2026return'!F777</f>
        <v>0</v>
      </c>
      <c r="CY29" s="453" t="str">
        <f>'2026return'!C778</f>
        <v xml:space="preserve"> </v>
      </c>
      <c r="CZ29" s="453">
        <f>'2026return'!D778</f>
        <v>0</v>
      </c>
      <c r="DA29" s="453">
        <f>'2026return'!E778</f>
        <v>0</v>
      </c>
      <c r="DB29" s="453">
        <f>'2026return'!F778</f>
        <v>0</v>
      </c>
      <c r="DC29" s="453">
        <f>'2026return'!F779</f>
        <v>0</v>
      </c>
      <c r="DD29" s="453">
        <f>CT29+DC29</f>
        <v>0</v>
      </c>
      <c r="DE29" s="453">
        <f>+(AC29*AD29)+(AE29*AF29)+(AG29*AI29)-AK29</f>
        <v>0</v>
      </c>
      <c r="DF29" s="453">
        <f>+(AM29*AO29)+(AP29*AQ29)+(AR29*AS29)-AT29</f>
        <v>0</v>
      </c>
      <c r="DG29" s="453">
        <f t="shared" ref="DG29" si="52">+(AU29*AV29)+(AW29*AX29)+(AY29*AZ29)-BA29</f>
        <v>0</v>
      </c>
      <c r="DH29" s="453">
        <f t="shared" ref="DH29" si="53">+(BC29*BD29)+(BE29*BF29)+(BG29*BH29)-BI29</f>
        <v>0</v>
      </c>
      <c r="DI29" s="453">
        <f t="shared" ref="DI29" si="54">+(BK29*BL29)+(BM29*BN29)+(BO29*BP29)-BQ29</f>
        <v>0</v>
      </c>
      <c r="DJ29" s="453">
        <f t="shared" ref="DJ29" si="55">+(BS29*BT29)+(BU29*BV29)+(BW29*BX29)-BY29</f>
        <v>0</v>
      </c>
      <c r="DK29" s="457">
        <f>+AK29+AT29+BA29</f>
        <v>0</v>
      </c>
      <c r="DL29" s="457">
        <f t="shared" ref="DL29" si="56">+BI29+BQ29+BY29</f>
        <v>0</v>
      </c>
      <c r="DM29" s="462">
        <f>IF(U29=0,0,U29/S29)</f>
        <v>0</v>
      </c>
      <c r="DN29" s="462">
        <f>IF(U29=0,0,U29/T29)</f>
        <v>0</v>
      </c>
      <c r="DO29" s="453">
        <f>SUM('2026return'!N750:N752)</f>
        <v>0</v>
      </c>
      <c r="DP29" s="453">
        <f>SUM('2026return'!N753:N755)</f>
        <v>0</v>
      </c>
      <c r="DQ29" s="453">
        <f>SUM('2026return'!N756:N758)</f>
        <v>0</v>
      </c>
      <c r="DR29" s="453">
        <f>SUM(DO29:DQ29)</f>
        <v>0</v>
      </c>
    </row>
  </sheetData>
  <sheetProtection algorithmName="SHA-512" hashValue="cakFsmxrCwrOZltlJiM4KKBxxJ+N9qQsbgqBi+l/o/etZvpR0JNNgjMtp+HuXn+vklMPlvBCOubH6EraFEGzzA==" saltValue="q33wDV+KVn8NUscbzM1ljw=="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C8563-B614-4CB5-8767-910A59773C8B}">
  <sheetPr codeName="Sheet9"/>
  <dimension ref="A1:AA763"/>
  <sheetViews>
    <sheetView workbookViewId="0">
      <selection activeCell="S2" sqref="S2"/>
    </sheetView>
  </sheetViews>
  <sheetFormatPr defaultRowHeight="15" x14ac:dyDescent="0.25"/>
  <cols>
    <col min="1" max="1" width="32.85546875" customWidth="1"/>
    <col min="2" max="2" width="35.28515625" customWidth="1"/>
    <col min="3" max="3" width="14" customWidth="1"/>
    <col min="4" max="4" width="8.42578125" customWidth="1"/>
    <col min="5" max="5" width="9.7109375" customWidth="1"/>
    <col min="6" max="6" width="10.7109375" customWidth="1"/>
    <col min="7" max="8" width="10.5703125" customWidth="1"/>
    <col min="9" max="9" width="9.5703125" customWidth="1"/>
    <col min="10" max="12" width="10" customWidth="1"/>
    <col min="13" max="13" width="10.28515625" customWidth="1"/>
    <col min="14" max="14" width="10" customWidth="1"/>
    <col min="15" max="16" width="9.28515625" customWidth="1"/>
    <col min="17" max="17" width="10" customWidth="1"/>
    <col min="18" max="19" width="10.5703125" customWidth="1"/>
    <col min="20" max="20" width="19.5703125" customWidth="1"/>
    <col min="21" max="22" width="18.42578125" customWidth="1"/>
    <col min="23" max="26" width="28.140625" customWidth="1"/>
  </cols>
  <sheetData>
    <row r="1" spans="1:27" x14ac:dyDescent="0.25">
      <c r="A1" t="s">
        <v>1</v>
      </c>
      <c r="B1" s="3" t="s">
        <v>2</v>
      </c>
      <c r="C1" t="s">
        <v>1002</v>
      </c>
      <c r="D1" t="s">
        <v>888</v>
      </c>
      <c r="E1" t="s">
        <v>889</v>
      </c>
      <c r="F1" t="s">
        <v>890</v>
      </c>
      <c r="G1" t="s">
        <v>891</v>
      </c>
      <c r="H1" t="s">
        <v>895</v>
      </c>
      <c r="I1" t="s">
        <v>896</v>
      </c>
      <c r="J1" t="s">
        <v>897</v>
      </c>
      <c r="K1" t="s">
        <v>898</v>
      </c>
      <c r="L1" t="s">
        <v>899</v>
      </c>
      <c r="M1" t="s">
        <v>918</v>
      </c>
      <c r="N1" t="s">
        <v>919</v>
      </c>
      <c r="O1" s="4" t="s">
        <v>945</v>
      </c>
      <c r="P1" t="s">
        <v>1003</v>
      </c>
      <c r="Q1" t="s">
        <v>1004</v>
      </c>
      <c r="R1" s="4" t="s">
        <v>1005</v>
      </c>
      <c r="S1" t="s">
        <v>1216</v>
      </c>
      <c r="T1" t="s">
        <v>784</v>
      </c>
      <c r="U1" t="s">
        <v>785</v>
      </c>
      <c r="V1" s="20" t="s">
        <v>1218</v>
      </c>
      <c r="W1" t="s">
        <v>1217</v>
      </c>
      <c r="X1" t="s">
        <v>1196</v>
      </c>
      <c r="Y1" t="s">
        <v>1197</v>
      </c>
      <c r="Z1" t="s">
        <v>1198</v>
      </c>
      <c r="AA1" t="s">
        <v>786</v>
      </c>
    </row>
    <row r="2" spans="1:27" x14ac:dyDescent="0.25">
      <c r="A2" t="s">
        <v>3</v>
      </c>
      <c r="B2" s="3" t="s">
        <v>4</v>
      </c>
      <c r="C2">
        <f>ABS(COUNTBLANK(D2:O2)-12)</f>
        <v>0</v>
      </c>
      <c r="O2" s="4"/>
      <c r="P2">
        <f>ABS(COUNTBLANK(Q2:R2)-2)</f>
        <v>0</v>
      </c>
      <c r="R2" s="4"/>
      <c r="S2">
        <f>ABS(COUNTBLANK(T2:U2)-2)</f>
        <v>0</v>
      </c>
      <c r="V2" s="20">
        <f>ABS(COUNTBLANK(W2:Z2)-4)</f>
        <v>1</v>
      </c>
      <c r="W2" s="22" t="s">
        <v>1188</v>
      </c>
      <c r="AA2" t="s">
        <v>787</v>
      </c>
    </row>
    <row r="3" spans="1:27" x14ac:dyDescent="0.25">
      <c r="A3" t="s">
        <v>5</v>
      </c>
      <c r="B3" s="3" t="s">
        <v>6</v>
      </c>
      <c r="C3">
        <f t="shared" ref="C3:C66" si="0">ABS(COUNTBLANK(D3:O3)-12)</f>
        <v>0</v>
      </c>
      <c r="O3" s="4"/>
      <c r="P3">
        <f t="shared" ref="P3:P66" si="1">ABS(COUNTBLANK(Q3:R3)-2)</f>
        <v>0</v>
      </c>
      <c r="R3" s="4"/>
      <c r="S3">
        <f t="shared" ref="S3:S66" si="2">ABS(COUNTBLANK(T3:U3)-2)</f>
        <v>0</v>
      </c>
      <c r="V3" s="20">
        <f t="shared" ref="V3:V66" si="3">ABS(COUNTBLANK(W3:Z3)-4)</f>
        <v>2</v>
      </c>
      <c r="W3" s="22" t="s">
        <v>1189</v>
      </c>
      <c r="X3" s="22" t="s">
        <v>1199</v>
      </c>
    </row>
    <row r="4" spans="1:27" x14ac:dyDescent="0.25">
      <c r="A4" t="s">
        <v>7</v>
      </c>
      <c r="B4" s="3" t="s">
        <v>4</v>
      </c>
      <c r="C4">
        <f t="shared" si="0"/>
        <v>0</v>
      </c>
      <c r="O4" s="4"/>
      <c r="P4">
        <f t="shared" si="1"/>
        <v>0</v>
      </c>
      <c r="R4" s="4"/>
      <c r="S4">
        <f t="shared" si="2"/>
        <v>0</v>
      </c>
      <c r="V4" s="20">
        <f t="shared" si="3"/>
        <v>1</v>
      </c>
      <c r="W4" s="22" t="s">
        <v>1195</v>
      </c>
    </row>
    <row r="5" spans="1:27" x14ac:dyDescent="0.25">
      <c r="A5" t="s">
        <v>8</v>
      </c>
      <c r="B5" s="3" t="s">
        <v>9</v>
      </c>
      <c r="C5">
        <f t="shared" si="0"/>
        <v>0</v>
      </c>
      <c r="O5" s="4"/>
      <c r="P5">
        <f t="shared" si="1"/>
        <v>0</v>
      </c>
      <c r="R5" s="4"/>
      <c r="S5">
        <f t="shared" si="2"/>
        <v>0</v>
      </c>
      <c r="V5" s="20">
        <f t="shared" si="3"/>
        <v>1</v>
      </c>
      <c r="W5" s="22" t="s">
        <v>1205</v>
      </c>
    </row>
    <row r="6" spans="1:27" x14ac:dyDescent="0.25">
      <c r="A6" t="s">
        <v>10</v>
      </c>
      <c r="B6" s="3" t="s">
        <v>6</v>
      </c>
      <c r="C6">
        <f t="shared" si="0"/>
        <v>0</v>
      </c>
      <c r="O6" s="4"/>
      <c r="P6">
        <f t="shared" si="1"/>
        <v>0</v>
      </c>
      <c r="R6" s="4"/>
      <c r="S6">
        <f t="shared" si="2"/>
        <v>0</v>
      </c>
      <c r="V6" s="20">
        <f t="shared" si="3"/>
        <v>1</v>
      </c>
      <c r="W6" s="22" t="s">
        <v>1187</v>
      </c>
    </row>
    <row r="7" spans="1:27" x14ac:dyDescent="0.25">
      <c r="A7" t="s">
        <v>11</v>
      </c>
      <c r="B7" s="3" t="s">
        <v>4</v>
      </c>
      <c r="C7">
        <f t="shared" si="0"/>
        <v>0</v>
      </c>
      <c r="O7" s="4"/>
      <c r="P7">
        <f t="shared" si="1"/>
        <v>0</v>
      </c>
      <c r="R7" s="4"/>
      <c r="S7">
        <f t="shared" si="2"/>
        <v>0</v>
      </c>
      <c r="V7" s="20">
        <f t="shared" si="3"/>
        <v>1</v>
      </c>
      <c r="W7" s="22" t="s">
        <v>1201</v>
      </c>
    </row>
    <row r="8" spans="1:27" x14ac:dyDescent="0.25">
      <c r="A8" t="s">
        <v>12</v>
      </c>
      <c r="B8" s="3" t="s">
        <v>13</v>
      </c>
      <c r="C8">
        <f t="shared" si="0"/>
        <v>0</v>
      </c>
      <c r="O8" s="4"/>
      <c r="P8">
        <f t="shared" si="1"/>
        <v>0</v>
      </c>
      <c r="R8" s="4"/>
      <c r="S8">
        <f t="shared" si="2"/>
        <v>0</v>
      </c>
      <c r="V8" s="20">
        <f t="shared" si="3"/>
        <v>1</v>
      </c>
      <c r="W8" s="22" t="s">
        <v>1200</v>
      </c>
    </row>
    <row r="9" spans="1:27" x14ac:dyDescent="0.25">
      <c r="A9" t="s">
        <v>14</v>
      </c>
      <c r="B9" s="3" t="s">
        <v>4</v>
      </c>
      <c r="C9">
        <f t="shared" si="0"/>
        <v>0</v>
      </c>
      <c r="O9" s="4"/>
      <c r="P9">
        <f t="shared" si="1"/>
        <v>0</v>
      </c>
      <c r="R9" s="4"/>
      <c r="S9">
        <f t="shared" si="2"/>
        <v>0</v>
      </c>
      <c r="V9" s="20">
        <f t="shared" si="3"/>
        <v>1</v>
      </c>
      <c r="W9" s="22" t="s">
        <v>1187</v>
      </c>
    </row>
    <row r="10" spans="1:27" x14ac:dyDescent="0.25">
      <c r="A10" t="s">
        <v>15</v>
      </c>
      <c r="B10" s="3" t="s">
        <v>6</v>
      </c>
      <c r="C10">
        <f t="shared" si="0"/>
        <v>0</v>
      </c>
      <c r="O10" s="4"/>
      <c r="P10">
        <f t="shared" si="1"/>
        <v>0</v>
      </c>
      <c r="R10" s="4"/>
      <c r="S10">
        <f t="shared" si="2"/>
        <v>0</v>
      </c>
      <c r="V10" s="20">
        <f t="shared" si="3"/>
        <v>1</v>
      </c>
      <c r="W10" s="22" t="s">
        <v>1189</v>
      </c>
    </row>
    <row r="11" spans="1:27" x14ac:dyDescent="0.25">
      <c r="A11" t="s">
        <v>16</v>
      </c>
      <c r="B11" s="3" t="s">
        <v>4</v>
      </c>
      <c r="C11">
        <f t="shared" si="0"/>
        <v>0</v>
      </c>
      <c r="O11" s="4"/>
      <c r="P11">
        <f t="shared" si="1"/>
        <v>0</v>
      </c>
      <c r="R11" s="4"/>
      <c r="S11">
        <f t="shared" si="2"/>
        <v>0</v>
      </c>
      <c r="V11" s="20">
        <f t="shared" si="3"/>
        <v>1</v>
      </c>
      <c r="W11" s="22" t="s">
        <v>1200</v>
      </c>
    </row>
    <row r="12" spans="1:27" x14ac:dyDescent="0.25">
      <c r="A12" t="s">
        <v>17</v>
      </c>
      <c r="B12" s="3" t="s">
        <v>4</v>
      </c>
      <c r="C12">
        <f t="shared" si="0"/>
        <v>0</v>
      </c>
      <c r="O12" s="4"/>
      <c r="P12">
        <f t="shared" si="1"/>
        <v>0</v>
      </c>
      <c r="R12" s="4"/>
      <c r="S12">
        <f t="shared" si="2"/>
        <v>0</v>
      </c>
      <c r="V12" s="20">
        <f t="shared" si="3"/>
        <v>1</v>
      </c>
      <c r="W12" s="22" t="s">
        <v>1200</v>
      </c>
    </row>
    <row r="13" spans="1:27" x14ac:dyDescent="0.25">
      <c r="A13" t="s">
        <v>18</v>
      </c>
      <c r="B13" s="3" t="s">
        <v>13</v>
      </c>
      <c r="C13">
        <f t="shared" si="0"/>
        <v>0</v>
      </c>
      <c r="O13" s="4"/>
      <c r="P13">
        <f t="shared" si="1"/>
        <v>0</v>
      </c>
      <c r="R13" s="4"/>
      <c r="S13">
        <f t="shared" si="2"/>
        <v>0</v>
      </c>
      <c r="V13" s="20">
        <f t="shared" si="3"/>
        <v>1</v>
      </c>
      <c r="W13" s="21" t="s">
        <v>1209</v>
      </c>
    </row>
    <row r="14" spans="1:27" x14ac:dyDescent="0.25">
      <c r="A14" t="s">
        <v>19</v>
      </c>
      <c r="B14" s="3" t="s">
        <v>6</v>
      </c>
      <c r="C14">
        <f t="shared" si="0"/>
        <v>0</v>
      </c>
      <c r="O14" s="4"/>
      <c r="P14">
        <f t="shared" si="1"/>
        <v>0</v>
      </c>
      <c r="R14" s="4"/>
      <c r="S14">
        <f t="shared" si="2"/>
        <v>0</v>
      </c>
      <c r="V14" s="20">
        <f t="shared" si="3"/>
        <v>1</v>
      </c>
      <c r="W14" s="22" t="s">
        <v>1203</v>
      </c>
    </row>
    <row r="15" spans="1:27" x14ac:dyDescent="0.25">
      <c r="A15" t="s">
        <v>20</v>
      </c>
      <c r="B15" s="3" t="s">
        <v>4</v>
      </c>
      <c r="C15">
        <f t="shared" si="0"/>
        <v>0</v>
      </c>
      <c r="O15" s="4"/>
      <c r="P15">
        <f t="shared" si="1"/>
        <v>0</v>
      </c>
      <c r="R15" s="4"/>
      <c r="S15">
        <f t="shared" si="2"/>
        <v>0</v>
      </c>
      <c r="V15" s="20">
        <f t="shared" si="3"/>
        <v>1</v>
      </c>
      <c r="W15" s="22" t="s">
        <v>1200</v>
      </c>
    </row>
    <row r="16" spans="1:27" x14ac:dyDescent="0.25">
      <c r="A16" t="s">
        <v>21</v>
      </c>
      <c r="B16" s="3" t="s">
        <v>6</v>
      </c>
      <c r="C16">
        <f t="shared" si="0"/>
        <v>0</v>
      </c>
      <c r="O16" s="4"/>
      <c r="P16">
        <f t="shared" si="1"/>
        <v>0</v>
      </c>
      <c r="R16" s="4"/>
      <c r="S16">
        <f t="shared" si="2"/>
        <v>0</v>
      </c>
      <c r="V16" s="20">
        <f t="shared" si="3"/>
        <v>1</v>
      </c>
      <c r="W16" s="22" t="s">
        <v>1187</v>
      </c>
    </row>
    <row r="17" spans="1:23" x14ac:dyDescent="0.25">
      <c r="A17" t="s">
        <v>22</v>
      </c>
      <c r="B17" s="3" t="s">
        <v>6</v>
      </c>
      <c r="C17">
        <f t="shared" si="0"/>
        <v>0</v>
      </c>
      <c r="O17" s="4"/>
      <c r="P17">
        <f t="shared" si="1"/>
        <v>0</v>
      </c>
      <c r="R17" s="4"/>
      <c r="S17">
        <f t="shared" si="2"/>
        <v>0</v>
      </c>
      <c r="V17" s="20">
        <f t="shared" si="3"/>
        <v>1</v>
      </c>
      <c r="W17" s="22" t="s">
        <v>1189</v>
      </c>
    </row>
    <row r="18" spans="1:23" x14ac:dyDescent="0.25">
      <c r="A18" t="s">
        <v>23</v>
      </c>
      <c r="B18" s="3" t="s">
        <v>6</v>
      </c>
      <c r="C18">
        <f t="shared" si="0"/>
        <v>0</v>
      </c>
      <c r="O18" s="4"/>
      <c r="P18">
        <f t="shared" si="1"/>
        <v>0</v>
      </c>
      <c r="R18" s="4"/>
      <c r="S18">
        <f t="shared" si="2"/>
        <v>0</v>
      </c>
      <c r="V18" s="20">
        <f t="shared" si="3"/>
        <v>1</v>
      </c>
      <c r="W18" s="22" t="s">
        <v>1191</v>
      </c>
    </row>
    <row r="19" spans="1:23" x14ac:dyDescent="0.25">
      <c r="A19" t="s">
        <v>24</v>
      </c>
      <c r="B19" s="3" t="s">
        <v>4</v>
      </c>
      <c r="C19">
        <f t="shared" si="0"/>
        <v>0</v>
      </c>
      <c r="O19" s="4"/>
      <c r="P19">
        <f t="shared" si="1"/>
        <v>0</v>
      </c>
      <c r="R19" s="4"/>
      <c r="S19">
        <f t="shared" si="2"/>
        <v>0</v>
      </c>
      <c r="V19" s="20">
        <f t="shared" si="3"/>
        <v>1</v>
      </c>
      <c r="W19" s="22" t="s">
        <v>1207</v>
      </c>
    </row>
    <row r="20" spans="1:23" x14ac:dyDescent="0.25">
      <c r="A20" t="s">
        <v>25</v>
      </c>
      <c r="B20" s="3" t="s">
        <v>4</v>
      </c>
      <c r="C20">
        <f t="shared" si="0"/>
        <v>0</v>
      </c>
      <c r="O20" s="4"/>
      <c r="P20">
        <f t="shared" si="1"/>
        <v>0</v>
      </c>
      <c r="R20" s="4"/>
      <c r="S20">
        <f t="shared" si="2"/>
        <v>0</v>
      </c>
      <c r="V20" s="20">
        <f t="shared" si="3"/>
        <v>1</v>
      </c>
      <c r="W20" s="22" t="s">
        <v>1191</v>
      </c>
    </row>
    <row r="21" spans="1:23" x14ac:dyDescent="0.25">
      <c r="A21" t="s">
        <v>26</v>
      </c>
      <c r="B21" s="3" t="s">
        <v>4</v>
      </c>
      <c r="C21">
        <f t="shared" si="0"/>
        <v>0</v>
      </c>
      <c r="O21" s="4"/>
      <c r="P21">
        <f t="shared" si="1"/>
        <v>0</v>
      </c>
      <c r="R21" s="4"/>
      <c r="S21">
        <f t="shared" si="2"/>
        <v>0</v>
      </c>
      <c r="V21" s="20">
        <f t="shared" si="3"/>
        <v>1</v>
      </c>
      <c r="W21" s="22" t="s">
        <v>1191</v>
      </c>
    </row>
    <row r="22" spans="1:23" x14ac:dyDescent="0.25">
      <c r="A22" t="s">
        <v>27</v>
      </c>
      <c r="B22" s="3" t="s">
        <v>4</v>
      </c>
      <c r="C22">
        <f t="shared" si="0"/>
        <v>0</v>
      </c>
      <c r="O22" s="4"/>
      <c r="P22">
        <f t="shared" si="1"/>
        <v>0</v>
      </c>
      <c r="R22" s="4"/>
      <c r="S22">
        <f t="shared" si="2"/>
        <v>0</v>
      </c>
      <c r="V22" s="20">
        <f t="shared" si="3"/>
        <v>1</v>
      </c>
      <c r="W22" s="22" t="s">
        <v>1203</v>
      </c>
    </row>
    <row r="23" spans="1:23" x14ac:dyDescent="0.25">
      <c r="A23" t="s">
        <v>28</v>
      </c>
      <c r="B23" s="3" t="s">
        <v>6</v>
      </c>
      <c r="C23">
        <f t="shared" si="0"/>
        <v>0</v>
      </c>
      <c r="O23" s="4"/>
      <c r="P23">
        <f t="shared" si="1"/>
        <v>0</v>
      </c>
      <c r="R23" s="4"/>
      <c r="S23">
        <f t="shared" si="2"/>
        <v>0</v>
      </c>
      <c r="V23" s="20">
        <f t="shared" si="3"/>
        <v>1</v>
      </c>
      <c r="W23" s="22" t="s">
        <v>1195</v>
      </c>
    </row>
    <row r="24" spans="1:23" x14ac:dyDescent="0.25">
      <c r="A24" t="s">
        <v>29</v>
      </c>
      <c r="B24" s="3" t="s">
        <v>6</v>
      </c>
      <c r="C24">
        <f t="shared" si="0"/>
        <v>0</v>
      </c>
      <c r="O24" s="4"/>
      <c r="P24">
        <f t="shared" si="1"/>
        <v>0</v>
      </c>
      <c r="R24" s="4"/>
      <c r="S24">
        <f t="shared" si="2"/>
        <v>0</v>
      </c>
      <c r="V24" s="20">
        <f t="shared" si="3"/>
        <v>1</v>
      </c>
      <c r="W24" s="22" t="s">
        <v>1195</v>
      </c>
    </row>
    <row r="25" spans="1:23" x14ac:dyDescent="0.25">
      <c r="A25" t="s">
        <v>30</v>
      </c>
      <c r="B25" s="3" t="s">
        <v>4</v>
      </c>
      <c r="C25">
        <f t="shared" si="0"/>
        <v>0</v>
      </c>
      <c r="O25" s="4"/>
      <c r="P25">
        <f t="shared" si="1"/>
        <v>0</v>
      </c>
      <c r="R25" s="4"/>
      <c r="S25">
        <f t="shared" si="2"/>
        <v>0</v>
      </c>
      <c r="V25" s="20">
        <f t="shared" si="3"/>
        <v>1</v>
      </c>
      <c r="W25" s="22" t="s">
        <v>1207</v>
      </c>
    </row>
    <row r="26" spans="1:23" x14ac:dyDescent="0.25">
      <c r="A26" t="s">
        <v>31</v>
      </c>
      <c r="B26" s="3" t="s">
        <v>6</v>
      </c>
      <c r="C26">
        <f t="shared" si="0"/>
        <v>0</v>
      </c>
      <c r="O26" s="4"/>
      <c r="P26">
        <f t="shared" si="1"/>
        <v>0</v>
      </c>
      <c r="R26" s="4"/>
      <c r="S26">
        <f t="shared" si="2"/>
        <v>0</v>
      </c>
      <c r="V26" s="20">
        <f t="shared" si="3"/>
        <v>1</v>
      </c>
      <c r="W26" s="22" t="s">
        <v>1204</v>
      </c>
    </row>
    <row r="27" spans="1:23" x14ac:dyDescent="0.25">
      <c r="A27" t="s">
        <v>32</v>
      </c>
      <c r="B27" s="3" t="s">
        <v>4</v>
      </c>
      <c r="C27">
        <f t="shared" si="0"/>
        <v>0</v>
      </c>
      <c r="O27" s="4"/>
      <c r="P27">
        <f t="shared" si="1"/>
        <v>0</v>
      </c>
      <c r="R27" s="4"/>
      <c r="S27">
        <f t="shared" si="2"/>
        <v>0</v>
      </c>
      <c r="V27" s="20">
        <f t="shared" si="3"/>
        <v>1</v>
      </c>
      <c r="W27" s="22" t="s">
        <v>1203</v>
      </c>
    </row>
    <row r="28" spans="1:23" x14ac:dyDescent="0.25">
      <c r="A28" t="s">
        <v>33</v>
      </c>
      <c r="B28" s="3" t="s">
        <v>9</v>
      </c>
      <c r="C28">
        <f t="shared" si="0"/>
        <v>0</v>
      </c>
      <c r="O28" s="4"/>
      <c r="P28">
        <f t="shared" si="1"/>
        <v>0</v>
      </c>
      <c r="R28" s="4"/>
      <c r="S28">
        <f t="shared" si="2"/>
        <v>0</v>
      </c>
      <c r="V28" s="20">
        <f t="shared" si="3"/>
        <v>1</v>
      </c>
      <c r="W28" s="22" t="s">
        <v>1205</v>
      </c>
    </row>
    <row r="29" spans="1:23" x14ac:dyDescent="0.25">
      <c r="A29" t="s">
        <v>34</v>
      </c>
      <c r="B29" s="3" t="s">
        <v>13</v>
      </c>
      <c r="C29">
        <f t="shared" si="0"/>
        <v>0</v>
      </c>
      <c r="O29" s="4"/>
      <c r="P29">
        <f t="shared" si="1"/>
        <v>0</v>
      </c>
      <c r="R29" s="4"/>
      <c r="S29">
        <f t="shared" si="2"/>
        <v>0</v>
      </c>
      <c r="V29" s="20">
        <f t="shared" si="3"/>
        <v>1</v>
      </c>
      <c r="W29" s="22" t="s">
        <v>1188</v>
      </c>
    </row>
    <row r="30" spans="1:23" x14ac:dyDescent="0.25">
      <c r="A30" t="s">
        <v>35</v>
      </c>
      <c r="B30" s="3" t="s">
        <v>4</v>
      </c>
      <c r="C30">
        <f t="shared" si="0"/>
        <v>0</v>
      </c>
      <c r="O30" s="4"/>
      <c r="P30">
        <f t="shared" si="1"/>
        <v>0</v>
      </c>
      <c r="R30" s="4"/>
      <c r="S30">
        <f t="shared" si="2"/>
        <v>0</v>
      </c>
      <c r="V30" s="20">
        <f t="shared" si="3"/>
        <v>1</v>
      </c>
      <c r="W30" s="22" t="s">
        <v>1206</v>
      </c>
    </row>
    <row r="31" spans="1:23" x14ac:dyDescent="0.25">
      <c r="A31" t="s">
        <v>36</v>
      </c>
      <c r="B31" s="3" t="s">
        <v>4</v>
      </c>
      <c r="C31">
        <f t="shared" si="0"/>
        <v>0</v>
      </c>
      <c r="O31" s="4"/>
      <c r="P31">
        <f t="shared" si="1"/>
        <v>0</v>
      </c>
      <c r="R31" s="4"/>
      <c r="S31">
        <f t="shared" si="2"/>
        <v>0</v>
      </c>
      <c r="V31" s="20">
        <f t="shared" si="3"/>
        <v>1</v>
      </c>
      <c r="W31" s="22" t="s">
        <v>1191</v>
      </c>
    </row>
    <row r="32" spans="1:23" x14ac:dyDescent="0.25">
      <c r="A32" t="s">
        <v>37</v>
      </c>
      <c r="B32" s="3" t="s">
        <v>6</v>
      </c>
      <c r="C32">
        <f t="shared" si="0"/>
        <v>0</v>
      </c>
      <c r="O32" s="4"/>
      <c r="P32">
        <f t="shared" si="1"/>
        <v>0</v>
      </c>
      <c r="R32" s="4"/>
      <c r="S32">
        <f t="shared" si="2"/>
        <v>0</v>
      </c>
      <c r="V32" s="20">
        <f t="shared" si="3"/>
        <v>1</v>
      </c>
      <c r="W32" s="22" t="s">
        <v>1191</v>
      </c>
    </row>
    <row r="33" spans="1:24" x14ac:dyDescent="0.25">
      <c r="A33" t="s">
        <v>38</v>
      </c>
      <c r="B33" s="3" t="s">
        <v>4</v>
      </c>
      <c r="C33">
        <f t="shared" si="0"/>
        <v>0</v>
      </c>
      <c r="O33" s="4"/>
      <c r="P33">
        <f t="shared" si="1"/>
        <v>0</v>
      </c>
      <c r="R33" s="4"/>
      <c r="S33">
        <f t="shared" si="2"/>
        <v>0</v>
      </c>
      <c r="V33" s="20">
        <f t="shared" si="3"/>
        <v>1</v>
      </c>
      <c r="W33" s="22" t="s">
        <v>1195</v>
      </c>
    </row>
    <row r="34" spans="1:24" x14ac:dyDescent="0.25">
      <c r="A34" t="s">
        <v>39</v>
      </c>
      <c r="B34" s="3" t="s">
        <v>6</v>
      </c>
      <c r="C34">
        <f t="shared" si="0"/>
        <v>0</v>
      </c>
      <c r="O34" s="4"/>
      <c r="P34">
        <f t="shared" si="1"/>
        <v>0</v>
      </c>
      <c r="R34" s="4"/>
      <c r="S34">
        <f t="shared" si="2"/>
        <v>0</v>
      </c>
      <c r="V34" s="20">
        <f t="shared" si="3"/>
        <v>1</v>
      </c>
      <c r="W34" s="22" t="s">
        <v>1187</v>
      </c>
    </row>
    <row r="35" spans="1:24" x14ac:dyDescent="0.25">
      <c r="A35" t="s">
        <v>40</v>
      </c>
      <c r="B35" s="3" t="s">
        <v>6</v>
      </c>
      <c r="C35">
        <f t="shared" si="0"/>
        <v>0</v>
      </c>
      <c r="O35" s="4"/>
      <c r="P35">
        <f t="shared" si="1"/>
        <v>0</v>
      </c>
      <c r="R35" s="4"/>
      <c r="S35">
        <f t="shared" si="2"/>
        <v>0</v>
      </c>
      <c r="V35" s="20">
        <f t="shared" si="3"/>
        <v>1</v>
      </c>
      <c r="W35" s="22" t="s">
        <v>1201</v>
      </c>
    </row>
    <row r="36" spans="1:24" x14ac:dyDescent="0.25">
      <c r="A36" t="s">
        <v>41</v>
      </c>
      <c r="B36" s="3" t="s">
        <v>13</v>
      </c>
      <c r="C36">
        <f t="shared" si="0"/>
        <v>0</v>
      </c>
      <c r="O36" s="4"/>
      <c r="P36">
        <f t="shared" si="1"/>
        <v>0</v>
      </c>
      <c r="R36" s="4"/>
      <c r="S36">
        <f t="shared" si="2"/>
        <v>0</v>
      </c>
      <c r="V36" s="20">
        <f t="shared" si="3"/>
        <v>1</v>
      </c>
      <c r="W36" s="22" t="s">
        <v>1204</v>
      </c>
    </row>
    <row r="37" spans="1:24" x14ac:dyDescent="0.25">
      <c r="A37" t="s">
        <v>42</v>
      </c>
      <c r="B37" s="3" t="s">
        <v>6</v>
      </c>
      <c r="C37">
        <f t="shared" si="0"/>
        <v>0</v>
      </c>
      <c r="O37" s="4"/>
      <c r="P37">
        <f t="shared" si="1"/>
        <v>0</v>
      </c>
      <c r="R37" s="4"/>
      <c r="S37">
        <f t="shared" si="2"/>
        <v>0</v>
      </c>
      <c r="V37" s="20">
        <f t="shared" si="3"/>
        <v>2</v>
      </c>
      <c r="W37" s="22" t="s">
        <v>1206</v>
      </c>
      <c r="X37" s="22" t="s">
        <v>1199</v>
      </c>
    </row>
    <row r="38" spans="1:24" x14ac:dyDescent="0.25">
      <c r="A38" t="s">
        <v>43</v>
      </c>
      <c r="B38" s="3" t="s">
        <v>6</v>
      </c>
      <c r="C38">
        <f t="shared" si="0"/>
        <v>0</v>
      </c>
      <c r="O38" s="4"/>
      <c r="P38">
        <f t="shared" si="1"/>
        <v>0</v>
      </c>
      <c r="R38" s="4"/>
      <c r="S38">
        <f t="shared" si="2"/>
        <v>0</v>
      </c>
      <c r="V38" s="20">
        <f t="shared" si="3"/>
        <v>1</v>
      </c>
      <c r="W38" s="22" t="s">
        <v>1201</v>
      </c>
    </row>
    <row r="39" spans="1:24" x14ac:dyDescent="0.25">
      <c r="A39" t="s">
        <v>44</v>
      </c>
      <c r="B39" s="3" t="s">
        <v>13</v>
      </c>
      <c r="C39">
        <f t="shared" si="0"/>
        <v>0</v>
      </c>
      <c r="O39" s="4"/>
      <c r="P39">
        <f t="shared" si="1"/>
        <v>0</v>
      </c>
      <c r="R39" s="4"/>
      <c r="S39">
        <f t="shared" si="2"/>
        <v>0</v>
      </c>
      <c r="V39" s="20">
        <f t="shared" si="3"/>
        <v>1</v>
      </c>
      <c r="W39" s="22" t="s">
        <v>1207</v>
      </c>
    </row>
    <row r="40" spans="1:24" x14ac:dyDescent="0.25">
      <c r="A40" t="s">
        <v>45</v>
      </c>
      <c r="B40" s="3" t="s">
        <v>4</v>
      </c>
      <c r="C40">
        <f t="shared" si="0"/>
        <v>0</v>
      </c>
      <c r="O40" s="4"/>
      <c r="P40">
        <f t="shared" si="1"/>
        <v>0</v>
      </c>
      <c r="R40" s="4"/>
      <c r="S40">
        <f t="shared" si="2"/>
        <v>0</v>
      </c>
      <c r="V40" s="20">
        <f t="shared" si="3"/>
        <v>1</v>
      </c>
      <c r="W40" s="22" t="s">
        <v>1203</v>
      </c>
    </row>
    <row r="41" spans="1:24" x14ac:dyDescent="0.25">
      <c r="A41" t="s">
        <v>46</v>
      </c>
      <c r="B41" s="3" t="s">
        <v>47</v>
      </c>
      <c r="C41">
        <f t="shared" si="0"/>
        <v>0</v>
      </c>
      <c r="O41" s="4"/>
      <c r="P41">
        <f t="shared" si="1"/>
        <v>0</v>
      </c>
      <c r="R41" s="4"/>
      <c r="S41">
        <f t="shared" si="2"/>
        <v>0</v>
      </c>
      <c r="V41" s="20">
        <f t="shared" si="3"/>
        <v>1</v>
      </c>
      <c r="W41" s="22" t="s">
        <v>1205</v>
      </c>
    </row>
    <row r="42" spans="1:24" x14ac:dyDescent="0.25">
      <c r="A42" t="s">
        <v>48</v>
      </c>
      <c r="B42" s="3" t="s">
        <v>4</v>
      </c>
      <c r="C42">
        <f t="shared" si="0"/>
        <v>0</v>
      </c>
      <c r="O42" s="4"/>
      <c r="P42">
        <f t="shared" si="1"/>
        <v>0</v>
      </c>
      <c r="R42" s="4"/>
      <c r="S42">
        <f t="shared" si="2"/>
        <v>0</v>
      </c>
      <c r="V42" s="20">
        <f t="shared" si="3"/>
        <v>1</v>
      </c>
      <c r="W42" s="22" t="s">
        <v>1206</v>
      </c>
    </row>
    <row r="43" spans="1:24" x14ac:dyDescent="0.25">
      <c r="A43" t="s">
        <v>49</v>
      </c>
      <c r="B43" s="3" t="s">
        <v>6</v>
      </c>
      <c r="C43">
        <f t="shared" si="0"/>
        <v>0</v>
      </c>
      <c r="O43" s="4"/>
      <c r="P43">
        <f t="shared" si="1"/>
        <v>0</v>
      </c>
      <c r="R43" s="4"/>
      <c r="S43">
        <f t="shared" si="2"/>
        <v>0</v>
      </c>
      <c r="V43" s="20">
        <f t="shared" si="3"/>
        <v>1</v>
      </c>
      <c r="W43" s="22" t="s">
        <v>1189</v>
      </c>
    </row>
    <row r="44" spans="1:24" x14ac:dyDescent="0.25">
      <c r="A44" t="s">
        <v>50</v>
      </c>
      <c r="B44" s="3" t="s">
        <v>4</v>
      </c>
      <c r="C44">
        <f t="shared" si="0"/>
        <v>0</v>
      </c>
      <c r="O44" s="4"/>
      <c r="P44">
        <f t="shared" si="1"/>
        <v>0</v>
      </c>
      <c r="R44" s="4"/>
      <c r="S44">
        <f t="shared" si="2"/>
        <v>0</v>
      </c>
      <c r="V44" s="20">
        <f t="shared" si="3"/>
        <v>1</v>
      </c>
      <c r="W44" s="22" t="s">
        <v>1189</v>
      </c>
    </row>
    <row r="45" spans="1:24" x14ac:dyDescent="0.25">
      <c r="A45" t="s">
        <v>51</v>
      </c>
      <c r="B45" s="3" t="s">
        <v>4</v>
      </c>
      <c r="C45">
        <f t="shared" si="0"/>
        <v>0</v>
      </c>
      <c r="O45" s="4"/>
      <c r="P45">
        <f t="shared" si="1"/>
        <v>0</v>
      </c>
      <c r="R45" s="4"/>
      <c r="S45">
        <f t="shared" si="2"/>
        <v>0</v>
      </c>
      <c r="V45" s="20">
        <f t="shared" si="3"/>
        <v>1</v>
      </c>
      <c r="W45" s="22" t="s">
        <v>1188</v>
      </c>
    </row>
    <row r="46" spans="1:24" x14ac:dyDescent="0.25">
      <c r="A46" t="s">
        <v>52</v>
      </c>
      <c r="B46" s="3" t="s">
        <v>4</v>
      </c>
      <c r="C46">
        <f t="shared" si="0"/>
        <v>0</v>
      </c>
      <c r="O46" s="4"/>
      <c r="P46">
        <f t="shared" si="1"/>
        <v>0</v>
      </c>
      <c r="R46" s="4"/>
      <c r="S46">
        <f t="shared" si="2"/>
        <v>0</v>
      </c>
      <c r="V46" s="20">
        <f t="shared" si="3"/>
        <v>1</v>
      </c>
      <c r="W46" s="22" t="s">
        <v>1189</v>
      </c>
    </row>
    <row r="47" spans="1:24" x14ac:dyDescent="0.25">
      <c r="A47" t="s">
        <v>53</v>
      </c>
      <c r="B47" s="3" t="s">
        <v>6</v>
      </c>
      <c r="C47">
        <f t="shared" si="0"/>
        <v>0</v>
      </c>
      <c r="O47" s="4"/>
      <c r="P47">
        <f t="shared" si="1"/>
        <v>0</v>
      </c>
      <c r="R47" s="4"/>
      <c r="S47">
        <f t="shared" si="2"/>
        <v>0</v>
      </c>
      <c r="V47" s="20">
        <f t="shared" si="3"/>
        <v>1</v>
      </c>
      <c r="W47" s="22" t="s">
        <v>1207</v>
      </c>
    </row>
    <row r="48" spans="1:24" x14ac:dyDescent="0.25">
      <c r="A48" t="s">
        <v>54</v>
      </c>
      <c r="B48" s="3" t="s">
        <v>4</v>
      </c>
      <c r="C48">
        <f t="shared" si="0"/>
        <v>0</v>
      </c>
      <c r="O48" s="4"/>
      <c r="P48">
        <f t="shared" si="1"/>
        <v>0</v>
      </c>
      <c r="R48" s="4"/>
      <c r="S48">
        <f t="shared" si="2"/>
        <v>0</v>
      </c>
      <c r="V48" s="20">
        <f t="shared" si="3"/>
        <v>1</v>
      </c>
      <c r="W48" s="22" t="s">
        <v>1191</v>
      </c>
    </row>
    <row r="49" spans="1:23" x14ac:dyDescent="0.25">
      <c r="A49" t="s">
        <v>55</v>
      </c>
      <c r="B49" s="3" t="s">
        <v>6</v>
      </c>
      <c r="C49">
        <f t="shared" si="0"/>
        <v>0</v>
      </c>
      <c r="O49" s="4"/>
      <c r="P49">
        <f t="shared" si="1"/>
        <v>0</v>
      </c>
      <c r="R49" s="4"/>
      <c r="S49">
        <f t="shared" si="2"/>
        <v>0</v>
      </c>
      <c r="V49" s="20">
        <f t="shared" si="3"/>
        <v>1</v>
      </c>
      <c r="W49" s="22" t="s">
        <v>1195</v>
      </c>
    </row>
    <row r="50" spans="1:23" x14ac:dyDescent="0.25">
      <c r="A50" t="s">
        <v>56</v>
      </c>
      <c r="B50" s="3" t="s">
        <v>4</v>
      </c>
      <c r="C50">
        <f t="shared" si="0"/>
        <v>0</v>
      </c>
      <c r="O50" s="4"/>
      <c r="P50">
        <f t="shared" si="1"/>
        <v>0</v>
      </c>
      <c r="R50" s="4"/>
      <c r="S50">
        <f t="shared" si="2"/>
        <v>0</v>
      </c>
      <c r="V50" s="20">
        <f t="shared" si="3"/>
        <v>1</v>
      </c>
      <c r="W50" s="22" t="s">
        <v>1206</v>
      </c>
    </row>
    <row r="51" spans="1:23" x14ac:dyDescent="0.25">
      <c r="A51" t="s">
        <v>57</v>
      </c>
      <c r="B51" s="3" t="s">
        <v>4</v>
      </c>
      <c r="C51">
        <f t="shared" si="0"/>
        <v>0</v>
      </c>
      <c r="O51" s="4"/>
      <c r="P51">
        <f t="shared" si="1"/>
        <v>0</v>
      </c>
      <c r="R51" s="4"/>
      <c r="S51">
        <f t="shared" si="2"/>
        <v>0</v>
      </c>
      <c r="V51" s="20">
        <f t="shared" si="3"/>
        <v>1</v>
      </c>
      <c r="W51" s="22" t="s">
        <v>1206</v>
      </c>
    </row>
    <row r="52" spans="1:23" x14ac:dyDescent="0.25">
      <c r="A52" t="s">
        <v>58</v>
      </c>
      <c r="B52" s="3" t="s">
        <v>4</v>
      </c>
      <c r="C52">
        <f t="shared" si="0"/>
        <v>0</v>
      </c>
      <c r="O52" s="4"/>
      <c r="P52">
        <f t="shared" si="1"/>
        <v>0</v>
      </c>
      <c r="R52" s="4"/>
      <c r="S52">
        <f t="shared" si="2"/>
        <v>0</v>
      </c>
      <c r="V52" s="20">
        <f t="shared" si="3"/>
        <v>1</v>
      </c>
      <c r="W52" s="22" t="s">
        <v>1191</v>
      </c>
    </row>
    <row r="53" spans="1:23" x14ac:dyDescent="0.25">
      <c r="A53" t="s">
        <v>59</v>
      </c>
      <c r="B53" s="3" t="s">
        <v>6</v>
      </c>
      <c r="C53">
        <f t="shared" si="0"/>
        <v>0</v>
      </c>
      <c r="O53" s="4"/>
      <c r="P53">
        <f t="shared" si="1"/>
        <v>0</v>
      </c>
      <c r="R53" s="4"/>
      <c r="S53">
        <f t="shared" si="2"/>
        <v>0</v>
      </c>
      <c r="V53" s="20">
        <f t="shared" si="3"/>
        <v>1</v>
      </c>
      <c r="W53" s="22" t="s">
        <v>1200</v>
      </c>
    </row>
    <row r="54" spans="1:23" x14ac:dyDescent="0.25">
      <c r="A54" t="s">
        <v>60</v>
      </c>
      <c r="B54" s="3" t="s">
        <v>13</v>
      </c>
      <c r="C54">
        <f t="shared" si="0"/>
        <v>0</v>
      </c>
      <c r="O54" s="4"/>
      <c r="P54">
        <f t="shared" si="1"/>
        <v>0</v>
      </c>
      <c r="R54" s="4"/>
      <c r="S54">
        <f t="shared" si="2"/>
        <v>0</v>
      </c>
      <c r="V54" s="20">
        <f t="shared" si="3"/>
        <v>1</v>
      </c>
      <c r="W54" s="22" t="s">
        <v>1195</v>
      </c>
    </row>
    <row r="55" spans="1:23" x14ac:dyDescent="0.25">
      <c r="A55" t="s">
        <v>61</v>
      </c>
      <c r="B55" s="3" t="s">
        <v>4</v>
      </c>
      <c r="C55">
        <f t="shared" si="0"/>
        <v>0</v>
      </c>
      <c r="O55" s="4"/>
      <c r="P55">
        <f t="shared" si="1"/>
        <v>0</v>
      </c>
      <c r="R55" s="4"/>
      <c r="S55">
        <f t="shared" si="2"/>
        <v>0</v>
      </c>
      <c r="V55" s="20">
        <f t="shared" si="3"/>
        <v>1</v>
      </c>
      <c r="W55" s="22" t="s">
        <v>1207</v>
      </c>
    </row>
    <row r="56" spans="1:23" x14ac:dyDescent="0.25">
      <c r="A56" t="s">
        <v>62</v>
      </c>
      <c r="B56" s="3" t="s">
        <v>4</v>
      </c>
      <c r="C56">
        <f t="shared" si="0"/>
        <v>0</v>
      </c>
      <c r="O56" s="4"/>
      <c r="P56">
        <f t="shared" si="1"/>
        <v>0</v>
      </c>
      <c r="R56" s="4"/>
      <c r="S56">
        <f t="shared" si="2"/>
        <v>0</v>
      </c>
      <c r="V56" s="20">
        <f t="shared" si="3"/>
        <v>1</v>
      </c>
      <c r="W56" s="22" t="s">
        <v>1195</v>
      </c>
    </row>
    <row r="57" spans="1:23" x14ac:dyDescent="0.25">
      <c r="A57" t="s">
        <v>63</v>
      </c>
      <c r="B57" s="3" t="s">
        <v>9</v>
      </c>
      <c r="C57">
        <f t="shared" si="0"/>
        <v>0</v>
      </c>
      <c r="O57" s="4"/>
      <c r="P57">
        <f t="shared" si="1"/>
        <v>0</v>
      </c>
      <c r="R57" s="4"/>
      <c r="S57">
        <f t="shared" si="2"/>
        <v>0</v>
      </c>
      <c r="V57" s="20">
        <f t="shared" si="3"/>
        <v>1</v>
      </c>
      <c r="W57" s="22" t="s">
        <v>1205</v>
      </c>
    </row>
    <row r="58" spans="1:23" x14ac:dyDescent="0.25">
      <c r="A58" t="s">
        <v>64</v>
      </c>
      <c r="B58" s="3" t="s">
        <v>4</v>
      </c>
      <c r="C58">
        <f t="shared" si="0"/>
        <v>0</v>
      </c>
      <c r="O58" s="4"/>
      <c r="P58">
        <f t="shared" si="1"/>
        <v>0</v>
      </c>
      <c r="R58" s="4"/>
      <c r="S58">
        <f t="shared" si="2"/>
        <v>0</v>
      </c>
      <c r="V58" s="20">
        <f t="shared" si="3"/>
        <v>1</v>
      </c>
      <c r="W58" s="22" t="s">
        <v>1200</v>
      </c>
    </row>
    <row r="59" spans="1:23" x14ac:dyDescent="0.25">
      <c r="A59" t="s">
        <v>65</v>
      </c>
      <c r="B59" s="3" t="s">
        <v>6</v>
      </c>
      <c r="C59">
        <f t="shared" si="0"/>
        <v>0</v>
      </c>
      <c r="O59" s="4"/>
      <c r="P59">
        <f t="shared" si="1"/>
        <v>0</v>
      </c>
      <c r="R59" s="4"/>
      <c r="S59">
        <f t="shared" si="2"/>
        <v>0</v>
      </c>
      <c r="V59" s="20">
        <f t="shared" si="3"/>
        <v>1</v>
      </c>
      <c r="W59" s="22" t="s">
        <v>1188</v>
      </c>
    </row>
    <row r="60" spans="1:23" x14ac:dyDescent="0.25">
      <c r="A60" t="s">
        <v>66</v>
      </c>
      <c r="B60" s="3" t="s">
        <v>6</v>
      </c>
      <c r="C60">
        <f t="shared" si="0"/>
        <v>0</v>
      </c>
      <c r="O60" s="4"/>
      <c r="P60">
        <f t="shared" si="1"/>
        <v>0</v>
      </c>
      <c r="R60" s="4"/>
      <c r="S60">
        <f t="shared" si="2"/>
        <v>0</v>
      </c>
      <c r="V60" s="20">
        <f t="shared" si="3"/>
        <v>1</v>
      </c>
      <c r="W60" s="22" t="s">
        <v>1188</v>
      </c>
    </row>
    <row r="61" spans="1:23" x14ac:dyDescent="0.25">
      <c r="A61" t="s">
        <v>67</v>
      </c>
      <c r="B61" s="3" t="s">
        <v>4</v>
      </c>
      <c r="C61">
        <f t="shared" si="0"/>
        <v>0</v>
      </c>
      <c r="O61" s="4"/>
      <c r="P61">
        <f t="shared" si="1"/>
        <v>0</v>
      </c>
      <c r="R61" s="4"/>
      <c r="S61">
        <f t="shared" si="2"/>
        <v>0</v>
      </c>
      <c r="V61" s="20">
        <f t="shared" si="3"/>
        <v>1</v>
      </c>
      <c r="W61" s="22" t="s">
        <v>1188</v>
      </c>
    </row>
    <row r="62" spans="1:23" x14ac:dyDescent="0.25">
      <c r="A62" t="s">
        <v>68</v>
      </c>
      <c r="B62" s="3" t="s">
        <v>4</v>
      </c>
      <c r="C62">
        <f t="shared" si="0"/>
        <v>0</v>
      </c>
      <c r="O62" s="4"/>
      <c r="P62">
        <f t="shared" si="1"/>
        <v>0</v>
      </c>
      <c r="R62" s="4"/>
      <c r="S62">
        <f t="shared" si="2"/>
        <v>0</v>
      </c>
      <c r="V62" s="20">
        <f t="shared" si="3"/>
        <v>1</v>
      </c>
      <c r="W62" s="22" t="s">
        <v>1207</v>
      </c>
    </row>
    <row r="63" spans="1:23" x14ac:dyDescent="0.25">
      <c r="A63" t="s">
        <v>69</v>
      </c>
      <c r="B63" s="3" t="s">
        <v>13</v>
      </c>
      <c r="C63">
        <f t="shared" si="0"/>
        <v>0</v>
      </c>
      <c r="O63" s="4"/>
      <c r="P63">
        <f t="shared" si="1"/>
        <v>0</v>
      </c>
      <c r="R63" s="4"/>
      <c r="S63">
        <f t="shared" si="2"/>
        <v>0</v>
      </c>
      <c r="V63" s="20">
        <f t="shared" si="3"/>
        <v>1</v>
      </c>
      <c r="W63" s="22" t="s">
        <v>1201</v>
      </c>
    </row>
    <row r="64" spans="1:23" x14ac:dyDescent="0.25">
      <c r="A64" t="s">
        <v>70</v>
      </c>
      <c r="B64" s="3" t="s">
        <v>6</v>
      </c>
      <c r="C64">
        <f t="shared" si="0"/>
        <v>0</v>
      </c>
      <c r="O64" s="4"/>
      <c r="P64">
        <f t="shared" si="1"/>
        <v>0</v>
      </c>
      <c r="R64" s="4"/>
      <c r="S64">
        <f t="shared" si="2"/>
        <v>0</v>
      </c>
      <c r="V64" s="20">
        <f t="shared" si="3"/>
        <v>1</v>
      </c>
      <c r="W64" s="22" t="s">
        <v>1207</v>
      </c>
    </row>
    <row r="65" spans="1:24" x14ac:dyDescent="0.25">
      <c r="A65" t="s">
        <v>71</v>
      </c>
      <c r="B65" s="3" t="s">
        <v>4</v>
      </c>
      <c r="C65">
        <f t="shared" si="0"/>
        <v>0</v>
      </c>
      <c r="O65" s="4"/>
      <c r="P65">
        <f t="shared" si="1"/>
        <v>0</v>
      </c>
      <c r="R65" s="4"/>
      <c r="S65">
        <f t="shared" si="2"/>
        <v>0</v>
      </c>
      <c r="V65" s="20">
        <f t="shared" si="3"/>
        <v>1</v>
      </c>
      <c r="W65" s="22" t="s">
        <v>1201</v>
      </c>
    </row>
    <row r="66" spans="1:24" x14ac:dyDescent="0.25">
      <c r="A66" t="s">
        <v>72</v>
      </c>
      <c r="B66" s="3" t="s">
        <v>4</v>
      </c>
      <c r="C66">
        <f t="shared" si="0"/>
        <v>0</v>
      </c>
      <c r="O66" s="4"/>
      <c r="P66">
        <f t="shared" si="1"/>
        <v>0</v>
      </c>
      <c r="R66" s="4"/>
      <c r="S66">
        <f t="shared" si="2"/>
        <v>0</v>
      </c>
      <c r="V66" s="20">
        <f t="shared" si="3"/>
        <v>1</v>
      </c>
      <c r="W66" s="22" t="s">
        <v>1187</v>
      </c>
    </row>
    <row r="67" spans="1:24" x14ac:dyDescent="0.25">
      <c r="A67" t="s">
        <v>73</v>
      </c>
      <c r="B67" s="3" t="s">
        <v>6</v>
      </c>
      <c r="C67">
        <f t="shared" ref="C67:C130" si="4">ABS(COUNTBLANK(D67:O67)-12)</f>
        <v>0</v>
      </c>
      <c r="O67" s="4"/>
      <c r="P67">
        <f t="shared" ref="P67:P130" si="5">ABS(COUNTBLANK(Q67:R67)-2)</f>
        <v>0</v>
      </c>
      <c r="R67" s="4"/>
      <c r="S67">
        <f t="shared" ref="S67:S130" si="6">ABS(COUNTBLANK(T67:U67)-2)</f>
        <v>0</v>
      </c>
      <c r="V67" s="20">
        <f t="shared" ref="V67:V130" si="7">ABS(COUNTBLANK(W67:Z67)-4)</f>
        <v>1</v>
      </c>
      <c r="W67" s="22" t="s">
        <v>1187</v>
      </c>
    </row>
    <row r="68" spans="1:24" x14ac:dyDescent="0.25">
      <c r="A68" t="s">
        <v>74</v>
      </c>
      <c r="B68" s="3" t="s">
        <v>6</v>
      </c>
      <c r="C68">
        <f t="shared" si="4"/>
        <v>0</v>
      </c>
      <c r="O68" s="4"/>
      <c r="P68">
        <f t="shared" si="5"/>
        <v>0</v>
      </c>
      <c r="R68" s="4"/>
      <c r="S68">
        <f t="shared" si="6"/>
        <v>0</v>
      </c>
      <c r="V68" s="20">
        <f t="shared" si="7"/>
        <v>1</v>
      </c>
      <c r="W68" s="22" t="s">
        <v>1187</v>
      </c>
    </row>
    <row r="69" spans="1:24" x14ac:dyDescent="0.25">
      <c r="A69" t="s">
        <v>75</v>
      </c>
      <c r="B69" s="3" t="s">
        <v>4</v>
      </c>
      <c r="C69">
        <f t="shared" si="4"/>
        <v>0</v>
      </c>
      <c r="O69" s="4"/>
      <c r="P69">
        <f t="shared" si="5"/>
        <v>0</v>
      </c>
      <c r="R69" s="4"/>
      <c r="S69">
        <f t="shared" si="6"/>
        <v>0</v>
      </c>
      <c r="V69" s="20">
        <f t="shared" si="7"/>
        <v>1</v>
      </c>
      <c r="W69" s="22" t="s">
        <v>1191</v>
      </c>
    </row>
    <row r="70" spans="1:24" x14ac:dyDescent="0.25">
      <c r="A70" t="s">
        <v>76</v>
      </c>
      <c r="B70" s="3" t="s">
        <v>6</v>
      </c>
      <c r="C70">
        <f t="shared" si="4"/>
        <v>0</v>
      </c>
      <c r="O70" s="4"/>
      <c r="P70">
        <f t="shared" si="5"/>
        <v>0</v>
      </c>
      <c r="R70" s="4"/>
      <c r="S70">
        <f t="shared" si="6"/>
        <v>0</v>
      </c>
      <c r="V70" s="20">
        <f t="shared" si="7"/>
        <v>1</v>
      </c>
      <c r="W70" s="22" t="s">
        <v>1203</v>
      </c>
    </row>
    <row r="71" spans="1:24" x14ac:dyDescent="0.25">
      <c r="A71" t="s">
        <v>77</v>
      </c>
      <c r="B71" s="3" t="s">
        <v>6</v>
      </c>
      <c r="C71">
        <f t="shared" si="4"/>
        <v>0</v>
      </c>
      <c r="O71" s="4"/>
      <c r="P71">
        <f t="shared" si="5"/>
        <v>0</v>
      </c>
      <c r="R71" s="4"/>
      <c r="S71">
        <f t="shared" si="6"/>
        <v>0</v>
      </c>
      <c r="V71" s="20">
        <f t="shared" si="7"/>
        <v>1</v>
      </c>
      <c r="W71" s="22" t="s">
        <v>1191</v>
      </c>
    </row>
    <row r="72" spans="1:24" x14ac:dyDescent="0.25">
      <c r="A72" t="s">
        <v>78</v>
      </c>
      <c r="B72" s="3" t="s">
        <v>4</v>
      </c>
      <c r="C72">
        <f t="shared" si="4"/>
        <v>0</v>
      </c>
      <c r="O72" s="4"/>
      <c r="P72">
        <f t="shared" si="5"/>
        <v>0</v>
      </c>
      <c r="R72" s="4"/>
      <c r="S72">
        <f t="shared" si="6"/>
        <v>0</v>
      </c>
      <c r="V72" s="20">
        <f t="shared" si="7"/>
        <v>1</v>
      </c>
      <c r="W72" s="22" t="s">
        <v>1187</v>
      </c>
    </row>
    <row r="73" spans="1:24" x14ac:dyDescent="0.25">
      <c r="A73" t="s">
        <v>79</v>
      </c>
      <c r="B73" s="3" t="s">
        <v>4</v>
      </c>
      <c r="C73">
        <f t="shared" si="4"/>
        <v>0</v>
      </c>
      <c r="O73" s="4"/>
      <c r="P73">
        <f t="shared" si="5"/>
        <v>0</v>
      </c>
      <c r="R73" s="4"/>
      <c r="S73">
        <f t="shared" si="6"/>
        <v>0</v>
      </c>
      <c r="V73" s="20">
        <f t="shared" si="7"/>
        <v>1</v>
      </c>
      <c r="W73" s="22" t="s">
        <v>1200</v>
      </c>
    </row>
    <row r="74" spans="1:24" x14ac:dyDescent="0.25">
      <c r="A74" t="s">
        <v>80</v>
      </c>
      <c r="B74" s="3" t="s">
        <v>4</v>
      </c>
      <c r="C74">
        <f t="shared" si="4"/>
        <v>0</v>
      </c>
      <c r="O74" s="4"/>
      <c r="P74">
        <f t="shared" si="5"/>
        <v>0</v>
      </c>
      <c r="R74" s="4"/>
      <c r="S74">
        <f t="shared" si="6"/>
        <v>0</v>
      </c>
      <c r="V74" s="20">
        <f t="shared" si="7"/>
        <v>1</v>
      </c>
      <c r="W74" s="22" t="s">
        <v>1191</v>
      </c>
    </row>
    <row r="75" spans="1:24" x14ac:dyDescent="0.25">
      <c r="A75" t="s">
        <v>81</v>
      </c>
      <c r="B75" s="3" t="s">
        <v>13</v>
      </c>
      <c r="C75">
        <f t="shared" si="4"/>
        <v>0</v>
      </c>
      <c r="O75" s="4"/>
      <c r="P75">
        <f t="shared" si="5"/>
        <v>0</v>
      </c>
      <c r="R75" s="4"/>
      <c r="S75">
        <f t="shared" si="6"/>
        <v>0</v>
      </c>
      <c r="V75" s="20">
        <f t="shared" si="7"/>
        <v>1</v>
      </c>
      <c r="W75" s="22" t="s">
        <v>1204</v>
      </c>
    </row>
    <row r="76" spans="1:24" x14ac:dyDescent="0.25">
      <c r="A76" t="s">
        <v>82</v>
      </c>
      <c r="B76" s="3" t="s">
        <v>6</v>
      </c>
      <c r="C76">
        <f t="shared" si="4"/>
        <v>0</v>
      </c>
      <c r="O76" s="4"/>
      <c r="P76">
        <f t="shared" si="5"/>
        <v>0</v>
      </c>
      <c r="R76" s="4"/>
      <c r="S76">
        <f t="shared" si="6"/>
        <v>0</v>
      </c>
      <c r="V76" s="20">
        <f t="shared" si="7"/>
        <v>1</v>
      </c>
      <c r="W76" s="22" t="s">
        <v>1203</v>
      </c>
    </row>
    <row r="77" spans="1:24" x14ac:dyDescent="0.25">
      <c r="A77" t="s">
        <v>83</v>
      </c>
      <c r="B77" s="3" t="s">
        <v>13</v>
      </c>
      <c r="C77">
        <f t="shared" si="4"/>
        <v>0</v>
      </c>
      <c r="O77" s="4"/>
      <c r="P77">
        <f t="shared" si="5"/>
        <v>0</v>
      </c>
      <c r="R77" s="4"/>
      <c r="S77">
        <f t="shared" si="6"/>
        <v>0</v>
      </c>
      <c r="V77" s="20">
        <f t="shared" si="7"/>
        <v>1</v>
      </c>
      <c r="W77" s="22" t="s">
        <v>1200</v>
      </c>
    </row>
    <row r="78" spans="1:24" x14ac:dyDescent="0.25">
      <c r="A78" t="s">
        <v>84</v>
      </c>
      <c r="B78" s="3" t="s">
        <v>4</v>
      </c>
      <c r="C78">
        <f t="shared" si="4"/>
        <v>0</v>
      </c>
      <c r="O78" s="4"/>
      <c r="P78">
        <f t="shared" si="5"/>
        <v>0</v>
      </c>
      <c r="R78" s="4"/>
      <c r="S78">
        <f t="shared" si="6"/>
        <v>0</v>
      </c>
      <c r="V78" s="20">
        <f t="shared" si="7"/>
        <v>1</v>
      </c>
      <c r="W78" s="22" t="s">
        <v>1201</v>
      </c>
    </row>
    <row r="79" spans="1:24" x14ac:dyDescent="0.25">
      <c r="A79" t="s">
        <v>85</v>
      </c>
      <c r="B79" s="3" t="s">
        <v>6</v>
      </c>
      <c r="C79">
        <f t="shared" si="4"/>
        <v>0</v>
      </c>
      <c r="O79" s="4"/>
      <c r="P79">
        <f t="shared" si="5"/>
        <v>0</v>
      </c>
      <c r="R79" s="4"/>
      <c r="S79">
        <f t="shared" si="6"/>
        <v>0</v>
      </c>
      <c r="V79" s="20">
        <f t="shared" si="7"/>
        <v>1</v>
      </c>
      <c r="W79" s="22" t="s">
        <v>1207</v>
      </c>
    </row>
    <row r="80" spans="1:24" x14ac:dyDescent="0.25">
      <c r="A80" t="s">
        <v>86</v>
      </c>
      <c r="B80" s="3" t="s">
        <v>4</v>
      </c>
      <c r="C80">
        <f t="shared" si="4"/>
        <v>0</v>
      </c>
      <c r="O80" s="4"/>
      <c r="P80">
        <f t="shared" si="5"/>
        <v>0</v>
      </c>
      <c r="R80" s="4"/>
      <c r="S80">
        <f t="shared" si="6"/>
        <v>0</v>
      </c>
      <c r="V80" s="20">
        <f t="shared" si="7"/>
        <v>2</v>
      </c>
      <c r="W80" s="22" t="s">
        <v>1189</v>
      </c>
      <c r="X80" s="22" t="s">
        <v>1199</v>
      </c>
    </row>
    <row r="81" spans="1:23" x14ac:dyDescent="0.25">
      <c r="A81" t="s">
        <v>87</v>
      </c>
      <c r="B81" s="3" t="s">
        <v>4</v>
      </c>
      <c r="C81">
        <f t="shared" si="4"/>
        <v>0</v>
      </c>
      <c r="O81" s="4"/>
      <c r="P81">
        <f t="shared" si="5"/>
        <v>0</v>
      </c>
      <c r="R81" s="4"/>
      <c r="S81">
        <f t="shared" si="6"/>
        <v>0</v>
      </c>
      <c r="V81" s="20">
        <f t="shared" si="7"/>
        <v>1</v>
      </c>
      <c r="W81" s="22" t="s">
        <v>1188</v>
      </c>
    </row>
    <row r="82" spans="1:23" x14ac:dyDescent="0.25">
      <c r="A82" t="s">
        <v>88</v>
      </c>
      <c r="B82" s="3" t="s">
        <v>13</v>
      </c>
      <c r="C82">
        <f t="shared" si="4"/>
        <v>0</v>
      </c>
      <c r="O82" s="4"/>
      <c r="P82">
        <f t="shared" si="5"/>
        <v>0</v>
      </c>
      <c r="R82" s="4"/>
      <c r="S82">
        <f t="shared" si="6"/>
        <v>0</v>
      </c>
      <c r="V82" s="20">
        <f t="shared" si="7"/>
        <v>1</v>
      </c>
      <c r="W82" s="22" t="s">
        <v>1204</v>
      </c>
    </row>
    <row r="83" spans="1:23" x14ac:dyDescent="0.25">
      <c r="A83" t="s">
        <v>89</v>
      </c>
      <c r="B83" s="3" t="s">
        <v>4</v>
      </c>
      <c r="C83">
        <f t="shared" si="4"/>
        <v>0</v>
      </c>
      <c r="O83" s="4"/>
      <c r="P83">
        <f t="shared" si="5"/>
        <v>0</v>
      </c>
      <c r="R83" s="4"/>
      <c r="S83">
        <f t="shared" si="6"/>
        <v>0</v>
      </c>
      <c r="V83" s="20">
        <f t="shared" si="7"/>
        <v>1</v>
      </c>
      <c r="W83" s="22" t="s">
        <v>1191</v>
      </c>
    </row>
    <row r="84" spans="1:23" x14ac:dyDescent="0.25">
      <c r="A84" t="s">
        <v>90</v>
      </c>
      <c r="B84" s="3" t="s">
        <v>4</v>
      </c>
      <c r="C84">
        <f t="shared" si="4"/>
        <v>0</v>
      </c>
      <c r="O84" s="4"/>
      <c r="P84">
        <f t="shared" si="5"/>
        <v>0</v>
      </c>
      <c r="R84" s="4"/>
      <c r="S84">
        <f t="shared" si="6"/>
        <v>0</v>
      </c>
      <c r="V84" s="20">
        <f t="shared" si="7"/>
        <v>1</v>
      </c>
      <c r="W84" s="22" t="s">
        <v>1203</v>
      </c>
    </row>
    <row r="85" spans="1:23" x14ac:dyDescent="0.25">
      <c r="A85" t="s">
        <v>91</v>
      </c>
      <c r="B85" s="3" t="s">
        <v>47</v>
      </c>
      <c r="C85">
        <f t="shared" si="4"/>
        <v>0</v>
      </c>
      <c r="O85" s="4"/>
      <c r="P85">
        <f t="shared" si="5"/>
        <v>0</v>
      </c>
      <c r="R85" s="4"/>
      <c r="S85">
        <f t="shared" si="6"/>
        <v>0</v>
      </c>
      <c r="V85" s="20">
        <f t="shared" si="7"/>
        <v>1</v>
      </c>
      <c r="W85" s="22" t="s">
        <v>1205</v>
      </c>
    </row>
    <row r="86" spans="1:23" x14ac:dyDescent="0.25">
      <c r="A86" t="s">
        <v>92</v>
      </c>
      <c r="B86" s="3" t="s">
        <v>4</v>
      </c>
      <c r="C86">
        <f t="shared" si="4"/>
        <v>0</v>
      </c>
      <c r="O86" s="4"/>
      <c r="P86">
        <f t="shared" si="5"/>
        <v>0</v>
      </c>
      <c r="R86" s="4"/>
      <c r="S86">
        <f t="shared" si="6"/>
        <v>0</v>
      </c>
      <c r="V86" s="20">
        <f t="shared" si="7"/>
        <v>1</v>
      </c>
      <c r="W86" s="22" t="s">
        <v>1206</v>
      </c>
    </row>
    <row r="87" spans="1:23" x14ac:dyDescent="0.25">
      <c r="A87" t="s">
        <v>93</v>
      </c>
      <c r="B87" s="3" t="s">
        <v>6</v>
      </c>
      <c r="C87">
        <f t="shared" si="4"/>
        <v>0</v>
      </c>
      <c r="O87" s="4"/>
      <c r="P87">
        <f t="shared" si="5"/>
        <v>0</v>
      </c>
      <c r="R87" s="4"/>
      <c r="S87">
        <f t="shared" si="6"/>
        <v>0</v>
      </c>
      <c r="V87" s="20">
        <f t="shared" si="7"/>
        <v>1</v>
      </c>
      <c r="W87" s="22" t="s">
        <v>1189</v>
      </c>
    </row>
    <row r="88" spans="1:23" x14ac:dyDescent="0.25">
      <c r="A88" t="s">
        <v>94</v>
      </c>
      <c r="B88" s="3" t="s">
        <v>4</v>
      </c>
      <c r="C88">
        <f t="shared" si="4"/>
        <v>0</v>
      </c>
      <c r="O88" s="4"/>
      <c r="P88">
        <f t="shared" si="5"/>
        <v>0</v>
      </c>
      <c r="R88" s="4"/>
      <c r="S88">
        <f t="shared" si="6"/>
        <v>0</v>
      </c>
      <c r="V88" s="20">
        <f t="shared" si="7"/>
        <v>1</v>
      </c>
      <c r="W88" s="22" t="s">
        <v>1206</v>
      </c>
    </row>
    <row r="89" spans="1:23" x14ac:dyDescent="0.25">
      <c r="A89" t="s">
        <v>95</v>
      </c>
      <c r="B89" s="3" t="s">
        <v>4</v>
      </c>
      <c r="C89">
        <f t="shared" si="4"/>
        <v>0</v>
      </c>
      <c r="O89" s="4"/>
      <c r="P89">
        <f t="shared" si="5"/>
        <v>0</v>
      </c>
      <c r="R89" s="4"/>
      <c r="S89">
        <f t="shared" si="6"/>
        <v>0</v>
      </c>
      <c r="V89" s="20">
        <f t="shared" si="7"/>
        <v>1</v>
      </c>
      <c r="W89" s="22" t="s">
        <v>1188</v>
      </c>
    </row>
    <row r="90" spans="1:23" x14ac:dyDescent="0.25">
      <c r="A90" t="s">
        <v>96</v>
      </c>
      <c r="B90" s="3" t="s">
        <v>6</v>
      </c>
      <c r="C90">
        <f t="shared" si="4"/>
        <v>0</v>
      </c>
      <c r="O90" s="4"/>
      <c r="P90">
        <f t="shared" si="5"/>
        <v>0</v>
      </c>
      <c r="R90" s="4"/>
      <c r="S90">
        <f t="shared" si="6"/>
        <v>0</v>
      </c>
      <c r="V90" s="20">
        <f t="shared" si="7"/>
        <v>1</v>
      </c>
      <c r="W90" s="22" t="s">
        <v>1191</v>
      </c>
    </row>
    <row r="91" spans="1:23" x14ac:dyDescent="0.25">
      <c r="A91" t="s">
        <v>97</v>
      </c>
      <c r="B91" s="3" t="s">
        <v>13</v>
      </c>
      <c r="C91">
        <f t="shared" si="4"/>
        <v>0</v>
      </c>
      <c r="O91" s="4"/>
      <c r="P91">
        <f t="shared" si="5"/>
        <v>0</v>
      </c>
      <c r="R91" s="4"/>
      <c r="S91">
        <f t="shared" si="6"/>
        <v>0</v>
      </c>
      <c r="V91" s="20">
        <f t="shared" si="7"/>
        <v>1</v>
      </c>
      <c r="W91" s="22" t="s">
        <v>1206</v>
      </c>
    </row>
    <row r="92" spans="1:23" x14ac:dyDescent="0.25">
      <c r="A92" t="s">
        <v>98</v>
      </c>
      <c r="B92" s="3" t="s">
        <v>6</v>
      </c>
      <c r="C92">
        <f t="shared" si="4"/>
        <v>0</v>
      </c>
      <c r="O92" s="4"/>
      <c r="P92">
        <f t="shared" si="5"/>
        <v>0</v>
      </c>
      <c r="R92" s="4"/>
      <c r="S92">
        <f t="shared" si="6"/>
        <v>0</v>
      </c>
      <c r="V92" s="20">
        <f t="shared" si="7"/>
        <v>1</v>
      </c>
      <c r="W92" s="22" t="s">
        <v>1191</v>
      </c>
    </row>
    <row r="93" spans="1:23" x14ac:dyDescent="0.25">
      <c r="A93" t="s">
        <v>99</v>
      </c>
      <c r="B93" s="3" t="s">
        <v>4</v>
      </c>
      <c r="C93">
        <f t="shared" si="4"/>
        <v>0</v>
      </c>
      <c r="O93" s="4"/>
      <c r="P93">
        <f t="shared" si="5"/>
        <v>0</v>
      </c>
      <c r="R93" s="4"/>
      <c r="S93">
        <f t="shared" si="6"/>
        <v>0</v>
      </c>
      <c r="V93" s="20">
        <f t="shared" si="7"/>
        <v>1</v>
      </c>
      <c r="W93" s="22" t="s">
        <v>1195</v>
      </c>
    </row>
    <row r="94" spans="1:23" x14ac:dyDescent="0.25">
      <c r="A94" t="s">
        <v>100</v>
      </c>
      <c r="B94" s="3" t="s">
        <v>4</v>
      </c>
      <c r="C94">
        <f t="shared" si="4"/>
        <v>0</v>
      </c>
      <c r="O94" s="4"/>
      <c r="P94">
        <f t="shared" si="5"/>
        <v>0</v>
      </c>
      <c r="R94" s="4"/>
      <c r="S94">
        <f t="shared" si="6"/>
        <v>0</v>
      </c>
      <c r="V94" s="20">
        <f t="shared" si="7"/>
        <v>1</v>
      </c>
      <c r="W94" s="22" t="s">
        <v>1187</v>
      </c>
    </row>
    <row r="95" spans="1:23" x14ac:dyDescent="0.25">
      <c r="A95" t="s">
        <v>101</v>
      </c>
      <c r="B95" s="3" t="s">
        <v>102</v>
      </c>
      <c r="C95">
        <f t="shared" si="4"/>
        <v>0</v>
      </c>
      <c r="O95" s="4"/>
      <c r="P95">
        <f t="shared" si="5"/>
        <v>0</v>
      </c>
      <c r="R95" s="4"/>
      <c r="S95">
        <f t="shared" si="6"/>
        <v>0</v>
      </c>
      <c r="V95" s="20">
        <f t="shared" si="7"/>
        <v>1</v>
      </c>
      <c r="W95" s="22" t="s">
        <v>1208</v>
      </c>
    </row>
    <row r="96" spans="1:23" x14ac:dyDescent="0.25">
      <c r="A96" t="s">
        <v>103</v>
      </c>
      <c r="B96" s="3" t="s">
        <v>6</v>
      </c>
      <c r="C96">
        <f t="shared" si="4"/>
        <v>0</v>
      </c>
      <c r="O96" s="4"/>
      <c r="P96">
        <f t="shared" si="5"/>
        <v>0</v>
      </c>
      <c r="R96" s="4"/>
      <c r="S96">
        <f t="shared" si="6"/>
        <v>0</v>
      </c>
      <c r="V96" s="20">
        <f t="shared" si="7"/>
        <v>1</v>
      </c>
      <c r="W96" s="22" t="s">
        <v>1200</v>
      </c>
    </row>
    <row r="97" spans="1:23" x14ac:dyDescent="0.25">
      <c r="A97" t="s">
        <v>104</v>
      </c>
      <c r="B97" s="3" t="s">
        <v>9</v>
      </c>
      <c r="C97">
        <f t="shared" si="4"/>
        <v>0</v>
      </c>
      <c r="O97" s="4"/>
      <c r="P97">
        <f t="shared" si="5"/>
        <v>0</v>
      </c>
      <c r="R97" s="4"/>
      <c r="S97">
        <f t="shared" si="6"/>
        <v>0</v>
      </c>
      <c r="V97" s="20">
        <f t="shared" si="7"/>
        <v>1</v>
      </c>
      <c r="W97" s="22" t="s">
        <v>1205</v>
      </c>
    </row>
    <row r="98" spans="1:23" x14ac:dyDescent="0.25">
      <c r="A98" t="s">
        <v>105</v>
      </c>
      <c r="B98" s="3" t="s">
        <v>6</v>
      </c>
      <c r="C98">
        <f t="shared" si="4"/>
        <v>0</v>
      </c>
      <c r="O98" s="4"/>
      <c r="P98">
        <f t="shared" si="5"/>
        <v>0</v>
      </c>
      <c r="R98" s="4"/>
      <c r="S98">
        <f t="shared" si="6"/>
        <v>0</v>
      </c>
      <c r="V98" s="20">
        <f t="shared" si="7"/>
        <v>1</v>
      </c>
      <c r="W98" s="22" t="s">
        <v>1195</v>
      </c>
    </row>
    <row r="99" spans="1:23" x14ac:dyDescent="0.25">
      <c r="A99" t="s">
        <v>106</v>
      </c>
      <c r="B99" s="3" t="s">
        <v>6</v>
      </c>
      <c r="C99">
        <f t="shared" si="4"/>
        <v>0</v>
      </c>
      <c r="O99" s="4"/>
      <c r="P99">
        <f t="shared" si="5"/>
        <v>0</v>
      </c>
      <c r="R99" s="4"/>
      <c r="S99">
        <f t="shared" si="6"/>
        <v>0</v>
      </c>
      <c r="V99" s="20">
        <f t="shared" si="7"/>
        <v>1</v>
      </c>
      <c r="W99" s="22" t="s">
        <v>1204</v>
      </c>
    </row>
    <row r="100" spans="1:23" x14ac:dyDescent="0.25">
      <c r="A100" t="s">
        <v>107</v>
      </c>
      <c r="B100" s="3" t="s">
        <v>6</v>
      </c>
      <c r="C100">
        <f t="shared" si="4"/>
        <v>0</v>
      </c>
      <c r="O100" s="4"/>
      <c r="P100">
        <f t="shared" si="5"/>
        <v>0</v>
      </c>
      <c r="R100" s="4"/>
      <c r="S100">
        <f t="shared" si="6"/>
        <v>0</v>
      </c>
      <c r="V100" s="20">
        <f t="shared" si="7"/>
        <v>1</v>
      </c>
      <c r="W100" s="22" t="s">
        <v>1189</v>
      </c>
    </row>
    <row r="101" spans="1:23" x14ac:dyDescent="0.25">
      <c r="A101" t="s">
        <v>108</v>
      </c>
      <c r="B101" s="3" t="s">
        <v>6</v>
      </c>
      <c r="C101">
        <f t="shared" si="4"/>
        <v>0</v>
      </c>
      <c r="O101" s="4"/>
      <c r="P101">
        <f t="shared" si="5"/>
        <v>0</v>
      </c>
      <c r="R101" s="4"/>
      <c r="S101">
        <f t="shared" si="6"/>
        <v>0</v>
      </c>
      <c r="V101" s="20">
        <f t="shared" si="7"/>
        <v>1</v>
      </c>
      <c r="W101" s="22" t="s">
        <v>1206</v>
      </c>
    </row>
    <row r="102" spans="1:23" x14ac:dyDescent="0.25">
      <c r="A102" t="s">
        <v>109</v>
      </c>
      <c r="B102" s="3" t="s">
        <v>4</v>
      </c>
      <c r="C102">
        <f t="shared" si="4"/>
        <v>0</v>
      </c>
      <c r="O102" s="4"/>
      <c r="P102">
        <f t="shared" si="5"/>
        <v>0</v>
      </c>
      <c r="R102" s="4"/>
      <c r="S102">
        <f t="shared" si="6"/>
        <v>0</v>
      </c>
      <c r="V102" s="20">
        <f t="shared" si="7"/>
        <v>1</v>
      </c>
      <c r="W102" s="22" t="s">
        <v>1201</v>
      </c>
    </row>
    <row r="103" spans="1:23" x14ac:dyDescent="0.25">
      <c r="A103" t="s">
        <v>110</v>
      </c>
      <c r="B103" s="3" t="s">
        <v>6</v>
      </c>
      <c r="C103">
        <f t="shared" si="4"/>
        <v>0</v>
      </c>
      <c r="O103" s="4"/>
      <c r="P103">
        <f t="shared" si="5"/>
        <v>0</v>
      </c>
      <c r="R103" s="4"/>
      <c r="S103">
        <f t="shared" si="6"/>
        <v>0</v>
      </c>
      <c r="V103" s="20">
        <f t="shared" si="7"/>
        <v>1</v>
      </c>
      <c r="W103" s="22" t="s">
        <v>1189</v>
      </c>
    </row>
    <row r="104" spans="1:23" x14ac:dyDescent="0.25">
      <c r="A104" t="s">
        <v>111</v>
      </c>
      <c r="B104" s="3" t="s">
        <v>9</v>
      </c>
      <c r="C104">
        <f t="shared" si="4"/>
        <v>0</v>
      </c>
      <c r="O104" s="4"/>
      <c r="P104">
        <f t="shared" si="5"/>
        <v>0</v>
      </c>
      <c r="R104" s="4"/>
      <c r="S104">
        <f t="shared" si="6"/>
        <v>0</v>
      </c>
      <c r="V104" s="20">
        <f t="shared" si="7"/>
        <v>1</v>
      </c>
      <c r="W104" s="22" t="s">
        <v>1208</v>
      </c>
    </row>
    <row r="105" spans="1:23" x14ac:dyDescent="0.25">
      <c r="A105" t="s">
        <v>112</v>
      </c>
      <c r="B105" s="3" t="s">
        <v>4</v>
      </c>
      <c r="C105">
        <f t="shared" si="4"/>
        <v>0</v>
      </c>
      <c r="O105" s="4"/>
      <c r="P105">
        <f t="shared" si="5"/>
        <v>0</v>
      </c>
      <c r="R105" s="4"/>
      <c r="S105">
        <f t="shared" si="6"/>
        <v>0</v>
      </c>
      <c r="V105" s="20">
        <f t="shared" si="7"/>
        <v>1</v>
      </c>
      <c r="W105" s="22" t="s">
        <v>1204</v>
      </c>
    </row>
    <row r="106" spans="1:23" x14ac:dyDescent="0.25">
      <c r="A106" t="s">
        <v>113</v>
      </c>
      <c r="B106" s="3" t="s">
        <v>4</v>
      </c>
      <c r="C106">
        <f t="shared" si="4"/>
        <v>0</v>
      </c>
      <c r="O106" s="4"/>
      <c r="P106">
        <f t="shared" si="5"/>
        <v>0</v>
      </c>
      <c r="R106" s="4"/>
      <c r="S106">
        <f t="shared" si="6"/>
        <v>0</v>
      </c>
      <c r="V106" s="20">
        <f t="shared" si="7"/>
        <v>1</v>
      </c>
      <c r="W106" s="22" t="s">
        <v>1200</v>
      </c>
    </row>
    <row r="107" spans="1:23" x14ac:dyDescent="0.25">
      <c r="A107" t="s">
        <v>114</v>
      </c>
      <c r="B107" s="3" t="s">
        <v>4</v>
      </c>
      <c r="C107">
        <f t="shared" si="4"/>
        <v>0</v>
      </c>
      <c r="O107" s="4"/>
      <c r="P107">
        <f t="shared" si="5"/>
        <v>0</v>
      </c>
      <c r="R107" s="4"/>
      <c r="S107">
        <f t="shared" si="6"/>
        <v>0</v>
      </c>
      <c r="V107" s="20">
        <f t="shared" si="7"/>
        <v>1</v>
      </c>
      <c r="W107" s="22" t="s">
        <v>1206</v>
      </c>
    </row>
    <row r="108" spans="1:23" x14ac:dyDescent="0.25">
      <c r="A108" t="s">
        <v>115</v>
      </c>
      <c r="B108" s="3" t="s">
        <v>4</v>
      </c>
      <c r="C108">
        <f t="shared" si="4"/>
        <v>0</v>
      </c>
      <c r="O108" s="4"/>
      <c r="P108">
        <f t="shared" si="5"/>
        <v>0</v>
      </c>
      <c r="R108" s="4"/>
      <c r="S108">
        <f t="shared" si="6"/>
        <v>0</v>
      </c>
      <c r="V108" s="20">
        <f t="shared" si="7"/>
        <v>1</v>
      </c>
      <c r="W108" s="22" t="s">
        <v>1195</v>
      </c>
    </row>
    <row r="109" spans="1:23" x14ac:dyDescent="0.25">
      <c r="A109" t="s">
        <v>116</v>
      </c>
      <c r="B109" s="3" t="s">
        <v>13</v>
      </c>
      <c r="C109">
        <f t="shared" si="4"/>
        <v>0</v>
      </c>
      <c r="O109" s="4"/>
      <c r="P109">
        <f t="shared" si="5"/>
        <v>0</v>
      </c>
      <c r="R109" s="4"/>
      <c r="S109">
        <f t="shared" si="6"/>
        <v>0</v>
      </c>
      <c r="V109" s="20">
        <f t="shared" si="7"/>
        <v>1</v>
      </c>
      <c r="W109" s="22" t="s">
        <v>1195</v>
      </c>
    </row>
    <row r="110" spans="1:23" x14ac:dyDescent="0.25">
      <c r="A110" t="s">
        <v>117</v>
      </c>
      <c r="B110" s="3" t="s">
        <v>4</v>
      </c>
      <c r="C110">
        <f t="shared" si="4"/>
        <v>0</v>
      </c>
      <c r="O110" s="4"/>
      <c r="P110">
        <f t="shared" si="5"/>
        <v>0</v>
      </c>
      <c r="R110" s="4"/>
      <c r="S110">
        <f t="shared" si="6"/>
        <v>0</v>
      </c>
      <c r="V110" s="20">
        <f t="shared" si="7"/>
        <v>1</v>
      </c>
      <c r="W110" s="22" t="s">
        <v>1206</v>
      </c>
    </row>
    <row r="111" spans="1:23" x14ac:dyDescent="0.25">
      <c r="A111" t="s">
        <v>118</v>
      </c>
      <c r="B111" s="3" t="s">
        <v>47</v>
      </c>
      <c r="C111">
        <f t="shared" si="4"/>
        <v>0</v>
      </c>
      <c r="O111" s="4"/>
      <c r="P111">
        <f t="shared" si="5"/>
        <v>0</v>
      </c>
      <c r="R111" s="4"/>
      <c r="S111">
        <f t="shared" si="6"/>
        <v>0</v>
      </c>
      <c r="V111" s="20">
        <f t="shared" si="7"/>
        <v>1</v>
      </c>
      <c r="W111" s="22" t="s">
        <v>1205</v>
      </c>
    </row>
    <row r="112" spans="1:23" x14ac:dyDescent="0.25">
      <c r="A112" t="s">
        <v>119</v>
      </c>
      <c r="B112" s="3" t="s">
        <v>4</v>
      </c>
      <c r="C112">
        <f t="shared" si="4"/>
        <v>0</v>
      </c>
      <c r="O112" s="4"/>
      <c r="P112">
        <f t="shared" si="5"/>
        <v>0</v>
      </c>
      <c r="R112" s="4"/>
      <c r="S112">
        <f t="shared" si="6"/>
        <v>0</v>
      </c>
      <c r="V112" s="20">
        <f t="shared" si="7"/>
        <v>1</v>
      </c>
      <c r="W112" s="22" t="s">
        <v>1209</v>
      </c>
    </row>
    <row r="113" spans="1:24" x14ac:dyDescent="0.25">
      <c r="A113" t="s">
        <v>120</v>
      </c>
      <c r="B113" s="3" t="s">
        <v>4</v>
      </c>
      <c r="C113">
        <f t="shared" si="4"/>
        <v>0</v>
      </c>
      <c r="O113" s="4"/>
      <c r="P113">
        <f t="shared" si="5"/>
        <v>0</v>
      </c>
      <c r="R113" s="4"/>
      <c r="S113">
        <f t="shared" si="6"/>
        <v>0</v>
      </c>
      <c r="V113" s="20">
        <f t="shared" si="7"/>
        <v>1</v>
      </c>
      <c r="W113" s="22" t="s">
        <v>1200</v>
      </c>
    </row>
    <row r="114" spans="1:24" x14ac:dyDescent="0.25">
      <c r="A114" t="s">
        <v>121</v>
      </c>
      <c r="B114" s="3" t="s">
        <v>4</v>
      </c>
      <c r="C114">
        <f t="shared" si="4"/>
        <v>0</v>
      </c>
      <c r="O114" s="4"/>
      <c r="P114">
        <f t="shared" si="5"/>
        <v>0</v>
      </c>
      <c r="R114" s="4"/>
      <c r="S114">
        <f t="shared" si="6"/>
        <v>0</v>
      </c>
      <c r="V114" s="20">
        <f t="shared" si="7"/>
        <v>1</v>
      </c>
      <c r="W114" s="22" t="s">
        <v>1191</v>
      </c>
    </row>
    <row r="115" spans="1:24" x14ac:dyDescent="0.25">
      <c r="A115" t="s">
        <v>122</v>
      </c>
      <c r="B115" s="3" t="s">
        <v>4</v>
      </c>
      <c r="C115">
        <f t="shared" si="4"/>
        <v>0</v>
      </c>
      <c r="O115" s="4"/>
      <c r="P115">
        <f t="shared" si="5"/>
        <v>0</v>
      </c>
      <c r="R115" s="4"/>
      <c r="S115">
        <f t="shared" si="6"/>
        <v>0</v>
      </c>
      <c r="V115" s="20">
        <f t="shared" si="7"/>
        <v>1</v>
      </c>
      <c r="W115" s="22" t="s">
        <v>1207</v>
      </c>
    </row>
    <row r="116" spans="1:24" x14ac:dyDescent="0.25">
      <c r="A116" t="s">
        <v>123</v>
      </c>
      <c r="B116" s="3" t="s">
        <v>6</v>
      </c>
      <c r="C116">
        <f t="shared" si="4"/>
        <v>0</v>
      </c>
      <c r="O116" s="4"/>
      <c r="P116">
        <f t="shared" si="5"/>
        <v>0</v>
      </c>
      <c r="R116" s="4"/>
      <c r="S116">
        <f t="shared" si="6"/>
        <v>0</v>
      </c>
      <c r="V116" s="20">
        <f t="shared" si="7"/>
        <v>1</v>
      </c>
      <c r="W116" s="22" t="s">
        <v>1189</v>
      </c>
    </row>
    <row r="117" spans="1:24" x14ac:dyDescent="0.25">
      <c r="A117" t="s">
        <v>124</v>
      </c>
      <c r="B117" s="3" t="s">
        <v>6</v>
      </c>
      <c r="C117">
        <f t="shared" si="4"/>
        <v>0</v>
      </c>
      <c r="O117" s="4"/>
      <c r="P117">
        <f t="shared" si="5"/>
        <v>0</v>
      </c>
      <c r="R117" s="4"/>
      <c r="S117">
        <f t="shared" si="6"/>
        <v>0</v>
      </c>
      <c r="V117" s="20">
        <f t="shared" si="7"/>
        <v>1</v>
      </c>
      <c r="W117" s="22" t="s">
        <v>1189</v>
      </c>
    </row>
    <row r="118" spans="1:24" x14ac:dyDescent="0.25">
      <c r="A118" t="s">
        <v>125</v>
      </c>
      <c r="B118" s="3" t="s">
        <v>4</v>
      </c>
      <c r="C118">
        <f t="shared" si="4"/>
        <v>0</v>
      </c>
      <c r="O118" s="4"/>
      <c r="P118">
        <f t="shared" si="5"/>
        <v>0</v>
      </c>
      <c r="R118" s="4"/>
      <c r="S118">
        <f t="shared" si="6"/>
        <v>0</v>
      </c>
      <c r="V118" s="20">
        <f t="shared" si="7"/>
        <v>1</v>
      </c>
      <c r="W118" s="22" t="s">
        <v>1200</v>
      </c>
    </row>
    <row r="119" spans="1:24" x14ac:dyDescent="0.25">
      <c r="A119" t="s">
        <v>126</v>
      </c>
      <c r="B119" s="3" t="s">
        <v>4</v>
      </c>
      <c r="C119">
        <f t="shared" si="4"/>
        <v>0</v>
      </c>
      <c r="O119" s="4"/>
      <c r="P119">
        <f t="shared" si="5"/>
        <v>0</v>
      </c>
      <c r="R119" s="4"/>
      <c r="S119">
        <f t="shared" si="6"/>
        <v>0</v>
      </c>
      <c r="V119" s="20">
        <f t="shared" si="7"/>
        <v>1</v>
      </c>
      <c r="W119" s="22" t="s">
        <v>1195</v>
      </c>
    </row>
    <row r="120" spans="1:24" x14ac:dyDescent="0.25">
      <c r="A120" t="s">
        <v>127</v>
      </c>
      <c r="B120" s="3" t="s">
        <v>4</v>
      </c>
      <c r="C120">
        <f t="shared" si="4"/>
        <v>0</v>
      </c>
      <c r="O120" s="4"/>
      <c r="P120">
        <f t="shared" si="5"/>
        <v>0</v>
      </c>
      <c r="R120" s="4"/>
      <c r="S120">
        <f t="shared" si="6"/>
        <v>0</v>
      </c>
      <c r="V120" s="20">
        <f t="shared" si="7"/>
        <v>1</v>
      </c>
      <c r="W120" s="22" t="s">
        <v>1195</v>
      </c>
    </row>
    <row r="121" spans="1:24" x14ac:dyDescent="0.25">
      <c r="A121" t="s">
        <v>128</v>
      </c>
      <c r="B121" s="3" t="s">
        <v>6</v>
      </c>
      <c r="C121">
        <f t="shared" si="4"/>
        <v>0</v>
      </c>
      <c r="O121" s="4"/>
      <c r="P121">
        <f t="shared" si="5"/>
        <v>0</v>
      </c>
      <c r="R121" s="4"/>
      <c r="S121">
        <f t="shared" si="6"/>
        <v>0</v>
      </c>
      <c r="V121" s="20">
        <f t="shared" si="7"/>
        <v>1</v>
      </c>
      <c r="W121" s="22" t="s">
        <v>1188</v>
      </c>
    </row>
    <row r="122" spans="1:24" x14ac:dyDescent="0.25">
      <c r="A122" t="s">
        <v>129</v>
      </c>
      <c r="B122" s="3" t="s">
        <v>6</v>
      </c>
      <c r="C122">
        <f t="shared" si="4"/>
        <v>0</v>
      </c>
      <c r="O122" s="4"/>
      <c r="P122">
        <f t="shared" si="5"/>
        <v>0</v>
      </c>
      <c r="R122" s="4"/>
      <c r="S122">
        <f t="shared" si="6"/>
        <v>0</v>
      </c>
      <c r="V122" s="20">
        <f t="shared" si="7"/>
        <v>1</v>
      </c>
      <c r="W122" s="22" t="s">
        <v>1206</v>
      </c>
    </row>
    <row r="123" spans="1:24" x14ac:dyDescent="0.25">
      <c r="A123" t="s">
        <v>130</v>
      </c>
      <c r="B123" s="3" t="s">
        <v>4</v>
      </c>
      <c r="C123">
        <f t="shared" si="4"/>
        <v>0</v>
      </c>
      <c r="O123" s="4"/>
      <c r="P123">
        <f t="shared" si="5"/>
        <v>0</v>
      </c>
      <c r="R123" s="4"/>
      <c r="S123">
        <f t="shared" si="6"/>
        <v>0</v>
      </c>
      <c r="V123" s="20">
        <f t="shared" si="7"/>
        <v>2</v>
      </c>
      <c r="W123" s="22" t="s">
        <v>1207</v>
      </c>
      <c r="X123" s="22" t="s">
        <v>1214</v>
      </c>
    </row>
    <row r="124" spans="1:24" x14ac:dyDescent="0.25">
      <c r="A124" t="s">
        <v>131</v>
      </c>
      <c r="B124" s="3" t="s">
        <v>13</v>
      </c>
      <c r="C124">
        <f t="shared" si="4"/>
        <v>0</v>
      </c>
      <c r="O124" s="4"/>
      <c r="P124">
        <f t="shared" si="5"/>
        <v>0</v>
      </c>
      <c r="R124" s="4"/>
      <c r="S124">
        <f t="shared" si="6"/>
        <v>0</v>
      </c>
      <c r="V124" s="20">
        <f t="shared" si="7"/>
        <v>1</v>
      </c>
      <c r="W124" s="22" t="s">
        <v>1204</v>
      </c>
    </row>
    <row r="125" spans="1:24" x14ac:dyDescent="0.25">
      <c r="A125" t="s">
        <v>132</v>
      </c>
      <c r="B125" s="3" t="s">
        <v>4</v>
      </c>
      <c r="C125">
        <f t="shared" si="4"/>
        <v>0</v>
      </c>
      <c r="O125" s="4"/>
      <c r="P125">
        <f t="shared" si="5"/>
        <v>0</v>
      </c>
      <c r="R125" s="4"/>
      <c r="S125">
        <f t="shared" si="6"/>
        <v>0</v>
      </c>
      <c r="V125" s="20">
        <f t="shared" si="7"/>
        <v>1</v>
      </c>
      <c r="W125" s="22" t="s">
        <v>1209</v>
      </c>
    </row>
    <row r="126" spans="1:24" x14ac:dyDescent="0.25">
      <c r="A126" t="s">
        <v>133</v>
      </c>
      <c r="B126" s="3" t="s">
        <v>4</v>
      </c>
      <c r="C126">
        <f t="shared" si="4"/>
        <v>0</v>
      </c>
      <c r="O126" s="4"/>
      <c r="P126">
        <f t="shared" si="5"/>
        <v>0</v>
      </c>
      <c r="R126" s="4"/>
      <c r="S126">
        <f t="shared" si="6"/>
        <v>0</v>
      </c>
      <c r="V126" s="20">
        <f t="shared" si="7"/>
        <v>1</v>
      </c>
      <c r="W126" s="22" t="s">
        <v>1195</v>
      </c>
    </row>
    <row r="127" spans="1:24" x14ac:dyDescent="0.25">
      <c r="A127" t="s">
        <v>134</v>
      </c>
      <c r="B127" s="3" t="s">
        <v>4</v>
      </c>
      <c r="C127">
        <f t="shared" si="4"/>
        <v>0</v>
      </c>
      <c r="O127" s="4"/>
      <c r="P127">
        <f t="shared" si="5"/>
        <v>0</v>
      </c>
      <c r="R127" s="4"/>
      <c r="S127">
        <f t="shared" si="6"/>
        <v>0</v>
      </c>
      <c r="V127" s="20">
        <f t="shared" si="7"/>
        <v>1</v>
      </c>
      <c r="W127" s="22" t="s">
        <v>1206</v>
      </c>
    </row>
    <row r="128" spans="1:24" x14ac:dyDescent="0.25">
      <c r="A128" t="s">
        <v>135</v>
      </c>
      <c r="B128" s="3" t="s">
        <v>4</v>
      </c>
      <c r="C128">
        <f t="shared" si="4"/>
        <v>0</v>
      </c>
      <c r="O128" s="4"/>
      <c r="P128">
        <f t="shared" si="5"/>
        <v>0</v>
      </c>
      <c r="R128" s="4"/>
      <c r="S128">
        <f t="shared" si="6"/>
        <v>0</v>
      </c>
      <c r="V128" s="20">
        <f t="shared" si="7"/>
        <v>1</v>
      </c>
      <c r="W128" s="22" t="s">
        <v>1200</v>
      </c>
    </row>
    <row r="129" spans="1:24" x14ac:dyDescent="0.25">
      <c r="A129" t="s">
        <v>136</v>
      </c>
      <c r="B129" s="3" t="s">
        <v>13</v>
      </c>
      <c r="C129">
        <f t="shared" si="4"/>
        <v>0</v>
      </c>
      <c r="O129" s="4"/>
      <c r="P129">
        <f t="shared" si="5"/>
        <v>0</v>
      </c>
      <c r="R129" s="4"/>
      <c r="S129">
        <f t="shared" si="6"/>
        <v>0</v>
      </c>
      <c r="V129" s="20">
        <f t="shared" si="7"/>
        <v>1</v>
      </c>
      <c r="W129" s="21" t="s">
        <v>1201</v>
      </c>
    </row>
    <row r="130" spans="1:24" x14ac:dyDescent="0.25">
      <c r="A130" t="s">
        <v>137</v>
      </c>
      <c r="B130" s="3" t="s">
        <v>6</v>
      </c>
      <c r="C130">
        <f t="shared" si="4"/>
        <v>0</v>
      </c>
      <c r="O130" s="4"/>
      <c r="P130">
        <f t="shared" si="5"/>
        <v>0</v>
      </c>
      <c r="R130" s="4"/>
      <c r="S130">
        <f t="shared" si="6"/>
        <v>0</v>
      </c>
      <c r="V130" s="20">
        <f t="shared" si="7"/>
        <v>1</v>
      </c>
      <c r="W130" s="22" t="s">
        <v>1206</v>
      </c>
    </row>
    <row r="131" spans="1:24" x14ac:dyDescent="0.25">
      <c r="A131" t="s">
        <v>138</v>
      </c>
      <c r="B131" s="3" t="s">
        <v>4</v>
      </c>
      <c r="C131">
        <f t="shared" ref="C131:C194" si="8">ABS(COUNTBLANK(D131:O131)-12)</f>
        <v>0</v>
      </c>
      <c r="O131" s="4"/>
      <c r="P131">
        <f t="shared" ref="P131:P194" si="9">ABS(COUNTBLANK(Q131:R131)-2)</f>
        <v>0</v>
      </c>
      <c r="R131" s="4"/>
      <c r="S131">
        <f t="shared" ref="S131:S194" si="10">ABS(COUNTBLANK(T131:U131)-2)</f>
        <v>0</v>
      </c>
      <c r="V131" s="20">
        <f t="shared" ref="V131:V194" si="11">ABS(COUNTBLANK(W131:Z131)-4)</f>
        <v>1</v>
      </c>
      <c r="W131" s="22" t="s">
        <v>1207</v>
      </c>
    </row>
    <row r="132" spans="1:24" x14ac:dyDescent="0.25">
      <c r="A132" t="s">
        <v>139</v>
      </c>
      <c r="B132" s="3" t="s">
        <v>4</v>
      </c>
      <c r="C132">
        <f t="shared" si="8"/>
        <v>0</v>
      </c>
      <c r="O132" s="4"/>
      <c r="P132">
        <f t="shared" si="9"/>
        <v>0</v>
      </c>
      <c r="R132" s="4"/>
      <c r="S132">
        <f t="shared" si="10"/>
        <v>0</v>
      </c>
      <c r="V132" s="20">
        <f t="shared" si="11"/>
        <v>1</v>
      </c>
      <c r="W132" s="22" t="s">
        <v>1200</v>
      </c>
    </row>
    <row r="133" spans="1:24" x14ac:dyDescent="0.25">
      <c r="A133" t="s">
        <v>140</v>
      </c>
      <c r="B133" s="3" t="s">
        <v>4</v>
      </c>
      <c r="C133">
        <f t="shared" si="8"/>
        <v>0</v>
      </c>
      <c r="O133" s="4"/>
      <c r="P133">
        <f t="shared" si="9"/>
        <v>0</v>
      </c>
      <c r="R133" s="4"/>
      <c r="S133">
        <f t="shared" si="10"/>
        <v>0</v>
      </c>
      <c r="V133" s="20">
        <f t="shared" si="11"/>
        <v>1</v>
      </c>
      <c r="W133" s="22" t="s">
        <v>1188</v>
      </c>
    </row>
    <row r="134" spans="1:24" x14ac:dyDescent="0.25">
      <c r="A134" t="s">
        <v>141</v>
      </c>
      <c r="B134" s="3" t="s">
        <v>6</v>
      </c>
      <c r="C134">
        <f t="shared" si="8"/>
        <v>0</v>
      </c>
      <c r="O134" s="4"/>
      <c r="P134">
        <f t="shared" si="9"/>
        <v>0</v>
      </c>
      <c r="R134" s="4"/>
      <c r="S134">
        <f t="shared" si="10"/>
        <v>0</v>
      </c>
      <c r="V134" s="20">
        <f t="shared" si="11"/>
        <v>1</v>
      </c>
      <c r="W134" s="22" t="s">
        <v>1207</v>
      </c>
    </row>
    <row r="135" spans="1:24" x14ac:dyDescent="0.25">
      <c r="A135" t="s">
        <v>142</v>
      </c>
      <c r="B135" s="3" t="s">
        <v>143</v>
      </c>
      <c r="C135">
        <f t="shared" si="8"/>
        <v>0</v>
      </c>
      <c r="O135" s="4"/>
      <c r="P135">
        <f t="shared" si="9"/>
        <v>0</v>
      </c>
      <c r="R135" s="4"/>
      <c r="S135">
        <f t="shared" si="10"/>
        <v>0</v>
      </c>
      <c r="V135" s="20">
        <f t="shared" si="11"/>
        <v>2</v>
      </c>
      <c r="W135" s="22" t="s">
        <v>1187</v>
      </c>
      <c r="X135" s="22" t="s">
        <v>1210</v>
      </c>
    </row>
    <row r="136" spans="1:24" x14ac:dyDescent="0.25">
      <c r="A136" t="s">
        <v>144</v>
      </c>
      <c r="B136" s="3" t="s">
        <v>6</v>
      </c>
      <c r="C136">
        <f t="shared" si="8"/>
        <v>0</v>
      </c>
      <c r="O136" s="4"/>
      <c r="P136">
        <f t="shared" si="9"/>
        <v>0</v>
      </c>
      <c r="R136" s="4"/>
      <c r="S136">
        <f t="shared" si="10"/>
        <v>0</v>
      </c>
      <c r="V136" s="20">
        <f t="shared" si="11"/>
        <v>1</v>
      </c>
      <c r="W136" s="22" t="s">
        <v>1206</v>
      </c>
    </row>
    <row r="137" spans="1:24" x14ac:dyDescent="0.25">
      <c r="A137" t="s">
        <v>145</v>
      </c>
      <c r="B137" s="3" t="s">
        <v>13</v>
      </c>
      <c r="C137">
        <f t="shared" si="8"/>
        <v>0</v>
      </c>
      <c r="O137" s="4"/>
      <c r="P137">
        <f t="shared" si="9"/>
        <v>0</v>
      </c>
      <c r="R137" s="4"/>
      <c r="S137">
        <f t="shared" si="10"/>
        <v>0</v>
      </c>
      <c r="V137" s="20">
        <f t="shared" si="11"/>
        <v>1</v>
      </c>
      <c r="W137" s="22" t="s">
        <v>1200</v>
      </c>
    </row>
    <row r="138" spans="1:24" x14ac:dyDescent="0.25">
      <c r="A138" t="s">
        <v>146</v>
      </c>
      <c r="B138" s="3" t="s">
        <v>4</v>
      </c>
      <c r="C138">
        <f t="shared" si="8"/>
        <v>0</v>
      </c>
      <c r="O138" s="4"/>
      <c r="P138">
        <f t="shared" si="9"/>
        <v>0</v>
      </c>
      <c r="R138" s="4"/>
      <c r="S138">
        <f t="shared" si="10"/>
        <v>0</v>
      </c>
      <c r="V138" s="20">
        <f t="shared" si="11"/>
        <v>1</v>
      </c>
      <c r="W138" s="22" t="s">
        <v>1191</v>
      </c>
    </row>
    <row r="139" spans="1:24" x14ac:dyDescent="0.25">
      <c r="A139" t="s">
        <v>147</v>
      </c>
      <c r="B139" s="3" t="s">
        <v>4</v>
      </c>
      <c r="C139">
        <f t="shared" si="8"/>
        <v>0</v>
      </c>
      <c r="O139" s="4"/>
      <c r="P139">
        <f t="shared" si="9"/>
        <v>0</v>
      </c>
      <c r="R139" s="4"/>
      <c r="S139">
        <f t="shared" si="10"/>
        <v>0</v>
      </c>
      <c r="V139" s="20">
        <f t="shared" si="11"/>
        <v>1</v>
      </c>
      <c r="W139" s="22" t="s">
        <v>1187</v>
      </c>
    </row>
    <row r="140" spans="1:24" x14ac:dyDescent="0.25">
      <c r="A140" t="s">
        <v>148</v>
      </c>
      <c r="B140" s="3" t="s">
        <v>4</v>
      </c>
      <c r="C140">
        <f t="shared" si="8"/>
        <v>0</v>
      </c>
      <c r="O140" s="4"/>
      <c r="P140">
        <f t="shared" si="9"/>
        <v>0</v>
      </c>
      <c r="R140" s="4"/>
      <c r="S140">
        <f t="shared" si="10"/>
        <v>0</v>
      </c>
      <c r="V140" s="20">
        <f t="shared" si="11"/>
        <v>1</v>
      </c>
      <c r="W140" s="22" t="s">
        <v>1207</v>
      </c>
    </row>
    <row r="141" spans="1:24" x14ac:dyDescent="0.25">
      <c r="A141" t="s">
        <v>149</v>
      </c>
      <c r="B141" s="3" t="s">
        <v>4</v>
      </c>
      <c r="C141">
        <f t="shared" si="8"/>
        <v>0</v>
      </c>
      <c r="O141" s="4"/>
      <c r="P141">
        <f t="shared" si="9"/>
        <v>0</v>
      </c>
      <c r="R141" s="4"/>
      <c r="S141">
        <f t="shared" si="10"/>
        <v>0</v>
      </c>
      <c r="V141" s="20">
        <f t="shared" si="11"/>
        <v>1</v>
      </c>
      <c r="W141" s="22" t="s">
        <v>1187</v>
      </c>
    </row>
    <row r="142" spans="1:24" x14ac:dyDescent="0.25">
      <c r="A142" t="s">
        <v>150</v>
      </c>
      <c r="B142" s="3" t="s">
        <v>4</v>
      </c>
      <c r="C142">
        <f t="shared" si="8"/>
        <v>0</v>
      </c>
      <c r="O142" s="4"/>
      <c r="P142">
        <f t="shared" si="9"/>
        <v>0</v>
      </c>
      <c r="R142" s="4"/>
      <c r="S142">
        <f t="shared" si="10"/>
        <v>0</v>
      </c>
      <c r="V142" s="20">
        <f t="shared" si="11"/>
        <v>1</v>
      </c>
      <c r="W142" s="22" t="s">
        <v>1206</v>
      </c>
    </row>
    <row r="143" spans="1:24" x14ac:dyDescent="0.25">
      <c r="A143" t="s">
        <v>151</v>
      </c>
      <c r="B143" s="3" t="s">
        <v>6</v>
      </c>
      <c r="C143">
        <f t="shared" si="8"/>
        <v>0</v>
      </c>
      <c r="O143" s="4"/>
      <c r="P143">
        <f t="shared" si="9"/>
        <v>0</v>
      </c>
      <c r="R143" s="4"/>
      <c r="S143">
        <f t="shared" si="10"/>
        <v>0</v>
      </c>
      <c r="V143" s="20">
        <f t="shared" si="11"/>
        <v>1</v>
      </c>
      <c r="W143" s="22" t="s">
        <v>1187</v>
      </c>
    </row>
    <row r="144" spans="1:24" x14ac:dyDescent="0.25">
      <c r="A144" t="s">
        <v>152</v>
      </c>
      <c r="B144" s="3" t="s">
        <v>152</v>
      </c>
      <c r="C144">
        <f t="shared" si="8"/>
        <v>0</v>
      </c>
      <c r="O144" s="4"/>
      <c r="P144">
        <f t="shared" si="9"/>
        <v>0</v>
      </c>
      <c r="R144" s="4"/>
      <c r="S144">
        <f t="shared" si="10"/>
        <v>0</v>
      </c>
      <c r="V144" s="20">
        <f t="shared" si="11"/>
        <v>1</v>
      </c>
      <c r="W144" s="21" t="s">
        <v>1208</v>
      </c>
    </row>
    <row r="145" spans="1:23" x14ac:dyDescent="0.25">
      <c r="A145" t="s">
        <v>153</v>
      </c>
      <c r="B145" s="3" t="s">
        <v>6</v>
      </c>
      <c r="C145">
        <f t="shared" si="8"/>
        <v>0</v>
      </c>
      <c r="O145" s="4"/>
      <c r="P145">
        <f t="shared" si="9"/>
        <v>0</v>
      </c>
      <c r="R145" s="4"/>
      <c r="S145">
        <f t="shared" si="10"/>
        <v>0</v>
      </c>
      <c r="V145" s="20">
        <f t="shared" si="11"/>
        <v>1</v>
      </c>
      <c r="W145" s="22" t="s">
        <v>1200</v>
      </c>
    </row>
    <row r="146" spans="1:23" x14ac:dyDescent="0.25">
      <c r="A146" t="s">
        <v>154</v>
      </c>
      <c r="B146" s="3" t="s">
        <v>4</v>
      </c>
      <c r="C146">
        <f t="shared" si="8"/>
        <v>0</v>
      </c>
      <c r="O146" s="4"/>
      <c r="P146">
        <f t="shared" si="9"/>
        <v>0</v>
      </c>
      <c r="R146" s="4"/>
      <c r="S146">
        <f t="shared" si="10"/>
        <v>0</v>
      </c>
      <c r="V146" s="20">
        <f t="shared" si="11"/>
        <v>1</v>
      </c>
      <c r="W146" s="22" t="s">
        <v>1187</v>
      </c>
    </row>
    <row r="147" spans="1:23" x14ac:dyDescent="0.25">
      <c r="A147" t="s">
        <v>155</v>
      </c>
      <c r="B147" s="3" t="s">
        <v>6</v>
      </c>
      <c r="C147">
        <f t="shared" si="8"/>
        <v>0</v>
      </c>
      <c r="O147" s="4"/>
      <c r="P147">
        <f t="shared" si="9"/>
        <v>0</v>
      </c>
      <c r="R147" s="4"/>
      <c r="S147">
        <f t="shared" si="10"/>
        <v>0</v>
      </c>
      <c r="V147" s="20">
        <f t="shared" si="11"/>
        <v>1</v>
      </c>
      <c r="W147" s="22" t="s">
        <v>1195</v>
      </c>
    </row>
    <row r="148" spans="1:23" x14ac:dyDescent="0.25">
      <c r="A148" t="s">
        <v>156</v>
      </c>
      <c r="B148" s="3" t="s">
        <v>13</v>
      </c>
      <c r="C148">
        <f t="shared" si="8"/>
        <v>0</v>
      </c>
      <c r="O148" s="4"/>
      <c r="P148">
        <f t="shared" si="9"/>
        <v>0</v>
      </c>
      <c r="R148" s="4"/>
      <c r="S148">
        <f t="shared" si="10"/>
        <v>0</v>
      </c>
      <c r="V148" s="20">
        <f t="shared" si="11"/>
        <v>1</v>
      </c>
      <c r="W148" s="22" t="s">
        <v>1195</v>
      </c>
    </row>
    <row r="149" spans="1:23" x14ac:dyDescent="0.25">
      <c r="A149" t="s">
        <v>157</v>
      </c>
      <c r="B149" s="3" t="s">
        <v>4</v>
      </c>
      <c r="C149">
        <f t="shared" si="8"/>
        <v>0</v>
      </c>
      <c r="O149" s="4"/>
      <c r="P149">
        <f t="shared" si="9"/>
        <v>0</v>
      </c>
      <c r="R149" s="4"/>
      <c r="S149">
        <f t="shared" si="10"/>
        <v>0</v>
      </c>
      <c r="V149" s="20">
        <f t="shared" si="11"/>
        <v>1</v>
      </c>
      <c r="W149" s="22" t="s">
        <v>1200</v>
      </c>
    </row>
    <row r="150" spans="1:23" x14ac:dyDescent="0.25">
      <c r="A150" t="s">
        <v>158</v>
      </c>
      <c r="B150" s="3" t="s">
        <v>4</v>
      </c>
      <c r="C150">
        <f t="shared" si="8"/>
        <v>0</v>
      </c>
      <c r="O150" s="4"/>
      <c r="P150">
        <f t="shared" si="9"/>
        <v>0</v>
      </c>
      <c r="R150" s="4"/>
      <c r="S150">
        <f t="shared" si="10"/>
        <v>0</v>
      </c>
      <c r="V150" s="20">
        <f t="shared" si="11"/>
        <v>1</v>
      </c>
      <c r="W150" s="22" t="s">
        <v>1188</v>
      </c>
    </row>
    <row r="151" spans="1:23" x14ac:dyDescent="0.25">
      <c r="A151" t="s">
        <v>159</v>
      </c>
      <c r="B151" s="3" t="s">
        <v>6</v>
      </c>
      <c r="C151">
        <f t="shared" si="8"/>
        <v>0</v>
      </c>
      <c r="O151" s="4"/>
      <c r="P151">
        <f t="shared" si="9"/>
        <v>0</v>
      </c>
      <c r="R151" s="4"/>
      <c r="S151">
        <f t="shared" si="10"/>
        <v>0</v>
      </c>
      <c r="V151" s="20">
        <f t="shared" si="11"/>
        <v>1</v>
      </c>
      <c r="W151" s="22" t="s">
        <v>1195</v>
      </c>
    </row>
    <row r="152" spans="1:23" x14ac:dyDescent="0.25">
      <c r="A152" t="s">
        <v>160</v>
      </c>
      <c r="B152" s="3" t="s">
        <v>4</v>
      </c>
      <c r="C152">
        <f t="shared" si="8"/>
        <v>0</v>
      </c>
      <c r="O152" s="4"/>
      <c r="P152">
        <f t="shared" si="9"/>
        <v>0</v>
      </c>
      <c r="R152" s="4"/>
      <c r="S152">
        <f t="shared" si="10"/>
        <v>0</v>
      </c>
      <c r="V152" s="20">
        <f t="shared" si="11"/>
        <v>1</v>
      </c>
      <c r="W152" s="22" t="s">
        <v>1187</v>
      </c>
    </row>
    <row r="153" spans="1:23" x14ac:dyDescent="0.25">
      <c r="A153" t="s">
        <v>161</v>
      </c>
      <c r="B153" s="3" t="s">
        <v>4</v>
      </c>
      <c r="C153">
        <f t="shared" si="8"/>
        <v>0</v>
      </c>
      <c r="O153" s="4"/>
      <c r="P153">
        <f t="shared" si="9"/>
        <v>0</v>
      </c>
      <c r="R153" s="4"/>
      <c r="S153">
        <f t="shared" si="10"/>
        <v>0</v>
      </c>
      <c r="V153" s="20">
        <f t="shared" si="11"/>
        <v>1</v>
      </c>
      <c r="W153" s="22" t="s">
        <v>1188</v>
      </c>
    </row>
    <row r="154" spans="1:23" x14ac:dyDescent="0.25">
      <c r="A154" t="s">
        <v>162</v>
      </c>
      <c r="B154" s="3" t="s">
        <v>4</v>
      </c>
      <c r="C154">
        <f t="shared" si="8"/>
        <v>0</v>
      </c>
      <c r="O154" s="4"/>
      <c r="P154">
        <f t="shared" si="9"/>
        <v>0</v>
      </c>
      <c r="R154" s="4"/>
      <c r="S154">
        <f t="shared" si="10"/>
        <v>0</v>
      </c>
      <c r="V154" s="20">
        <f t="shared" si="11"/>
        <v>1</v>
      </c>
      <c r="W154" s="22" t="s">
        <v>1187</v>
      </c>
    </row>
    <row r="155" spans="1:23" x14ac:dyDescent="0.25">
      <c r="A155" t="s">
        <v>163</v>
      </c>
      <c r="B155" s="3" t="s">
        <v>4</v>
      </c>
      <c r="C155">
        <f t="shared" si="8"/>
        <v>0</v>
      </c>
      <c r="O155" s="4"/>
      <c r="P155">
        <f t="shared" si="9"/>
        <v>0</v>
      </c>
      <c r="R155" s="4"/>
      <c r="S155">
        <f t="shared" si="10"/>
        <v>0</v>
      </c>
      <c r="V155" s="20">
        <f t="shared" si="11"/>
        <v>1</v>
      </c>
      <c r="W155" s="22" t="s">
        <v>1207</v>
      </c>
    </row>
    <row r="156" spans="1:23" x14ac:dyDescent="0.25">
      <c r="A156" t="s">
        <v>164</v>
      </c>
      <c r="B156" s="3" t="s">
        <v>4</v>
      </c>
      <c r="C156">
        <f t="shared" si="8"/>
        <v>0</v>
      </c>
      <c r="O156" s="4"/>
      <c r="P156">
        <f t="shared" si="9"/>
        <v>0</v>
      </c>
      <c r="R156" s="4"/>
      <c r="S156">
        <f t="shared" si="10"/>
        <v>0</v>
      </c>
      <c r="V156" s="20">
        <f t="shared" si="11"/>
        <v>1</v>
      </c>
      <c r="W156" s="22" t="s">
        <v>1209</v>
      </c>
    </row>
    <row r="157" spans="1:23" x14ac:dyDescent="0.25">
      <c r="A157" t="s">
        <v>165</v>
      </c>
      <c r="B157" s="3" t="s">
        <v>13</v>
      </c>
      <c r="C157">
        <f t="shared" si="8"/>
        <v>0</v>
      </c>
      <c r="O157" s="4"/>
      <c r="P157">
        <f t="shared" si="9"/>
        <v>0</v>
      </c>
      <c r="R157" s="4"/>
      <c r="S157">
        <f t="shared" si="10"/>
        <v>0</v>
      </c>
      <c r="V157" s="20">
        <f t="shared" si="11"/>
        <v>1</v>
      </c>
      <c r="W157" s="22" t="s">
        <v>1200</v>
      </c>
    </row>
    <row r="158" spans="1:23" x14ac:dyDescent="0.25">
      <c r="A158" t="s">
        <v>166</v>
      </c>
      <c r="B158" s="3" t="s">
        <v>4</v>
      </c>
      <c r="C158">
        <f t="shared" si="8"/>
        <v>0</v>
      </c>
      <c r="O158" s="4"/>
      <c r="P158">
        <f t="shared" si="9"/>
        <v>0</v>
      </c>
      <c r="R158" s="4"/>
      <c r="S158">
        <f t="shared" si="10"/>
        <v>0</v>
      </c>
      <c r="V158" s="20">
        <f t="shared" si="11"/>
        <v>1</v>
      </c>
      <c r="W158" s="22" t="s">
        <v>1195</v>
      </c>
    </row>
    <row r="159" spans="1:23" x14ac:dyDescent="0.25">
      <c r="A159" t="s">
        <v>167</v>
      </c>
      <c r="B159" s="3" t="s">
        <v>4</v>
      </c>
      <c r="C159">
        <f t="shared" si="8"/>
        <v>0</v>
      </c>
      <c r="O159" s="4"/>
      <c r="P159">
        <f t="shared" si="9"/>
        <v>0</v>
      </c>
      <c r="R159" s="4"/>
      <c r="S159">
        <f t="shared" si="10"/>
        <v>0</v>
      </c>
      <c r="V159" s="20">
        <f t="shared" si="11"/>
        <v>1</v>
      </c>
      <c r="W159" s="22" t="s">
        <v>1206</v>
      </c>
    </row>
    <row r="160" spans="1:23" x14ac:dyDescent="0.25">
      <c r="A160" t="s">
        <v>168</v>
      </c>
      <c r="B160" s="3" t="s">
        <v>4</v>
      </c>
      <c r="C160">
        <f t="shared" si="8"/>
        <v>0</v>
      </c>
      <c r="O160" s="4"/>
      <c r="P160">
        <f t="shared" si="9"/>
        <v>0</v>
      </c>
      <c r="R160" s="4"/>
      <c r="S160">
        <f t="shared" si="10"/>
        <v>0</v>
      </c>
      <c r="V160" s="20">
        <f t="shared" si="11"/>
        <v>1</v>
      </c>
      <c r="W160" s="22" t="s">
        <v>1188</v>
      </c>
    </row>
    <row r="161" spans="1:24" x14ac:dyDescent="0.25">
      <c r="A161" t="s">
        <v>169</v>
      </c>
      <c r="B161" s="3" t="s">
        <v>4</v>
      </c>
      <c r="C161">
        <f t="shared" si="8"/>
        <v>0</v>
      </c>
      <c r="O161" s="4"/>
      <c r="P161">
        <f t="shared" si="9"/>
        <v>0</v>
      </c>
      <c r="R161" s="4"/>
      <c r="S161">
        <f t="shared" si="10"/>
        <v>0</v>
      </c>
      <c r="V161" s="20">
        <f t="shared" si="11"/>
        <v>2</v>
      </c>
      <c r="W161" s="22" t="s">
        <v>1207</v>
      </c>
      <c r="X161" s="22" t="s">
        <v>1214</v>
      </c>
    </row>
    <row r="162" spans="1:24" x14ac:dyDescent="0.25">
      <c r="A162" t="s">
        <v>170</v>
      </c>
      <c r="B162" s="3" t="s">
        <v>4</v>
      </c>
      <c r="C162">
        <f t="shared" si="8"/>
        <v>0</v>
      </c>
      <c r="O162" s="4"/>
      <c r="P162">
        <f t="shared" si="9"/>
        <v>0</v>
      </c>
      <c r="R162" s="4"/>
      <c r="S162">
        <f t="shared" si="10"/>
        <v>0</v>
      </c>
      <c r="V162" s="20">
        <f t="shared" si="11"/>
        <v>1</v>
      </c>
      <c r="W162" s="22" t="s">
        <v>1209</v>
      </c>
    </row>
    <row r="163" spans="1:24" x14ac:dyDescent="0.25">
      <c r="A163" t="s">
        <v>171</v>
      </c>
      <c r="B163" s="3" t="s">
        <v>4</v>
      </c>
      <c r="C163">
        <f t="shared" si="8"/>
        <v>0</v>
      </c>
      <c r="O163" s="4"/>
      <c r="P163">
        <f t="shared" si="9"/>
        <v>0</v>
      </c>
      <c r="R163" s="4"/>
      <c r="S163">
        <f t="shared" si="10"/>
        <v>0</v>
      </c>
      <c r="V163" s="20">
        <f t="shared" si="11"/>
        <v>2</v>
      </c>
      <c r="W163" s="22" t="s">
        <v>1187</v>
      </c>
      <c r="X163" s="22" t="s">
        <v>1210</v>
      </c>
    </row>
    <row r="164" spans="1:24" x14ac:dyDescent="0.25">
      <c r="A164" t="s">
        <v>172</v>
      </c>
      <c r="B164" s="3" t="s">
        <v>6</v>
      </c>
      <c r="C164">
        <f t="shared" si="8"/>
        <v>0</v>
      </c>
      <c r="O164" s="4"/>
      <c r="P164">
        <f t="shared" si="9"/>
        <v>0</v>
      </c>
      <c r="R164" s="4"/>
      <c r="S164">
        <f t="shared" si="10"/>
        <v>0</v>
      </c>
      <c r="V164" s="20">
        <f t="shared" si="11"/>
        <v>1</v>
      </c>
      <c r="W164" s="22" t="s">
        <v>1200</v>
      </c>
    </row>
    <row r="165" spans="1:24" x14ac:dyDescent="0.25">
      <c r="A165" t="s">
        <v>173</v>
      </c>
      <c r="B165" s="3" t="s">
        <v>6</v>
      </c>
      <c r="C165">
        <f t="shared" si="8"/>
        <v>0</v>
      </c>
      <c r="O165" s="4"/>
      <c r="P165">
        <f t="shared" si="9"/>
        <v>0</v>
      </c>
      <c r="R165" s="4"/>
      <c r="S165">
        <f t="shared" si="10"/>
        <v>0</v>
      </c>
      <c r="V165" s="20">
        <f t="shared" si="11"/>
        <v>1</v>
      </c>
      <c r="W165" s="22" t="s">
        <v>1195</v>
      </c>
    </row>
    <row r="166" spans="1:24" x14ac:dyDescent="0.25">
      <c r="A166" t="s">
        <v>174</v>
      </c>
      <c r="B166" s="3" t="s">
        <v>13</v>
      </c>
      <c r="C166">
        <f t="shared" si="8"/>
        <v>0</v>
      </c>
      <c r="O166" s="4"/>
      <c r="P166">
        <f t="shared" si="9"/>
        <v>0</v>
      </c>
      <c r="R166" s="4"/>
      <c r="S166">
        <f t="shared" si="10"/>
        <v>0</v>
      </c>
      <c r="V166" s="20">
        <f t="shared" si="11"/>
        <v>1</v>
      </c>
      <c r="W166" s="22" t="s">
        <v>1200</v>
      </c>
    </row>
    <row r="167" spans="1:24" x14ac:dyDescent="0.25">
      <c r="A167" t="s">
        <v>175</v>
      </c>
      <c r="B167" s="3" t="s">
        <v>6</v>
      </c>
      <c r="C167">
        <f t="shared" si="8"/>
        <v>0</v>
      </c>
      <c r="O167" s="4"/>
      <c r="P167">
        <f t="shared" si="9"/>
        <v>0</v>
      </c>
      <c r="R167" s="4"/>
      <c r="S167">
        <f t="shared" si="10"/>
        <v>0</v>
      </c>
      <c r="V167" s="20">
        <f t="shared" si="11"/>
        <v>1</v>
      </c>
      <c r="W167" s="22" t="s">
        <v>1191</v>
      </c>
    </row>
    <row r="168" spans="1:24" x14ac:dyDescent="0.25">
      <c r="A168" t="s">
        <v>176</v>
      </c>
      <c r="B168" s="3" t="s">
        <v>4</v>
      </c>
      <c r="C168">
        <f t="shared" si="8"/>
        <v>0</v>
      </c>
      <c r="O168" s="4"/>
      <c r="P168">
        <f t="shared" si="9"/>
        <v>0</v>
      </c>
      <c r="R168" s="4"/>
      <c r="S168">
        <f t="shared" si="10"/>
        <v>0</v>
      </c>
      <c r="V168" s="20">
        <f t="shared" si="11"/>
        <v>1</v>
      </c>
      <c r="W168" s="22" t="s">
        <v>1207</v>
      </c>
    </row>
    <row r="169" spans="1:24" x14ac:dyDescent="0.25">
      <c r="A169" t="s">
        <v>177</v>
      </c>
      <c r="B169" s="3" t="s">
        <v>9</v>
      </c>
      <c r="C169">
        <f t="shared" si="8"/>
        <v>0</v>
      </c>
      <c r="O169" s="4"/>
      <c r="P169">
        <f t="shared" si="9"/>
        <v>0</v>
      </c>
      <c r="R169" s="4"/>
      <c r="S169">
        <f t="shared" si="10"/>
        <v>0</v>
      </c>
      <c r="V169" s="20">
        <f t="shared" si="11"/>
        <v>1</v>
      </c>
      <c r="W169" s="22" t="s">
        <v>1205</v>
      </c>
    </row>
    <row r="170" spans="1:24" x14ac:dyDescent="0.25">
      <c r="A170" t="s">
        <v>178</v>
      </c>
      <c r="B170" s="3" t="s">
        <v>13</v>
      </c>
      <c r="C170">
        <f t="shared" si="8"/>
        <v>0</v>
      </c>
      <c r="O170" s="4"/>
      <c r="P170">
        <f t="shared" si="9"/>
        <v>0</v>
      </c>
      <c r="R170" s="4"/>
      <c r="S170">
        <f t="shared" si="10"/>
        <v>0</v>
      </c>
      <c r="V170" s="20">
        <f t="shared" si="11"/>
        <v>1</v>
      </c>
      <c r="W170" s="22" t="s">
        <v>1209</v>
      </c>
    </row>
    <row r="171" spans="1:24" x14ac:dyDescent="0.25">
      <c r="A171" t="s">
        <v>179</v>
      </c>
      <c r="B171" s="3" t="s">
        <v>6</v>
      </c>
      <c r="C171">
        <f t="shared" si="8"/>
        <v>0</v>
      </c>
      <c r="O171" s="4"/>
      <c r="P171">
        <f t="shared" si="9"/>
        <v>0</v>
      </c>
      <c r="R171" s="4"/>
      <c r="S171">
        <f t="shared" si="10"/>
        <v>0</v>
      </c>
      <c r="V171" s="20">
        <f t="shared" si="11"/>
        <v>1</v>
      </c>
      <c r="W171" s="22" t="s">
        <v>1195</v>
      </c>
    </row>
    <row r="172" spans="1:24" x14ac:dyDescent="0.25">
      <c r="A172" t="s">
        <v>180</v>
      </c>
      <c r="B172" s="3" t="s">
        <v>6</v>
      </c>
      <c r="C172">
        <f t="shared" si="8"/>
        <v>0</v>
      </c>
      <c r="O172" s="4"/>
      <c r="P172">
        <f t="shared" si="9"/>
        <v>0</v>
      </c>
      <c r="R172" s="4"/>
      <c r="S172">
        <f t="shared" si="10"/>
        <v>0</v>
      </c>
      <c r="V172" s="20">
        <f t="shared" si="11"/>
        <v>1</v>
      </c>
      <c r="W172" s="22" t="s">
        <v>1188</v>
      </c>
    </row>
    <row r="173" spans="1:24" x14ac:dyDescent="0.25">
      <c r="A173" t="s">
        <v>181</v>
      </c>
      <c r="B173" s="3" t="s">
        <v>6</v>
      </c>
      <c r="C173">
        <f t="shared" si="8"/>
        <v>0</v>
      </c>
      <c r="O173" s="4"/>
      <c r="P173">
        <f t="shared" si="9"/>
        <v>0</v>
      </c>
      <c r="R173" s="4"/>
      <c r="S173">
        <f t="shared" si="10"/>
        <v>0</v>
      </c>
      <c r="V173" s="20">
        <f t="shared" si="11"/>
        <v>1</v>
      </c>
      <c r="W173" s="22" t="s">
        <v>1204</v>
      </c>
    </row>
    <row r="174" spans="1:24" x14ac:dyDescent="0.25">
      <c r="A174" t="s">
        <v>182</v>
      </c>
      <c r="B174" s="3" t="s">
        <v>6</v>
      </c>
      <c r="C174">
        <f t="shared" si="8"/>
        <v>0</v>
      </c>
      <c r="O174" s="4"/>
      <c r="P174">
        <f t="shared" si="9"/>
        <v>0</v>
      </c>
      <c r="R174" s="4"/>
      <c r="S174">
        <f t="shared" si="10"/>
        <v>0</v>
      </c>
      <c r="V174" s="20">
        <f t="shared" si="11"/>
        <v>1</v>
      </c>
      <c r="W174" s="22" t="s">
        <v>1189</v>
      </c>
    </row>
    <row r="175" spans="1:24" x14ac:dyDescent="0.25">
      <c r="A175" t="s">
        <v>183</v>
      </c>
      <c r="B175" s="3" t="s">
        <v>4</v>
      </c>
      <c r="C175">
        <f t="shared" si="8"/>
        <v>0</v>
      </c>
      <c r="O175" s="4"/>
      <c r="P175">
        <f t="shared" si="9"/>
        <v>0</v>
      </c>
      <c r="R175" s="4"/>
      <c r="S175">
        <f t="shared" si="10"/>
        <v>0</v>
      </c>
      <c r="V175" s="20">
        <f t="shared" si="11"/>
        <v>1</v>
      </c>
      <c r="W175" s="22" t="s">
        <v>1187</v>
      </c>
    </row>
    <row r="176" spans="1:24" x14ac:dyDescent="0.25">
      <c r="A176" t="s">
        <v>184</v>
      </c>
      <c r="B176" s="3" t="s">
        <v>6</v>
      </c>
      <c r="C176">
        <f t="shared" si="8"/>
        <v>0</v>
      </c>
      <c r="O176" s="4"/>
      <c r="P176">
        <f t="shared" si="9"/>
        <v>0</v>
      </c>
      <c r="R176" s="4"/>
      <c r="S176">
        <f t="shared" si="10"/>
        <v>0</v>
      </c>
      <c r="V176" s="20">
        <f t="shared" si="11"/>
        <v>1</v>
      </c>
      <c r="W176" s="22" t="s">
        <v>1189</v>
      </c>
    </row>
    <row r="177" spans="1:24" x14ac:dyDescent="0.25">
      <c r="A177" t="s">
        <v>185</v>
      </c>
      <c r="B177" s="3" t="s">
        <v>4</v>
      </c>
      <c r="C177">
        <f t="shared" si="8"/>
        <v>0</v>
      </c>
      <c r="O177" s="4"/>
      <c r="P177">
        <f t="shared" si="9"/>
        <v>0</v>
      </c>
      <c r="R177" s="4"/>
      <c r="S177">
        <f t="shared" si="10"/>
        <v>0</v>
      </c>
      <c r="V177" s="20">
        <f t="shared" si="11"/>
        <v>1</v>
      </c>
      <c r="W177" s="22" t="s">
        <v>1206</v>
      </c>
    </row>
    <row r="178" spans="1:24" x14ac:dyDescent="0.25">
      <c r="A178" t="s">
        <v>186</v>
      </c>
      <c r="B178" s="3" t="s">
        <v>4</v>
      </c>
      <c r="C178">
        <f t="shared" si="8"/>
        <v>0</v>
      </c>
      <c r="O178" s="4"/>
      <c r="P178">
        <f t="shared" si="9"/>
        <v>0</v>
      </c>
      <c r="R178" s="4"/>
      <c r="S178">
        <f t="shared" si="10"/>
        <v>0</v>
      </c>
      <c r="V178" s="20">
        <f t="shared" si="11"/>
        <v>1</v>
      </c>
      <c r="W178" s="22" t="s">
        <v>1206</v>
      </c>
    </row>
    <row r="179" spans="1:24" x14ac:dyDescent="0.25">
      <c r="A179" t="s">
        <v>187</v>
      </c>
      <c r="B179" s="3" t="s">
        <v>4</v>
      </c>
      <c r="C179">
        <f t="shared" si="8"/>
        <v>0</v>
      </c>
      <c r="O179" s="4"/>
      <c r="P179">
        <f t="shared" si="9"/>
        <v>0</v>
      </c>
      <c r="R179" s="4"/>
      <c r="S179">
        <f t="shared" si="10"/>
        <v>0</v>
      </c>
      <c r="V179" s="20">
        <f t="shared" si="11"/>
        <v>1</v>
      </c>
      <c r="W179" s="22" t="s">
        <v>1191</v>
      </c>
    </row>
    <row r="180" spans="1:24" x14ac:dyDescent="0.25">
      <c r="A180" t="s">
        <v>188</v>
      </c>
      <c r="B180" s="3" t="s">
        <v>4</v>
      </c>
      <c r="C180">
        <f t="shared" si="8"/>
        <v>0</v>
      </c>
      <c r="O180" s="4"/>
      <c r="P180">
        <f t="shared" si="9"/>
        <v>0</v>
      </c>
      <c r="R180" s="4"/>
      <c r="S180">
        <f t="shared" si="10"/>
        <v>0</v>
      </c>
      <c r="V180" s="20">
        <f t="shared" si="11"/>
        <v>1</v>
      </c>
      <c r="W180" s="22" t="s">
        <v>1188</v>
      </c>
    </row>
    <row r="181" spans="1:24" x14ac:dyDescent="0.25">
      <c r="A181" t="s">
        <v>189</v>
      </c>
      <c r="B181" s="3" t="s">
        <v>6</v>
      </c>
      <c r="C181">
        <f t="shared" si="8"/>
        <v>0</v>
      </c>
      <c r="O181" s="4"/>
      <c r="P181">
        <f t="shared" si="9"/>
        <v>0</v>
      </c>
      <c r="R181" s="4"/>
      <c r="S181">
        <f t="shared" si="10"/>
        <v>0</v>
      </c>
      <c r="V181" s="20">
        <f t="shared" si="11"/>
        <v>1</v>
      </c>
      <c r="W181" s="22" t="s">
        <v>1189</v>
      </c>
    </row>
    <row r="182" spans="1:24" x14ac:dyDescent="0.25">
      <c r="A182" t="s">
        <v>190</v>
      </c>
      <c r="B182" s="3" t="s">
        <v>6</v>
      </c>
      <c r="C182">
        <f t="shared" si="8"/>
        <v>0</v>
      </c>
      <c r="O182" s="4"/>
      <c r="P182">
        <f t="shared" si="9"/>
        <v>0</v>
      </c>
      <c r="R182" s="4"/>
      <c r="S182">
        <f t="shared" si="10"/>
        <v>0</v>
      </c>
      <c r="V182" s="20">
        <f t="shared" si="11"/>
        <v>1</v>
      </c>
      <c r="W182" s="22" t="s">
        <v>1188</v>
      </c>
    </row>
    <row r="183" spans="1:24" x14ac:dyDescent="0.25">
      <c r="A183" t="s">
        <v>191</v>
      </c>
      <c r="B183" s="3" t="s">
        <v>4</v>
      </c>
      <c r="C183">
        <f t="shared" si="8"/>
        <v>0</v>
      </c>
      <c r="O183" s="4"/>
      <c r="P183">
        <f t="shared" si="9"/>
        <v>0</v>
      </c>
      <c r="R183" s="4"/>
      <c r="S183">
        <f t="shared" si="10"/>
        <v>0</v>
      </c>
      <c r="V183" s="20">
        <f t="shared" si="11"/>
        <v>1</v>
      </c>
      <c r="W183" s="22" t="s">
        <v>1187</v>
      </c>
    </row>
    <row r="184" spans="1:24" x14ac:dyDescent="0.25">
      <c r="A184" t="s">
        <v>192</v>
      </c>
      <c r="B184" s="3" t="s">
        <v>4</v>
      </c>
      <c r="C184">
        <f t="shared" si="8"/>
        <v>0</v>
      </c>
      <c r="O184" s="4"/>
      <c r="P184">
        <f t="shared" si="9"/>
        <v>0</v>
      </c>
      <c r="R184" s="4"/>
      <c r="S184">
        <f t="shared" si="10"/>
        <v>0</v>
      </c>
      <c r="V184" s="20">
        <f t="shared" si="11"/>
        <v>1</v>
      </c>
      <c r="W184" s="22" t="s">
        <v>1188</v>
      </c>
    </row>
    <row r="185" spans="1:24" x14ac:dyDescent="0.25">
      <c r="A185" t="s">
        <v>193</v>
      </c>
      <c r="B185" s="3" t="s">
        <v>4</v>
      </c>
      <c r="C185">
        <f t="shared" si="8"/>
        <v>0</v>
      </c>
      <c r="O185" s="4"/>
      <c r="P185">
        <f t="shared" si="9"/>
        <v>0</v>
      </c>
      <c r="R185" s="4"/>
      <c r="S185">
        <f t="shared" si="10"/>
        <v>0</v>
      </c>
      <c r="V185" s="20">
        <f t="shared" si="11"/>
        <v>1</v>
      </c>
      <c r="W185" s="22" t="s">
        <v>1200</v>
      </c>
    </row>
    <row r="186" spans="1:24" x14ac:dyDescent="0.25">
      <c r="A186" t="s">
        <v>194</v>
      </c>
      <c r="B186" s="3" t="s">
        <v>4</v>
      </c>
      <c r="C186">
        <f t="shared" si="8"/>
        <v>0</v>
      </c>
      <c r="O186" s="4"/>
      <c r="P186">
        <f t="shared" si="9"/>
        <v>0</v>
      </c>
      <c r="R186" s="4"/>
      <c r="S186">
        <f t="shared" si="10"/>
        <v>0</v>
      </c>
      <c r="V186" s="20">
        <f t="shared" si="11"/>
        <v>1</v>
      </c>
      <c r="W186" s="22" t="s">
        <v>1200</v>
      </c>
    </row>
    <row r="187" spans="1:24" x14ac:dyDescent="0.25">
      <c r="A187" t="s">
        <v>195</v>
      </c>
      <c r="B187" s="3" t="s">
        <v>6</v>
      </c>
      <c r="C187">
        <f t="shared" si="8"/>
        <v>0</v>
      </c>
      <c r="O187" s="4"/>
      <c r="P187">
        <f t="shared" si="9"/>
        <v>0</v>
      </c>
      <c r="R187" s="4"/>
      <c r="S187">
        <f t="shared" si="10"/>
        <v>0</v>
      </c>
      <c r="V187" s="20">
        <f t="shared" si="11"/>
        <v>1</v>
      </c>
      <c r="W187" s="22" t="s">
        <v>1203</v>
      </c>
    </row>
    <row r="188" spans="1:24" x14ac:dyDescent="0.25">
      <c r="A188" t="s">
        <v>196</v>
      </c>
      <c r="B188" s="3" t="s">
        <v>143</v>
      </c>
      <c r="C188">
        <f t="shared" si="8"/>
        <v>0</v>
      </c>
      <c r="O188" s="4"/>
      <c r="P188">
        <f t="shared" si="9"/>
        <v>0</v>
      </c>
      <c r="R188" s="4"/>
      <c r="S188">
        <f t="shared" si="10"/>
        <v>0</v>
      </c>
      <c r="V188" s="20">
        <f t="shared" si="11"/>
        <v>2</v>
      </c>
      <c r="W188" s="22" t="s">
        <v>1200</v>
      </c>
      <c r="X188" s="22" t="s">
        <v>1199</v>
      </c>
    </row>
    <row r="189" spans="1:24" x14ac:dyDescent="0.25">
      <c r="A189" t="s">
        <v>197</v>
      </c>
      <c r="B189" s="3" t="s">
        <v>4</v>
      </c>
      <c r="C189">
        <f t="shared" si="8"/>
        <v>0</v>
      </c>
      <c r="O189" s="4"/>
      <c r="P189">
        <f t="shared" si="9"/>
        <v>0</v>
      </c>
      <c r="R189" s="4"/>
      <c r="S189">
        <f t="shared" si="10"/>
        <v>0</v>
      </c>
      <c r="V189" s="20">
        <f t="shared" si="11"/>
        <v>1</v>
      </c>
      <c r="W189" s="22" t="s">
        <v>1207</v>
      </c>
    </row>
    <row r="190" spans="1:24" x14ac:dyDescent="0.25">
      <c r="A190" t="s">
        <v>198</v>
      </c>
      <c r="B190" s="3" t="s">
        <v>9</v>
      </c>
      <c r="C190">
        <f t="shared" si="8"/>
        <v>0</v>
      </c>
      <c r="O190" s="4"/>
      <c r="P190">
        <f t="shared" si="9"/>
        <v>0</v>
      </c>
      <c r="R190" s="4"/>
      <c r="S190">
        <f t="shared" si="10"/>
        <v>0</v>
      </c>
      <c r="V190" s="20">
        <f t="shared" si="11"/>
        <v>1</v>
      </c>
      <c r="W190" s="22" t="s">
        <v>1211</v>
      </c>
    </row>
    <row r="191" spans="1:24" x14ac:dyDescent="0.25">
      <c r="A191" t="s">
        <v>199</v>
      </c>
      <c r="B191" s="3" t="s">
        <v>6</v>
      </c>
      <c r="C191">
        <f t="shared" si="8"/>
        <v>0</v>
      </c>
      <c r="O191" s="4"/>
      <c r="P191">
        <f t="shared" si="9"/>
        <v>0</v>
      </c>
      <c r="R191" s="4"/>
      <c r="S191">
        <f t="shared" si="10"/>
        <v>0</v>
      </c>
      <c r="V191" s="20">
        <f t="shared" si="11"/>
        <v>1</v>
      </c>
      <c r="W191" s="22" t="s">
        <v>1200</v>
      </c>
    </row>
    <row r="192" spans="1:24" x14ac:dyDescent="0.25">
      <c r="A192" t="s">
        <v>200</v>
      </c>
      <c r="B192" s="3" t="s">
        <v>6</v>
      </c>
      <c r="C192">
        <f t="shared" si="8"/>
        <v>0</v>
      </c>
      <c r="O192" s="4"/>
      <c r="P192">
        <f t="shared" si="9"/>
        <v>0</v>
      </c>
      <c r="R192" s="4"/>
      <c r="S192">
        <f t="shared" si="10"/>
        <v>0</v>
      </c>
      <c r="V192" s="20">
        <f t="shared" si="11"/>
        <v>1</v>
      </c>
      <c r="W192" s="22" t="s">
        <v>1195</v>
      </c>
    </row>
    <row r="193" spans="1:24" x14ac:dyDescent="0.25">
      <c r="A193" t="s">
        <v>201</v>
      </c>
      <c r="B193" s="3" t="s">
        <v>4</v>
      </c>
      <c r="C193">
        <f t="shared" si="8"/>
        <v>0</v>
      </c>
      <c r="O193" s="4"/>
      <c r="P193">
        <f t="shared" si="9"/>
        <v>0</v>
      </c>
      <c r="R193" s="4"/>
      <c r="S193">
        <f t="shared" si="10"/>
        <v>0</v>
      </c>
      <c r="V193" s="20">
        <f t="shared" si="11"/>
        <v>1</v>
      </c>
      <c r="W193" s="22" t="s">
        <v>1207</v>
      </c>
    </row>
    <row r="194" spans="1:24" x14ac:dyDescent="0.25">
      <c r="A194" t="s">
        <v>202</v>
      </c>
      <c r="B194" s="3" t="s">
        <v>13</v>
      </c>
      <c r="C194">
        <f t="shared" si="8"/>
        <v>0</v>
      </c>
      <c r="O194" s="4"/>
      <c r="P194">
        <f t="shared" si="9"/>
        <v>0</v>
      </c>
      <c r="R194" s="4"/>
      <c r="S194">
        <f t="shared" si="10"/>
        <v>0</v>
      </c>
      <c r="V194" s="20">
        <f t="shared" si="11"/>
        <v>1</v>
      </c>
      <c r="W194" s="22" t="s">
        <v>1200</v>
      </c>
    </row>
    <row r="195" spans="1:24" x14ac:dyDescent="0.25">
      <c r="A195" t="s">
        <v>203</v>
      </c>
      <c r="B195" s="3" t="s">
        <v>6</v>
      </c>
      <c r="C195">
        <f t="shared" ref="C195:C258" si="12">ABS(COUNTBLANK(D195:O195)-12)</f>
        <v>0</v>
      </c>
      <c r="O195" s="4"/>
      <c r="P195">
        <f t="shared" ref="P195:P258" si="13">ABS(COUNTBLANK(Q195:R195)-2)</f>
        <v>0</v>
      </c>
      <c r="R195" s="4"/>
      <c r="S195">
        <f t="shared" ref="S195:S258" si="14">ABS(COUNTBLANK(T195:U195)-2)</f>
        <v>0</v>
      </c>
      <c r="V195" s="20">
        <f t="shared" ref="V195:V258" si="15">ABS(COUNTBLANK(W195:Z195)-4)</f>
        <v>1</v>
      </c>
      <c r="W195" s="22" t="s">
        <v>1200</v>
      </c>
    </row>
    <row r="196" spans="1:24" x14ac:dyDescent="0.25">
      <c r="A196" t="s">
        <v>204</v>
      </c>
      <c r="B196" s="3" t="s">
        <v>47</v>
      </c>
      <c r="C196">
        <f t="shared" si="12"/>
        <v>0</v>
      </c>
      <c r="O196" s="4"/>
      <c r="P196">
        <f t="shared" si="13"/>
        <v>0</v>
      </c>
      <c r="R196" s="4"/>
      <c r="S196">
        <f t="shared" si="14"/>
        <v>0</v>
      </c>
      <c r="V196" s="20">
        <f t="shared" si="15"/>
        <v>1</v>
      </c>
      <c r="W196" s="22" t="s">
        <v>1205</v>
      </c>
    </row>
    <row r="197" spans="1:24" x14ac:dyDescent="0.25">
      <c r="A197" t="s">
        <v>205</v>
      </c>
      <c r="B197" s="3" t="s">
        <v>4</v>
      </c>
      <c r="C197">
        <f t="shared" si="12"/>
        <v>0</v>
      </c>
      <c r="O197" s="4"/>
      <c r="P197">
        <f t="shared" si="13"/>
        <v>0</v>
      </c>
      <c r="R197" s="4"/>
      <c r="S197">
        <f t="shared" si="14"/>
        <v>0</v>
      </c>
      <c r="V197" s="20">
        <f t="shared" si="15"/>
        <v>1</v>
      </c>
      <c r="W197" s="22" t="s">
        <v>1200</v>
      </c>
    </row>
    <row r="198" spans="1:24" x14ac:dyDescent="0.25">
      <c r="A198" t="s">
        <v>206</v>
      </c>
      <c r="B198" s="3" t="s">
        <v>6</v>
      </c>
      <c r="C198">
        <f t="shared" si="12"/>
        <v>0</v>
      </c>
      <c r="O198" s="4"/>
      <c r="P198">
        <f t="shared" si="13"/>
        <v>0</v>
      </c>
      <c r="R198" s="4"/>
      <c r="S198">
        <f t="shared" si="14"/>
        <v>0</v>
      </c>
      <c r="V198" s="20">
        <f t="shared" si="15"/>
        <v>1</v>
      </c>
      <c r="W198" s="22" t="s">
        <v>1207</v>
      </c>
    </row>
    <row r="199" spans="1:24" x14ac:dyDescent="0.25">
      <c r="A199" t="s">
        <v>207</v>
      </c>
      <c r="B199" s="3" t="s">
        <v>13</v>
      </c>
      <c r="C199">
        <f t="shared" si="12"/>
        <v>0</v>
      </c>
      <c r="O199" s="4"/>
      <c r="P199">
        <f t="shared" si="13"/>
        <v>0</v>
      </c>
      <c r="R199" s="4"/>
      <c r="S199">
        <f t="shared" si="14"/>
        <v>0</v>
      </c>
      <c r="V199" s="20">
        <f t="shared" si="15"/>
        <v>1</v>
      </c>
      <c r="W199" s="22" t="s">
        <v>1200</v>
      </c>
    </row>
    <row r="200" spans="1:24" x14ac:dyDescent="0.25">
      <c r="A200" t="s">
        <v>208</v>
      </c>
      <c r="B200" s="3" t="s">
        <v>4</v>
      </c>
      <c r="C200">
        <f t="shared" si="12"/>
        <v>0</v>
      </c>
      <c r="O200" s="4"/>
      <c r="P200">
        <f t="shared" si="13"/>
        <v>0</v>
      </c>
      <c r="R200" s="4"/>
      <c r="S200">
        <f t="shared" si="14"/>
        <v>0</v>
      </c>
      <c r="V200" s="20">
        <f t="shared" si="15"/>
        <v>1</v>
      </c>
      <c r="W200" s="22" t="s">
        <v>1195</v>
      </c>
    </row>
    <row r="201" spans="1:24" x14ac:dyDescent="0.25">
      <c r="A201" t="s">
        <v>209</v>
      </c>
      <c r="B201" s="3" t="s">
        <v>6</v>
      </c>
      <c r="C201">
        <f t="shared" si="12"/>
        <v>0</v>
      </c>
      <c r="O201" s="4"/>
      <c r="P201">
        <f t="shared" si="13"/>
        <v>0</v>
      </c>
      <c r="R201" s="4"/>
      <c r="S201">
        <f t="shared" si="14"/>
        <v>0</v>
      </c>
      <c r="V201" s="20">
        <f t="shared" si="15"/>
        <v>1</v>
      </c>
      <c r="W201" s="22" t="s">
        <v>1200</v>
      </c>
    </row>
    <row r="202" spans="1:24" x14ac:dyDescent="0.25">
      <c r="A202" t="s">
        <v>210</v>
      </c>
      <c r="B202" s="3" t="s">
        <v>4</v>
      </c>
      <c r="C202">
        <f t="shared" si="12"/>
        <v>0</v>
      </c>
      <c r="O202" s="4"/>
      <c r="P202">
        <f t="shared" si="13"/>
        <v>0</v>
      </c>
      <c r="R202" s="4"/>
      <c r="S202">
        <f t="shared" si="14"/>
        <v>0</v>
      </c>
      <c r="V202" s="20">
        <f t="shared" si="15"/>
        <v>1</v>
      </c>
      <c r="W202" s="22" t="s">
        <v>1206</v>
      </c>
    </row>
    <row r="203" spans="1:24" x14ac:dyDescent="0.25">
      <c r="A203" t="s">
        <v>211</v>
      </c>
      <c r="B203" s="3" t="s">
        <v>4</v>
      </c>
      <c r="C203">
        <f t="shared" si="12"/>
        <v>0</v>
      </c>
      <c r="O203" s="4"/>
      <c r="P203">
        <f t="shared" si="13"/>
        <v>0</v>
      </c>
      <c r="R203" s="4"/>
      <c r="S203">
        <f t="shared" si="14"/>
        <v>0</v>
      </c>
      <c r="V203" s="20">
        <f t="shared" si="15"/>
        <v>1</v>
      </c>
      <c r="W203" s="22" t="s">
        <v>1195</v>
      </c>
    </row>
    <row r="204" spans="1:24" x14ac:dyDescent="0.25">
      <c r="A204" t="s">
        <v>212</v>
      </c>
      <c r="B204" s="3" t="s">
        <v>4</v>
      </c>
      <c r="C204">
        <f t="shared" si="12"/>
        <v>0</v>
      </c>
      <c r="O204" s="4"/>
      <c r="P204">
        <f t="shared" si="13"/>
        <v>0</v>
      </c>
      <c r="R204" s="4"/>
      <c r="S204">
        <f t="shared" si="14"/>
        <v>0</v>
      </c>
      <c r="V204" s="20">
        <f t="shared" si="15"/>
        <v>1</v>
      </c>
      <c r="W204" s="22" t="s">
        <v>1195</v>
      </c>
    </row>
    <row r="205" spans="1:24" x14ac:dyDescent="0.25">
      <c r="A205" t="s">
        <v>213</v>
      </c>
      <c r="B205" s="3" t="s">
        <v>4</v>
      </c>
      <c r="C205">
        <f t="shared" si="12"/>
        <v>0</v>
      </c>
      <c r="O205" s="4"/>
      <c r="P205">
        <f t="shared" si="13"/>
        <v>0</v>
      </c>
      <c r="R205" s="4"/>
      <c r="S205">
        <f t="shared" si="14"/>
        <v>0</v>
      </c>
      <c r="V205" s="20">
        <f t="shared" si="15"/>
        <v>1</v>
      </c>
      <c r="W205" s="22" t="s">
        <v>1187</v>
      </c>
    </row>
    <row r="206" spans="1:24" x14ac:dyDescent="0.25">
      <c r="A206" t="s">
        <v>214</v>
      </c>
      <c r="B206" s="3" t="s">
        <v>6</v>
      </c>
      <c r="C206">
        <f t="shared" si="12"/>
        <v>0</v>
      </c>
      <c r="O206" s="4"/>
      <c r="P206">
        <f t="shared" si="13"/>
        <v>0</v>
      </c>
      <c r="R206" s="4"/>
      <c r="S206">
        <f t="shared" si="14"/>
        <v>0</v>
      </c>
      <c r="V206" s="20">
        <f t="shared" si="15"/>
        <v>1</v>
      </c>
      <c r="W206" s="22" t="s">
        <v>1204</v>
      </c>
    </row>
    <row r="207" spans="1:24" x14ac:dyDescent="0.25">
      <c r="A207" t="s">
        <v>215</v>
      </c>
      <c r="B207" s="3" t="s">
        <v>4</v>
      </c>
      <c r="C207">
        <f t="shared" si="12"/>
        <v>0</v>
      </c>
      <c r="O207" s="4"/>
      <c r="P207">
        <f t="shared" si="13"/>
        <v>0</v>
      </c>
      <c r="R207" s="4"/>
      <c r="S207">
        <f t="shared" si="14"/>
        <v>0</v>
      </c>
      <c r="V207" s="20">
        <f t="shared" si="15"/>
        <v>2</v>
      </c>
      <c r="W207" s="22" t="s">
        <v>1207</v>
      </c>
      <c r="X207" s="22" t="s">
        <v>1214</v>
      </c>
    </row>
    <row r="208" spans="1:24" x14ac:dyDescent="0.25">
      <c r="A208" t="s">
        <v>216</v>
      </c>
      <c r="B208" s="3" t="s">
        <v>6</v>
      </c>
      <c r="C208">
        <f t="shared" si="12"/>
        <v>0</v>
      </c>
      <c r="O208" s="4"/>
      <c r="P208">
        <f t="shared" si="13"/>
        <v>0</v>
      </c>
      <c r="R208" s="4"/>
      <c r="S208">
        <f t="shared" si="14"/>
        <v>0</v>
      </c>
      <c r="V208" s="20">
        <f t="shared" si="15"/>
        <v>1</v>
      </c>
      <c r="W208" s="22" t="s">
        <v>1206</v>
      </c>
    </row>
    <row r="209" spans="1:24" x14ac:dyDescent="0.25">
      <c r="A209" t="s">
        <v>217</v>
      </c>
      <c r="B209" s="3" t="s">
        <v>6</v>
      </c>
      <c r="C209">
        <f t="shared" si="12"/>
        <v>0</v>
      </c>
      <c r="O209" s="4"/>
      <c r="P209">
        <f t="shared" si="13"/>
        <v>0</v>
      </c>
      <c r="R209" s="4"/>
      <c r="S209">
        <f t="shared" si="14"/>
        <v>0</v>
      </c>
      <c r="V209" s="20">
        <f t="shared" si="15"/>
        <v>1</v>
      </c>
      <c r="W209" s="22" t="s">
        <v>1201</v>
      </c>
    </row>
    <row r="210" spans="1:24" x14ac:dyDescent="0.25">
      <c r="A210" t="s">
        <v>218</v>
      </c>
      <c r="B210" s="3" t="s">
        <v>4</v>
      </c>
      <c r="C210">
        <f t="shared" si="12"/>
        <v>0</v>
      </c>
      <c r="O210" s="4"/>
      <c r="P210">
        <f t="shared" si="13"/>
        <v>0</v>
      </c>
      <c r="R210" s="4"/>
      <c r="S210">
        <f t="shared" si="14"/>
        <v>0</v>
      </c>
      <c r="V210" s="20">
        <f t="shared" si="15"/>
        <v>1</v>
      </c>
      <c r="W210" s="22" t="s">
        <v>1189</v>
      </c>
    </row>
    <row r="211" spans="1:24" x14ac:dyDescent="0.25">
      <c r="A211" t="s">
        <v>219</v>
      </c>
      <c r="B211" s="3" t="s">
        <v>6</v>
      </c>
      <c r="C211">
        <f t="shared" si="12"/>
        <v>0</v>
      </c>
      <c r="O211" s="4"/>
      <c r="P211">
        <f t="shared" si="13"/>
        <v>0</v>
      </c>
      <c r="R211" s="4"/>
      <c r="S211">
        <f t="shared" si="14"/>
        <v>0</v>
      </c>
      <c r="V211" s="20">
        <f t="shared" si="15"/>
        <v>1</v>
      </c>
      <c r="W211" s="22" t="s">
        <v>1195</v>
      </c>
    </row>
    <row r="212" spans="1:24" x14ac:dyDescent="0.25">
      <c r="A212" t="s">
        <v>220</v>
      </c>
      <c r="B212" s="3" t="s">
        <v>4</v>
      </c>
      <c r="C212">
        <f t="shared" si="12"/>
        <v>0</v>
      </c>
      <c r="O212" s="4"/>
      <c r="P212">
        <f t="shared" si="13"/>
        <v>0</v>
      </c>
      <c r="R212" s="4"/>
      <c r="S212">
        <f t="shared" si="14"/>
        <v>0</v>
      </c>
      <c r="V212" s="20">
        <f t="shared" si="15"/>
        <v>1</v>
      </c>
      <c r="W212" s="22" t="s">
        <v>1187</v>
      </c>
    </row>
    <row r="213" spans="1:24" x14ac:dyDescent="0.25">
      <c r="A213" t="s">
        <v>221</v>
      </c>
      <c r="B213" s="3" t="s">
        <v>13</v>
      </c>
      <c r="C213">
        <f t="shared" si="12"/>
        <v>0</v>
      </c>
      <c r="O213" s="4"/>
      <c r="P213">
        <f t="shared" si="13"/>
        <v>0</v>
      </c>
      <c r="R213" s="4"/>
      <c r="S213">
        <f t="shared" si="14"/>
        <v>0</v>
      </c>
      <c r="V213" s="20">
        <f t="shared" si="15"/>
        <v>1</v>
      </c>
      <c r="W213" s="22" t="s">
        <v>1209</v>
      </c>
    </row>
    <row r="214" spans="1:24" x14ac:dyDescent="0.25">
      <c r="A214" t="s">
        <v>222</v>
      </c>
      <c r="B214" s="3" t="s">
        <v>4</v>
      </c>
      <c r="C214">
        <f t="shared" si="12"/>
        <v>0</v>
      </c>
      <c r="O214" s="4"/>
      <c r="P214">
        <f t="shared" si="13"/>
        <v>0</v>
      </c>
      <c r="R214" s="4"/>
      <c r="S214">
        <f t="shared" si="14"/>
        <v>0</v>
      </c>
      <c r="V214" s="20">
        <f t="shared" si="15"/>
        <v>1</v>
      </c>
      <c r="W214" s="22" t="s">
        <v>1189</v>
      </c>
    </row>
    <row r="215" spans="1:24" x14ac:dyDescent="0.25">
      <c r="A215" t="s">
        <v>223</v>
      </c>
      <c r="B215" s="3" t="s">
        <v>6</v>
      </c>
      <c r="C215">
        <f t="shared" si="12"/>
        <v>0</v>
      </c>
      <c r="O215" s="4"/>
      <c r="P215">
        <f t="shared" si="13"/>
        <v>0</v>
      </c>
      <c r="R215" s="4"/>
      <c r="S215">
        <f t="shared" si="14"/>
        <v>0</v>
      </c>
      <c r="V215" s="20">
        <f t="shared" si="15"/>
        <v>1</v>
      </c>
      <c r="W215" s="22" t="s">
        <v>1206</v>
      </c>
    </row>
    <row r="216" spans="1:24" x14ac:dyDescent="0.25">
      <c r="A216" t="s">
        <v>224</v>
      </c>
      <c r="B216" s="3" t="s">
        <v>9</v>
      </c>
      <c r="C216">
        <f t="shared" si="12"/>
        <v>0</v>
      </c>
      <c r="O216" s="4"/>
      <c r="P216">
        <f t="shared" si="13"/>
        <v>0</v>
      </c>
      <c r="R216" s="4"/>
      <c r="S216">
        <f t="shared" si="14"/>
        <v>0</v>
      </c>
      <c r="V216" s="20">
        <f t="shared" si="15"/>
        <v>2</v>
      </c>
      <c r="W216" s="22" t="s">
        <v>1205</v>
      </c>
      <c r="X216" s="21" t="s">
        <v>1211</v>
      </c>
    </row>
    <row r="217" spans="1:24" x14ac:dyDescent="0.25">
      <c r="A217" t="s">
        <v>225</v>
      </c>
      <c r="B217" s="3" t="s">
        <v>102</v>
      </c>
      <c r="C217">
        <f t="shared" si="12"/>
        <v>0</v>
      </c>
      <c r="O217" s="4"/>
      <c r="P217">
        <f t="shared" si="13"/>
        <v>0</v>
      </c>
      <c r="R217" s="4"/>
      <c r="S217">
        <f t="shared" si="14"/>
        <v>0</v>
      </c>
      <c r="V217" s="20">
        <f t="shared" si="15"/>
        <v>1</v>
      </c>
      <c r="W217" s="22" t="s">
        <v>1205</v>
      </c>
    </row>
    <row r="218" spans="1:24" x14ac:dyDescent="0.25">
      <c r="A218" t="s">
        <v>226</v>
      </c>
      <c r="B218" s="3" t="s">
        <v>6</v>
      </c>
      <c r="C218">
        <f t="shared" si="12"/>
        <v>0</v>
      </c>
      <c r="O218" s="4"/>
      <c r="P218">
        <f t="shared" si="13"/>
        <v>0</v>
      </c>
      <c r="R218" s="4"/>
      <c r="S218">
        <f t="shared" si="14"/>
        <v>0</v>
      </c>
      <c r="V218" s="20">
        <f t="shared" si="15"/>
        <v>1</v>
      </c>
      <c r="W218" s="22" t="s">
        <v>1191</v>
      </c>
    </row>
    <row r="219" spans="1:24" x14ac:dyDescent="0.25">
      <c r="A219" t="s">
        <v>227</v>
      </c>
      <c r="B219" s="3" t="s">
        <v>4</v>
      </c>
      <c r="C219">
        <f t="shared" si="12"/>
        <v>0</v>
      </c>
      <c r="O219" s="4"/>
      <c r="P219">
        <f t="shared" si="13"/>
        <v>0</v>
      </c>
      <c r="R219" s="4"/>
      <c r="S219">
        <f t="shared" si="14"/>
        <v>0</v>
      </c>
      <c r="V219" s="20">
        <f t="shared" si="15"/>
        <v>1</v>
      </c>
      <c r="W219" s="22" t="s">
        <v>1189</v>
      </c>
    </row>
    <row r="220" spans="1:24" x14ac:dyDescent="0.25">
      <c r="A220" t="s">
        <v>228</v>
      </c>
      <c r="B220" s="3" t="s">
        <v>4</v>
      </c>
      <c r="C220">
        <f t="shared" si="12"/>
        <v>0</v>
      </c>
      <c r="O220" s="4"/>
      <c r="P220">
        <f t="shared" si="13"/>
        <v>0</v>
      </c>
      <c r="R220" s="4"/>
      <c r="S220">
        <f t="shared" si="14"/>
        <v>0</v>
      </c>
      <c r="V220" s="20">
        <f t="shared" si="15"/>
        <v>1</v>
      </c>
      <c r="W220" s="22" t="s">
        <v>1200</v>
      </c>
    </row>
    <row r="221" spans="1:24" x14ac:dyDescent="0.25">
      <c r="A221" t="s">
        <v>229</v>
      </c>
      <c r="B221" s="3" t="s">
        <v>6</v>
      </c>
      <c r="C221">
        <f t="shared" si="12"/>
        <v>0</v>
      </c>
      <c r="O221" s="4"/>
      <c r="P221">
        <f t="shared" si="13"/>
        <v>0</v>
      </c>
      <c r="R221" s="4"/>
      <c r="S221">
        <f t="shared" si="14"/>
        <v>0</v>
      </c>
      <c r="V221" s="20">
        <f t="shared" si="15"/>
        <v>1</v>
      </c>
      <c r="W221" s="22" t="s">
        <v>1187</v>
      </c>
    </row>
    <row r="222" spans="1:24" x14ac:dyDescent="0.25">
      <c r="A222" t="s">
        <v>230</v>
      </c>
      <c r="B222" s="3" t="s">
        <v>4</v>
      </c>
      <c r="C222">
        <f t="shared" si="12"/>
        <v>0</v>
      </c>
      <c r="O222" s="4"/>
      <c r="P222">
        <f t="shared" si="13"/>
        <v>0</v>
      </c>
      <c r="R222" s="4"/>
      <c r="S222">
        <f t="shared" si="14"/>
        <v>0</v>
      </c>
      <c r="V222" s="20">
        <f t="shared" si="15"/>
        <v>1</v>
      </c>
      <c r="W222" s="22" t="s">
        <v>1206</v>
      </c>
    </row>
    <row r="223" spans="1:24" x14ac:dyDescent="0.25">
      <c r="A223" t="s">
        <v>231</v>
      </c>
      <c r="B223" s="3" t="s">
        <v>4</v>
      </c>
      <c r="C223">
        <f t="shared" si="12"/>
        <v>0</v>
      </c>
      <c r="O223" s="4"/>
      <c r="P223">
        <f t="shared" si="13"/>
        <v>0</v>
      </c>
      <c r="R223" s="4"/>
      <c r="S223">
        <f t="shared" si="14"/>
        <v>0</v>
      </c>
      <c r="V223" s="20">
        <f t="shared" si="15"/>
        <v>1</v>
      </c>
      <c r="W223" s="22" t="s">
        <v>1195</v>
      </c>
    </row>
    <row r="224" spans="1:24" x14ac:dyDescent="0.25">
      <c r="A224" t="s">
        <v>232</v>
      </c>
      <c r="B224" s="3" t="s">
        <v>6</v>
      </c>
      <c r="C224">
        <f t="shared" si="12"/>
        <v>0</v>
      </c>
      <c r="O224" s="4"/>
      <c r="P224">
        <f t="shared" si="13"/>
        <v>0</v>
      </c>
      <c r="R224" s="4"/>
      <c r="S224">
        <f t="shared" si="14"/>
        <v>0</v>
      </c>
      <c r="V224" s="20">
        <f t="shared" si="15"/>
        <v>1</v>
      </c>
      <c r="W224" s="22" t="s">
        <v>1207</v>
      </c>
    </row>
    <row r="225" spans="1:24" x14ac:dyDescent="0.25">
      <c r="A225" t="s">
        <v>233</v>
      </c>
      <c r="B225" s="3" t="s">
        <v>6</v>
      </c>
      <c r="C225">
        <f t="shared" si="12"/>
        <v>0</v>
      </c>
      <c r="O225" s="4"/>
      <c r="P225">
        <f t="shared" si="13"/>
        <v>0</v>
      </c>
      <c r="R225" s="4"/>
      <c r="S225">
        <f t="shared" si="14"/>
        <v>0</v>
      </c>
      <c r="V225" s="20">
        <f t="shared" si="15"/>
        <v>1</v>
      </c>
      <c r="W225" s="22" t="s">
        <v>1189</v>
      </c>
    </row>
    <row r="226" spans="1:24" x14ac:dyDescent="0.25">
      <c r="A226" t="s">
        <v>234</v>
      </c>
      <c r="B226" s="3" t="s">
        <v>6</v>
      </c>
      <c r="C226">
        <f t="shared" si="12"/>
        <v>0</v>
      </c>
      <c r="O226" s="4"/>
      <c r="P226">
        <f t="shared" si="13"/>
        <v>0</v>
      </c>
      <c r="R226" s="4"/>
      <c r="S226">
        <f t="shared" si="14"/>
        <v>0</v>
      </c>
      <c r="V226" s="20">
        <f t="shared" si="15"/>
        <v>1</v>
      </c>
      <c r="W226" s="22" t="s">
        <v>1200</v>
      </c>
    </row>
    <row r="227" spans="1:24" x14ac:dyDescent="0.25">
      <c r="A227" t="s">
        <v>235</v>
      </c>
      <c r="B227" s="3" t="s">
        <v>6</v>
      </c>
      <c r="C227">
        <f t="shared" si="12"/>
        <v>0</v>
      </c>
      <c r="O227" s="4"/>
      <c r="P227">
        <f t="shared" si="13"/>
        <v>0</v>
      </c>
      <c r="R227" s="4"/>
      <c r="S227">
        <f t="shared" si="14"/>
        <v>0</v>
      </c>
      <c r="V227" s="20">
        <f t="shared" si="15"/>
        <v>1</v>
      </c>
      <c r="W227" s="22" t="s">
        <v>1209</v>
      </c>
    </row>
    <row r="228" spans="1:24" x14ac:dyDescent="0.25">
      <c r="A228" t="s">
        <v>236</v>
      </c>
      <c r="B228" s="3" t="s">
        <v>6</v>
      </c>
      <c r="C228">
        <f t="shared" si="12"/>
        <v>0</v>
      </c>
      <c r="O228" s="4"/>
      <c r="P228">
        <f t="shared" si="13"/>
        <v>0</v>
      </c>
      <c r="R228" s="4"/>
      <c r="S228">
        <f t="shared" si="14"/>
        <v>0</v>
      </c>
      <c r="V228" s="20">
        <f t="shared" si="15"/>
        <v>1</v>
      </c>
      <c r="W228" s="22" t="s">
        <v>1188</v>
      </c>
    </row>
    <row r="229" spans="1:24" x14ac:dyDescent="0.25">
      <c r="A229" t="s">
        <v>237</v>
      </c>
      <c r="B229" s="3" t="s">
        <v>4</v>
      </c>
      <c r="C229">
        <f t="shared" si="12"/>
        <v>0</v>
      </c>
      <c r="O229" s="4"/>
      <c r="P229">
        <f t="shared" si="13"/>
        <v>0</v>
      </c>
      <c r="R229" s="4"/>
      <c r="S229">
        <f t="shared" si="14"/>
        <v>0</v>
      </c>
      <c r="V229" s="20">
        <f t="shared" si="15"/>
        <v>1</v>
      </c>
      <c r="W229" s="22" t="s">
        <v>1189</v>
      </c>
    </row>
    <row r="230" spans="1:24" x14ac:dyDescent="0.25">
      <c r="A230" t="s">
        <v>238</v>
      </c>
      <c r="B230" s="3" t="s">
        <v>4</v>
      </c>
      <c r="C230">
        <f t="shared" si="12"/>
        <v>0</v>
      </c>
      <c r="O230" s="4"/>
      <c r="P230">
        <f t="shared" si="13"/>
        <v>0</v>
      </c>
      <c r="R230" s="4"/>
      <c r="S230">
        <f t="shared" si="14"/>
        <v>0</v>
      </c>
      <c r="V230" s="20">
        <f t="shared" si="15"/>
        <v>1</v>
      </c>
      <c r="W230" s="22" t="s">
        <v>1195</v>
      </c>
    </row>
    <row r="231" spans="1:24" x14ac:dyDescent="0.25">
      <c r="A231" t="s">
        <v>239</v>
      </c>
      <c r="B231" s="3" t="s">
        <v>6</v>
      </c>
      <c r="C231">
        <f t="shared" si="12"/>
        <v>0</v>
      </c>
      <c r="O231" s="4"/>
      <c r="P231">
        <f t="shared" si="13"/>
        <v>0</v>
      </c>
      <c r="R231" s="4"/>
      <c r="S231">
        <f t="shared" si="14"/>
        <v>0</v>
      </c>
      <c r="V231" s="20">
        <f t="shared" si="15"/>
        <v>1</v>
      </c>
      <c r="W231" s="22" t="s">
        <v>1195</v>
      </c>
    </row>
    <row r="232" spans="1:24" x14ac:dyDescent="0.25">
      <c r="A232" t="s">
        <v>240</v>
      </c>
      <c r="B232" s="3" t="s">
        <v>4</v>
      </c>
      <c r="C232">
        <f t="shared" si="12"/>
        <v>0</v>
      </c>
      <c r="O232" s="4"/>
      <c r="P232">
        <f t="shared" si="13"/>
        <v>0</v>
      </c>
      <c r="R232" s="4"/>
      <c r="S232">
        <f t="shared" si="14"/>
        <v>0</v>
      </c>
      <c r="V232" s="20">
        <f t="shared" si="15"/>
        <v>1</v>
      </c>
      <c r="W232" s="22" t="s">
        <v>1204</v>
      </c>
    </row>
    <row r="233" spans="1:24" x14ac:dyDescent="0.25">
      <c r="A233" t="s">
        <v>241</v>
      </c>
      <c r="B233" s="3" t="s">
        <v>4</v>
      </c>
      <c r="C233">
        <f t="shared" si="12"/>
        <v>0</v>
      </c>
      <c r="O233" s="4"/>
      <c r="P233">
        <f t="shared" si="13"/>
        <v>0</v>
      </c>
      <c r="R233" s="4"/>
      <c r="S233">
        <f t="shared" si="14"/>
        <v>0</v>
      </c>
      <c r="V233" s="20">
        <f t="shared" si="15"/>
        <v>1</v>
      </c>
      <c r="W233" s="22" t="s">
        <v>1195</v>
      </c>
    </row>
    <row r="234" spans="1:24" x14ac:dyDescent="0.25">
      <c r="A234" t="s">
        <v>242</v>
      </c>
      <c r="B234" s="3" t="s">
        <v>6</v>
      </c>
      <c r="C234">
        <f t="shared" si="12"/>
        <v>0</v>
      </c>
      <c r="O234" s="4"/>
      <c r="P234">
        <f t="shared" si="13"/>
        <v>0</v>
      </c>
      <c r="R234" s="4"/>
      <c r="S234">
        <f t="shared" si="14"/>
        <v>0</v>
      </c>
      <c r="V234" s="20">
        <f t="shared" si="15"/>
        <v>1</v>
      </c>
      <c r="W234" s="22" t="s">
        <v>1200</v>
      </c>
    </row>
    <row r="235" spans="1:24" x14ac:dyDescent="0.25">
      <c r="A235" t="s">
        <v>243</v>
      </c>
      <c r="B235" s="3" t="s">
        <v>13</v>
      </c>
      <c r="C235">
        <f t="shared" si="12"/>
        <v>0</v>
      </c>
      <c r="O235" s="4"/>
      <c r="P235">
        <f t="shared" si="13"/>
        <v>0</v>
      </c>
      <c r="R235" s="4"/>
      <c r="S235">
        <f t="shared" si="14"/>
        <v>0</v>
      </c>
      <c r="V235" s="20">
        <f t="shared" si="15"/>
        <v>1</v>
      </c>
      <c r="W235" s="22" t="s">
        <v>1200</v>
      </c>
    </row>
    <row r="236" spans="1:24" x14ac:dyDescent="0.25">
      <c r="A236" t="s">
        <v>244</v>
      </c>
      <c r="B236" s="3" t="s">
        <v>4</v>
      </c>
      <c r="C236">
        <f t="shared" si="12"/>
        <v>0</v>
      </c>
      <c r="O236" s="4"/>
      <c r="P236">
        <f t="shared" si="13"/>
        <v>0</v>
      </c>
      <c r="R236" s="4"/>
      <c r="S236">
        <f t="shared" si="14"/>
        <v>0</v>
      </c>
      <c r="V236" s="20">
        <f t="shared" si="15"/>
        <v>1</v>
      </c>
      <c r="W236" s="22" t="s">
        <v>1200</v>
      </c>
    </row>
    <row r="237" spans="1:24" x14ac:dyDescent="0.25">
      <c r="A237" t="s">
        <v>245</v>
      </c>
      <c r="B237" s="3" t="s">
        <v>4</v>
      </c>
      <c r="C237">
        <f t="shared" si="12"/>
        <v>0</v>
      </c>
      <c r="O237" s="4"/>
      <c r="P237">
        <f t="shared" si="13"/>
        <v>0</v>
      </c>
      <c r="R237" s="4"/>
      <c r="S237">
        <f t="shared" si="14"/>
        <v>0</v>
      </c>
      <c r="V237" s="20">
        <f t="shared" si="15"/>
        <v>1</v>
      </c>
      <c r="W237" s="22" t="s">
        <v>1191</v>
      </c>
    </row>
    <row r="238" spans="1:24" x14ac:dyDescent="0.25">
      <c r="A238" t="s">
        <v>246</v>
      </c>
      <c r="B238" s="3" t="s">
        <v>4</v>
      </c>
      <c r="C238">
        <f t="shared" si="12"/>
        <v>0</v>
      </c>
      <c r="O238" s="4"/>
      <c r="P238">
        <f t="shared" si="13"/>
        <v>0</v>
      </c>
      <c r="R238" s="4"/>
      <c r="S238">
        <f t="shared" si="14"/>
        <v>0</v>
      </c>
      <c r="V238" s="20">
        <f t="shared" si="15"/>
        <v>1</v>
      </c>
      <c r="W238" s="22" t="s">
        <v>1200</v>
      </c>
    </row>
    <row r="239" spans="1:24" x14ac:dyDescent="0.25">
      <c r="A239" t="s">
        <v>247</v>
      </c>
      <c r="B239" s="3" t="s">
        <v>4</v>
      </c>
      <c r="C239">
        <f t="shared" si="12"/>
        <v>0</v>
      </c>
      <c r="O239" s="4"/>
      <c r="P239">
        <f t="shared" si="13"/>
        <v>0</v>
      </c>
      <c r="R239" s="4"/>
      <c r="S239">
        <f t="shared" si="14"/>
        <v>0</v>
      </c>
      <c r="V239" s="20">
        <f t="shared" si="15"/>
        <v>1</v>
      </c>
      <c r="W239" s="22" t="s">
        <v>1195</v>
      </c>
    </row>
    <row r="240" spans="1:24" x14ac:dyDescent="0.25">
      <c r="A240" t="s">
        <v>248</v>
      </c>
      <c r="B240" s="3" t="s">
        <v>143</v>
      </c>
      <c r="C240">
        <f t="shared" si="12"/>
        <v>0</v>
      </c>
      <c r="O240" s="4"/>
      <c r="P240">
        <f t="shared" si="13"/>
        <v>0</v>
      </c>
      <c r="R240" s="4"/>
      <c r="S240">
        <f t="shared" si="14"/>
        <v>0</v>
      </c>
      <c r="V240" s="20">
        <f t="shared" si="15"/>
        <v>2</v>
      </c>
      <c r="W240" s="22" t="s">
        <v>1212</v>
      </c>
      <c r="X240" s="22" t="s">
        <v>1213</v>
      </c>
    </row>
    <row r="241" spans="1:23" x14ac:dyDescent="0.25">
      <c r="A241" t="s">
        <v>249</v>
      </c>
      <c r="B241" s="3" t="s">
        <v>4</v>
      </c>
      <c r="C241">
        <f t="shared" si="12"/>
        <v>0</v>
      </c>
      <c r="O241" s="4"/>
      <c r="P241">
        <f t="shared" si="13"/>
        <v>0</v>
      </c>
      <c r="R241" s="4"/>
      <c r="S241">
        <f t="shared" si="14"/>
        <v>0</v>
      </c>
      <c r="V241" s="20">
        <f t="shared" si="15"/>
        <v>1</v>
      </c>
      <c r="W241" s="22" t="s">
        <v>1209</v>
      </c>
    </row>
    <row r="242" spans="1:23" x14ac:dyDescent="0.25">
      <c r="A242" t="s">
        <v>250</v>
      </c>
      <c r="B242" s="3" t="s">
        <v>4</v>
      </c>
      <c r="C242">
        <f t="shared" si="12"/>
        <v>0</v>
      </c>
      <c r="O242" s="4"/>
      <c r="P242">
        <f t="shared" si="13"/>
        <v>0</v>
      </c>
      <c r="R242" s="4"/>
      <c r="S242">
        <f t="shared" si="14"/>
        <v>0</v>
      </c>
      <c r="V242" s="20">
        <f t="shared" si="15"/>
        <v>1</v>
      </c>
      <c r="W242" s="22" t="s">
        <v>1206</v>
      </c>
    </row>
    <row r="243" spans="1:23" x14ac:dyDescent="0.25">
      <c r="A243" t="s">
        <v>251</v>
      </c>
      <c r="B243" s="3" t="s">
        <v>4</v>
      </c>
      <c r="C243">
        <f t="shared" si="12"/>
        <v>0</v>
      </c>
      <c r="O243" s="4"/>
      <c r="P243">
        <f t="shared" si="13"/>
        <v>0</v>
      </c>
      <c r="R243" s="4"/>
      <c r="S243">
        <f t="shared" si="14"/>
        <v>0</v>
      </c>
      <c r="V243" s="20">
        <f t="shared" si="15"/>
        <v>1</v>
      </c>
      <c r="W243" s="22" t="s">
        <v>1203</v>
      </c>
    </row>
    <row r="244" spans="1:23" x14ac:dyDescent="0.25">
      <c r="A244" t="s">
        <v>252</v>
      </c>
      <c r="B244" s="3" t="s">
        <v>4</v>
      </c>
      <c r="C244">
        <f t="shared" si="12"/>
        <v>0</v>
      </c>
      <c r="O244" s="4"/>
      <c r="P244">
        <f t="shared" si="13"/>
        <v>0</v>
      </c>
      <c r="R244" s="4"/>
      <c r="S244">
        <f t="shared" si="14"/>
        <v>0</v>
      </c>
      <c r="V244" s="20">
        <f t="shared" si="15"/>
        <v>1</v>
      </c>
      <c r="W244" s="22" t="s">
        <v>1206</v>
      </c>
    </row>
    <row r="245" spans="1:23" x14ac:dyDescent="0.25">
      <c r="A245" t="s">
        <v>253</v>
      </c>
      <c r="B245" s="3" t="s">
        <v>6</v>
      </c>
      <c r="C245">
        <f t="shared" si="12"/>
        <v>0</v>
      </c>
      <c r="O245" s="4"/>
      <c r="P245">
        <f t="shared" si="13"/>
        <v>0</v>
      </c>
      <c r="R245" s="4"/>
      <c r="S245">
        <f t="shared" si="14"/>
        <v>0</v>
      </c>
      <c r="V245" s="20">
        <f t="shared" si="15"/>
        <v>1</v>
      </c>
      <c r="W245" s="22" t="s">
        <v>1195</v>
      </c>
    </row>
    <row r="246" spans="1:23" x14ac:dyDescent="0.25">
      <c r="A246" t="s">
        <v>254</v>
      </c>
      <c r="B246" s="3" t="s">
        <v>13</v>
      </c>
      <c r="C246">
        <f t="shared" si="12"/>
        <v>0</v>
      </c>
      <c r="O246" s="4"/>
      <c r="P246">
        <f t="shared" si="13"/>
        <v>0</v>
      </c>
      <c r="R246" s="4"/>
      <c r="S246">
        <f t="shared" si="14"/>
        <v>0</v>
      </c>
      <c r="V246" s="20">
        <f t="shared" si="15"/>
        <v>1</v>
      </c>
      <c r="W246" s="22" t="s">
        <v>1195</v>
      </c>
    </row>
    <row r="247" spans="1:23" x14ac:dyDescent="0.25">
      <c r="A247" t="s">
        <v>255</v>
      </c>
      <c r="B247" s="3" t="s">
        <v>6</v>
      </c>
      <c r="C247">
        <f t="shared" si="12"/>
        <v>0</v>
      </c>
      <c r="O247" s="4"/>
      <c r="P247">
        <f t="shared" si="13"/>
        <v>0</v>
      </c>
      <c r="R247" s="4"/>
      <c r="S247">
        <f t="shared" si="14"/>
        <v>0</v>
      </c>
      <c r="V247" s="20">
        <f t="shared" si="15"/>
        <v>1</v>
      </c>
      <c r="W247" s="22" t="s">
        <v>1204</v>
      </c>
    </row>
    <row r="248" spans="1:23" x14ac:dyDescent="0.25">
      <c r="A248" t="s">
        <v>256</v>
      </c>
      <c r="B248" s="3" t="s">
        <v>6</v>
      </c>
      <c r="C248">
        <f t="shared" si="12"/>
        <v>0</v>
      </c>
      <c r="O248" s="4"/>
      <c r="P248">
        <f t="shared" si="13"/>
        <v>0</v>
      </c>
      <c r="R248" s="4"/>
      <c r="S248">
        <f t="shared" si="14"/>
        <v>0</v>
      </c>
      <c r="V248" s="20">
        <f t="shared" si="15"/>
        <v>1</v>
      </c>
      <c r="W248" s="22" t="s">
        <v>1204</v>
      </c>
    </row>
    <row r="249" spans="1:23" x14ac:dyDescent="0.25">
      <c r="A249" t="s">
        <v>257</v>
      </c>
      <c r="B249" s="3" t="s">
        <v>4</v>
      </c>
      <c r="C249">
        <f t="shared" si="12"/>
        <v>0</v>
      </c>
      <c r="O249" s="4"/>
      <c r="P249">
        <f t="shared" si="13"/>
        <v>0</v>
      </c>
      <c r="R249" s="4"/>
      <c r="S249">
        <f t="shared" si="14"/>
        <v>0</v>
      </c>
      <c r="V249" s="20">
        <f t="shared" si="15"/>
        <v>1</v>
      </c>
      <c r="W249" s="22" t="s">
        <v>1207</v>
      </c>
    </row>
    <row r="250" spans="1:23" x14ac:dyDescent="0.25">
      <c r="A250" t="s">
        <v>258</v>
      </c>
      <c r="B250" s="3" t="s">
        <v>4</v>
      </c>
      <c r="C250">
        <f t="shared" si="12"/>
        <v>0</v>
      </c>
      <c r="O250" s="4"/>
      <c r="P250">
        <f t="shared" si="13"/>
        <v>0</v>
      </c>
      <c r="R250" s="4"/>
      <c r="S250">
        <f t="shared" si="14"/>
        <v>0</v>
      </c>
      <c r="V250" s="20">
        <f t="shared" si="15"/>
        <v>1</v>
      </c>
      <c r="W250" s="22" t="s">
        <v>1187</v>
      </c>
    </row>
    <row r="251" spans="1:23" x14ac:dyDescent="0.25">
      <c r="A251" t="s">
        <v>259</v>
      </c>
      <c r="B251" s="3" t="s">
        <v>4</v>
      </c>
      <c r="C251">
        <f t="shared" si="12"/>
        <v>0</v>
      </c>
      <c r="O251" s="4"/>
      <c r="P251">
        <f t="shared" si="13"/>
        <v>0</v>
      </c>
      <c r="R251" s="4"/>
      <c r="S251">
        <f t="shared" si="14"/>
        <v>0</v>
      </c>
      <c r="V251" s="20">
        <f t="shared" si="15"/>
        <v>1</v>
      </c>
      <c r="W251" s="22" t="s">
        <v>1206</v>
      </c>
    </row>
    <row r="252" spans="1:23" x14ac:dyDescent="0.25">
      <c r="A252" t="s">
        <v>260</v>
      </c>
      <c r="B252" s="3" t="s">
        <v>6</v>
      </c>
      <c r="C252">
        <f t="shared" si="12"/>
        <v>0</v>
      </c>
      <c r="O252" s="4"/>
      <c r="P252">
        <f t="shared" si="13"/>
        <v>0</v>
      </c>
      <c r="R252" s="4"/>
      <c r="S252">
        <f t="shared" si="14"/>
        <v>0</v>
      </c>
      <c r="V252" s="20">
        <f t="shared" si="15"/>
        <v>1</v>
      </c>
      <c r="W252" s="22" t="s">
        <v>1209</v>
      </c>
    </row>
    <row r="253" spans="1:23" x14ac:dyDescent="0.25">
      <c r="A253" t="s">
        <v>261</v>
      </c>
      <c r="B253" s="3" t="s">
        <v>4</v>
      </c>
      <c r="C253">
        <f t="shared" si="12"/>
        <v>0</v>
      </c>
      <c r="O253" s="4"/>
      <c r="P253">
        <f t="shared" si="13"/>
        <v>0</v>
      </c>
      <c r="R253" s="4"/>
      <c r="S253">
        <f t="shared" si="14"/>
        <v>0</v>
      </c>
      <c r="V253" s="20">
        <f t="shared" si="15"/>
        <v>1</v>
      </c>
      <c r="W253" s="22" t="s">
        <v>1204</v>
      </c>
    </row>
    <row r="254" spans="1:23" x14ac:dyDescent="0.25">
      <c r="A254" t="s">
        <v>262</v>
      </c>
      <c r="B254" s="3" t="s">
        <v>4</v>
      </c>
      <c r="C254">
        <f t="shared" si="12"/>
        <v>0</v>
      </c>
      <c r="O254" s="4"/>
      <c r="P254">
        <f t="shared" si="13"/>
        <v>0</v>
      </c>
      <c r="R254" s="4"/>
      <c r="S254">
        <f t="shared" si="14"/>
        <v>0</v>
      </c>
      <c r="V254" s="20">
        <f t="shared" si="15"/>
        <v>1</v>
      </c>
      <c r="W254" s="22" t="s">
        <v>1209</v>
      </c>
    </row>
    <row r="255" spans="1:23" x14ac:dyDescent="0.25">
      <c r="A255" t="s">
        <v>263</v>
      </c>
      <c r="B255" s="3" t="s">
        <v>13</v>
      </c>
      <c r="C255">
        <f t="shared" si="12"/>
        <v>0</v>
      </c>
      <c r="O255" s="4"/>
      <c r="P255">
        <f t="shared" si="13"/>
        <v>0</v>
      </c>
      <c r="R255" s="4"/>
      <c r="S255">
        <f t="shared" si="14"/>
        <v>0</v>
      </c>
      <c r="V255" s="20">
        <f t="shared" si="15"/>
        <v>1</v>
      </c>
      <c r="W255" s="22" t="s">
        <v>1200</v>
      </c>
    </row>
    <row r="256" spans="1:23" x14ac:dyDescent="0.25">
      <c r="A256" t="s">
        <v>264</v>
      </c>
      <c r="B256" s="3" t="s">
        <v>4</v>
      </c>
      <c r="C256">
        <f t="shared" si="12"/>
        <v>0</v>
      </c>
      <c r="O256" s="4"/>
      <c r="P256">
        <f t="shared" si="13"/>
        <v>0</v>
      </c>
      <c r="R256" s="4"/>
      <c r="S256">
        <f t="shared" si="14"/>
        <v>0</v>
      </c>
      <c r="V256" s="20">
        <f t="shared" si="15"/>
        <v>1</v>
      </c>
      <c r="W256" s="22" t="s">
        <v>1191</v>
      </c>
    </row>
    <row r="257" spans="1:24" x14ac:dyDescent="0.25">
      <c r="A257" t="s">
        <v>265</v>
      </c>
      <c r="B257" s="3" t="s">
        <v>4</v>
      </c>
      <c r="C257">
        <f t="shared" si="12"/>
        <v>0</v>
      </c>
      <c r="O257" s="4"/>
      <c r="P257">
        <f t="shared" si="13"/>
        <v>0</v>
      </c>
      <c r="R257" s="4"/>
      <c r="S257">
        <f t="shared" si="14"/>
        <v>0</v>
      </c>
      <c r="V257" s="20">
        <f t="shared" si="15"/>
        <v>1</v>
      </c>
      <c r="W257" s="22" t="s">
        <v>1187</v>
      </c>
    </row>
    <row r="258" spans="1:24" x14ac:dyDescent="0.25">
      <c r="A258" t="s">
        <v>266</v>
      </c>
      <c r="B258" s="3" t="s">
        <v>6</v>
      </c>
      <c r="C258">
        <f t="shared" si="12"/>
        <v>0</v>
      </c>
      <c r="O258" s="4"/>
      <c r="P258">
        <f t="shared" si="13"/>
        <v>0</v>
      </c>
      <c r="R258" s="4"/>
      <c r="S258">
        <f t="shared" si="14"/>
        <v>0</v>
      </c>
      <c r="V258" s="20">
        <f t="shared" si="15"/>
        <v>1</v>
      </c>
      <c r="W258" s="22" t="s">
        <v>1188</v>
      </c>
    </row>
    <row r="259" spans="1:24" x14ac:dyDescent="0.25">
      <c r="A259" t="s">
        <v>267</v>
      </c>
      <c r="B259" s="3" t="s">
        <v>4</v>
      </c>
      <c r="C259">
        <f t="shared" ref="C259:C322" si="16">ABS(COUNTBLANK(D259:O259)-12)</f>
        <v>0</v>
      </c>
      <c r="O259" s="4"/>
      <c r="P259">
        <f t="shared" ref="P259:P322" si="17">ABS(COUNTBLANK(Q259:R259)-2)</f>
        <v>0</v>
      </c>
      <c r="R259" s="4"/>
      <c r="S259">
        <f t="shared" ref="S259:S322" si="18">ABS(COUNTBLANK(T259:U259)-2)</f>
        <v>0</v>
      </c>
      <c r="V259" s="20">
        <f t="shared" ref="V259:V322" si="19">ABS(COUNTBLANK(W259:Z259)-4)</f>
        <v>1</v>
      </c>
      <c r="W259" s="22" t="s">
        <v>1189</v>
      </c>
    </row>
    <row r="260" spans="1:24" x14ac:dyDescent="0.25">
      <c r="A260" t="s">
        <v>268</v>
      </c>
      <c r="B260" s="3" t="s">
        <v>4</v>
      </c>
      <c r="C260">
        <f t="shared" si="16"/>
        <v>0</v>
      </c>
      <c r="O260" s="4"/>
      <c r="P260">
        <f t="shared" si="17"/>
        <v>0</v>
      </c>
      <c r="R260" s="4"/>
      <c r="S260">
        <f t="shared" si="18"/>
        <v>0</v>
      </c>
      <c r="V260" s="20">
        <f t="shared" si="19"/>
        <v>1</v>
      </c>
      <c r="W260" s="22" t="s">
        <v>1206</v>
      </c>
    </row>
    <row r="261" spans="1:24" x14ac:dyDescent="0.25">
      <c r="A261" t="s">
        <v>269</v>
      </c>
      <c r="B261" s="3" t="s">
        <v>4</v>
      </c>
      <c r="C261">
        <f t="shared" si="16"/>
        <v>0</v>
      </c>
      <c r="O261" s="4"/>
      <c r="P261">
        <f t="shared" si="17"/>
        <v>0</v>
      </c>
      <c r="R261" s="4"/>
      <c r="S261">
        <f t="shared" si="18"/>
        <v>0</v>
      </c>
      <c r="V261" s="20">
        <f t="shared" si="19"/>
        <v>1</v>
      </c>
      <c r="W261" s="22" t="s">
        <v>1195</v>
      </c>
    </row>
    <row r="262" spans="1:24" x14ac:dyDescent="0.25">
      <c r="A262" t="s">
        <v>270</v>
      </c>
      <c r="B262" s="3" t="s">
        <v>4</v>
      </c>
      <c r="C262">
        <f t="shared" si="16"/>
        <v>0</v>
      </c>
      <c r="O262" s="4"/>
      <c r="P262">
        <f t="shared" si="17"/>
        <v>0</v>
      </c>
      <c r="R262" s="4"/>
      <c r="S262">
        <f t="shared" si="18"/>
        <v>0</v>
      </c>
      <c r="V262" s="20">
        <f t="shared" si="19"/>
        <v>1</v>
      </c>
      <c r="W262" s="22" t="s">
        <v>1191</v>
      </c>
    </row>
    <row r="263" spans="1:24" x14ac:dyDescent="0.25">
      <c r="A263" t="s">
        <v>271</v>
      </c>
      <c r="B263" s="3" t="s">
        <v>4</v>
      </c>
      <c r="C263">
        <f t="shared" si="16"/>
        <v>0</v>
      </c>
      <c r="O263" s="4"/>
      <c r="P263">
        <f t="shared" si="17"/>
        <v>0</v>
      </c>
      <c r="R263" s="4"/>
      <c r="S263">
        <f t="shared" si="18"/>
        <v>0</v>
      </c>
      <c r="V263" s="20">
        <f t="shared" si="19"/>
        <v>1</v>
      </c>
      <c r="W263" s="22" t="s">
        <v>1209</v>
      </c>
    </row>
    <row r="264" spans="1:24" x14ac:dyDescent="0.25">
      <c r="A264" t="s">
        <v>272</v>
      </c>
      <c r="B264" s="3" t="s">
        <v>6</v>
      </c>
      <c r="C264">
        <f t="shared" si="16"/>
        <v>0</v>
      </c>
      <c r="O264" s="4"/>
      <c r="P264">
        <f t="shared" si="17"/>
        <v>0</v>
      </c>
      <c r="R264" s="4"/>
      <c r="S264">
        <f t="shared" si="18"/>
        <v>0</v>
      </c>
      <c r="V264" s="20">
        <f t="shared" si="19"/>
        <v>1</v>
      </c>
      <c r="W264" s="22" t="s">
        <v>1209</v>
      </c>
    </row>
    <row r="265" spans="1:24" x14ac:dyDescent="0.25">
      <c r="A265" t="s">
        <v>273</v>
      </c>
      <c r="B265" s="3" t="s">
        <v>143</v>
      </c>
      <c r="C265">
        <f t="shared" si="16"/>
        <v>0</v>
      </c>
      <c r="O265" s="4"/>
      <c r="P265">
        <f t="shared" si="17"/>
        <v>0</v>
      </c>
      <c r="R265" s="4"/>
      <c r="S265">
        <f t="shared" si="18"/>
        <v>0</v>
      </c>
      <c r="V265" s="20">
        <f t="shared" si="19"/>
        <v>2</v>
      </c>
      <c r="W265" s="22" t="s">
        <v>1199</v>
      </c>
      <c r="X265" s="22" t="s">
        <v>1189</v>
      </c>
    </row>
    <row r="266" spans="1:24" x14ac:dyDescent="0.25">
      <c r="A266" t="s">
        <v>274</v>
      </c>
      <c r="B266" s="3" t="s">
        <v>4</v>
      </c>
      <c r="C266">
        <f t="shared" si="16"/>
        <v>0</v>
      </c>
      <c r="O266" s="4"/>
      <c r="P266">
        <f t="shared" si="17"/>
        <v>0</v>
      </c>
      <c r="R266" s="4"/>
      <c r="S266">
        <f t="shared" si="18"/>
        <v>0</v>
      </c>
      <c r="V266" s="20">
        <f t="shared" si="19"/>
        <v>1</v>
      </c>
      <c r="W266" s="22" t="s">
        <v>1187</v>
      </c>
    </row>
    <row r="267" spans="1:24" x14ac:dyDescent="0.25">
      <c r="A267" t="s">
        <v>275</v>
      </c>
      <c r="B267" s="3" t="s">
        <v>4</v>
      </c>
      <c r="C267">
        <f t="shared" si="16"/>
        <v>0</v>
      </c>
      <c r="O267" s="4"/>
      <c r="P267">
        <f t="shared" si="17"/>
        <v>0</v>
      </c>
      <c r="R267" s="4"/>
      <c r="S267">
        <f t="shared" si="18"/>
        <v>0</v>
      </c>
      <c r="V267" s="20">
        <f t="shared" si="19"/>
        <v>1</v>
      </c>
      <c r="W267" s="22" t="s">
        <v>1204</v>
      </c>
    </row>
    <row r="268" spans="1:24" x14ac:dyDescent="0.25">
      <c r="A268" t="s">
        <v>276</v>
      </c>
      <c r="B268" s="3" t="s">
        <v>4</v>
      </c>
      <c r="C268">
        <f t="shared" si="16"/>
        <v>0</v>
      </c>
      <c r="O268" s="4"/>
      <c r="P268">
        <f t="shared" si="17"/>
        <v>0</v>
      </c>
      <c r="R268" s="4"/>
      <c r="S268">
        <f t="shared" si="18"/>
        <v>0</v>
      </c>
      <c r="V268" s="20">
        <f t="shared" si="19"/>
        <v>1</v>
      </c>
      <c r="W268" s="22" t="s">
        <v>1195</v>
      </c>
    </row>
    <row r="269" spans="1:24" x14ac:dyDescent="0.25">
      <c r="A269" t="s">
        <v>277</v>
      </c>
      <c r="B269" s="3" t="s">
        <v>4</v>
      </c>
      <c r="C269">
        <f t="shared" si="16"/>
        <v>0</v>
      </c>
      <c r="O269" s="4"/>
      <c r="P269">
        <f t="shared" si="17"/>
        <v>0</v>
      </c>
      <c r="R269" s="4"/>
      <c r="S269">
        <f t="shared" si="18"/>
        <v>0</v>
      </c>
      <c r="V269" s="20">
        <f t="shared" si="19"/>
        <v>1</v>
      </c>
      <c r="W269" s="22" t="s">
        <v>1187</v>
      </c>
    </row>
    <row r="270" spans="1:24" x14ac:dyDescent="0.25">
      <c r="A270" t="s">
        <v>278</v>
      </c>
      <c r="B270" s="3" t="s">
        <v>4</v>
      </c>
      <c r="C270">
        <f t="shared" si="16"/>
        <v>0</v>
      </c>
      <c r="O270" s="4"/>
      <c r="P270">
        <f t="shared" si="17"/>
        <v>0</v>
      </c>
      <c r="R270" s="4"/>
      <c r="S270">
        <f t="shared" si="18"/>
        <v>0</v>
      </c>
      <c r="V270" s="20">
        <f t="shared" si="19"/>
        <v>1</v>
      </c>
      <c r="W270" s="22" t="s">
        <v>1200</v>
      </c>
    </row>
    <row r="271" spans="1:24" x14ac:dyDescent="0.25">
      <c r="A271" t="s">
        <v>279</v>
      </c>
      <c r="B271" s="3" t="s">
        <v>143</v>
      </c>
      <c r="C271">
        <f t="shared" si="16"/>
        <v>0</v>
      </c>
      <c r="O271" s="4"/>
      <c r="P271">
        <f t="shared" si="17"/>
        <v>0</v>
      </c>
      <c r="R271" s="4"/>
      <c r="S271">
        <f t="shared" si="18"/>
        <v>0</v>
      </c>
      <c r="V271" s="20">
        <f t="shared" si="19"/>
        <v>2</v>
      </c>
      <c r="W271" s="22" t="s">
        <v>1209</v>
      </c>
      <c r="X271" s="22" t="s">
        <v>1204</v>
      </c>
    </row>
    <row r="272" spans="1:24" x14ac:dyDescent="0.25">
      <c r="A272" t="s">
        <v>280</v>
      </c>
      <c r="B272" s="3" t="s">
        <v>4</v>
      </c>
      <c r="C272">
        <f t="shared" si="16"/>
        <v>0</v>
      </c>
      <c r="O272" s="4"/>
      <c r="P272">
        <f t="shared" si="17"/>
        <v>0</v>
      </c>
      <c r="R272" s="4"/>
      <c r="S272">
        <f t="shared" si="18"/>
        <v>0</v>
      </c>
      <c r="V272" s="20">
        <f t="shared" si="19"/>
        <v>1</v>
      </c>
      <c r="W272" s="22" t="s">
        <v>1201</v>
      </c>
    </row>
    <row r="273" spans="1:24" x14ac:dyDescent="0.25">
      <c r="A273" t="s">
        <v>281</v>
      </c>
      <c r="B273" s="3" t="s">
        <v>4</v>
      </c>
      <c r="C273">
        <f t="shared" si="16"/>
        <v>0</v>
      </c>
      <c r="O273" s="4"/>
      <c r="P273">
        <f t="shared" si="17"/>
        <v>0</v>
      </c>
      <c r="R273" s="4"/>
      <c r="S273">
        <f t="shared" si="18"/>
        <v>0</v>
      </c>
      <c r="V273" s="20">
        <f t="shared" si="19"/>
        <v>1</v>
      </c>
      <c r="W273" s="22" t="s">
        <v>1204</v>
      </c>
    </row>
    <row r="274" spans="1:24" x14ac:dyDescent="0.25">
      <c r="A274" t="s">
        <v>282</v>
      </c>
      <c r="B274" s="3" t="s">
        <v>143</v>
      </c>
      <c r="C274">
        <f t="shared" si="16"/>
        <v>0</v>
      </c>
      <c r="O274" s="4"/>
      <c r="P274">
        <f t="shared" si="17"/>
        <v>0</v>
      </c>
      <c r="R274" s="4"/>
      <c r="S274">
        <f t="shared" si="18"/>
        <v>0</v>
      </c>
      <c r="V274" s="20">
        <f t="shared" si="19"/>
        <v>1</v>
      </c>
      <c r="W274" s="22" t="s">
        <v>1203</v>
      </c>
    </row>
    <row r="275" spans="1:24" x14ac:dyDescent="0.25">
      <c r="A275" t="s">
        <v>283</v>
      </c>
      <c r="B275" s="3" t="s">
        <v>143</v>
      </c>
      <c r="C275">
        <f t="shared" si="16"/>
        <v>0</v>
      </c>
      <c r="O275" s="4"/>
      <c r="P275">
        <f t="shared" si="17"/>
        <v>0</v>
      </c>
      <c r="R275" s="4"/>
      <c r="S275">
        <f t="shared" si="18"/>
        <v>0</v>
      </c>
      <c r="V275" s="20">
        <f t="shared" si="19"/>
        <v>2</v>
      </c>
      <c r="W275" s="22" t="s">
        <v>1207</v>
      </c>
      <c r="X275" s="22" t="s">
        <v>1214</v>
      </c>
    </row>
    <row r="276" spans="1:24" x14ac:dyDescent="0.25">
      <c r="A276" t="s">
        <v>284</v>
      </c>
      <c r="B276" s="3" t="s">
        <v>13</v>
      </c>
      <c r="C276">
        <f t="shared" si="16"/>
        <v>0</v>
      </c>
      <c r="O276" s="4"/>
      <c r="P276">
        <f t="shared" si="17"/>
        <v>0</v>
      </c>
      <c r="R276" s="4"/>
      <c r="S276">
        <f t="shared" si="18"/>
        <v>0</v>
      </c>
      <c r="V276" s="20">
        <f t="shared" si="19"/>
        <v>1</v>
      </c>
      <c r="W276" s="22" t="s">
        <v>1207</v>
      </c>
    </row>
    <row r="277" spans="1:24" x14ac:dyDescent="0.25">
      <c r="A277" t="s">
        <v>285</v>
      </c>
      <c r="B277" s="3" t="s">
        <v>4</v>
      </c>
      <c r="C277">
        <f t="shared" si="16"/>
        <v>0</v>
      </c>
      <c r="O277" s="4"/>
      <c r="P277">
        <f t="shared" si="17"/>
        <v>0</v>
      </c>
      <c r="R277" s="4"/>
      <c r="S277">
        <f t="shared" si="18"/>
        <v>0</v>
      </c>
      <c r="V277" s="20">
        <f t="shared" si="19"/>
        <v>1</v>
      </c>
      <c r="W277" s="22" t="s">
        <v>1188</v>
      </c>
    </row>
    <row r="278" spans="1:24" x14ac:dyDescent="0.25">
      <c r="A278" t="s">
        <v>286</v>
      </c>
      <c r="B278" s="3" t="s">
        <v>4</v>
      </c>
      <c r="C278">
        <f t="shared" si="16"/>
        <v>0</v>
      </c>
      <c r="O278" s="4"/>
      <c r="P278">
        <f t="shared" si="17"/>
        <v>0</v>
      </c>
      <c r="R278" s="4"/>
      <c r="S278">
        <f t="shared" si="18"/>
        <v>0</v>
      </c>
      <c r="V278" s="20">
        <f t="shared" si="19"/>
        <v>1</v>
      </c>
      <c r="W278" s="22" t="s">
        <v>1204</v>
      </c>
    </row>
    <row r="279" spans="1:24" x14ac:dyDescent="0.25">
      <c r="A279" t="s">
        <v>287</v>
      </c>
      <c r="B279" s="3" t="s">
        <v>4</v>
      </c>
      <c r="C279">
        <f t="shared" si="16"/>
        <v>0</v>
      </c>
      <c r="O279" s="4"/>
      <c r="P279">
        <f t="shared" si="17"/>
        <v>0</v>
      </c>
      <c r="R279" s="4"/>
      <c r="S279">
        <f t="shared" si="18"/>
        <v>0</v>
      </c>
      <c r="V279" s="20">
        <f t="shared" si="19"/>
        <v>1</v>
      </c>
      <c r="W279" s="22" t="s">
        <v>1209</v>
      </c>
    </row>
    <row r="280" spans="1:24" x14ac:dyDescent="0.25">
      <c r="A280" t="s">
        <v>288</v>
      </c>
      <c r="B280" s="3" t="s">
        <v>13</v>
      </c>
      <c r="C280">
        <f t="shared" si="16"/>
        <v>0</v>
      </c>
      <c r="O280" s="4"/>
      <c r="P280">
        <f t="shared" si="17"/>
        <v>0</v>
      </c>
      <c r="R280" s="4"/>
      <c r="S280">
        <f t="shared" si="18"/>
        <v>0</v>
      </c>
      <c r="V280" s="20">
        <f t="shared" si="19"/>
        <v>1</v>
      </c>
      <c r="W280" s="22" t="s">
        <v>1204</v>
      </c>
    </row>
    <row r="281" spans="1:24" x14ac:dyDescent="0.25">
      <c r="A281" t="s">
        <v>289</v>
      </c>
      <c r="B281" s="3" t="s">
        <v>47</v>
      </c>
      <c r="C281">
        <f t="shared" si="16"/>
        <v>0</v>
      </c>
      <c r="O281" s="4"/>
      <c r="P281">
        <f t="shared" si="17"/>
        <v>0</v>
      </c>
      <c r="R281" s="4"/>
      <c r="S281">
        <f t="shared" si="18"/>
        <v>0</v>
      </c>
      <c r="V281" s="20">
        <f t="shared" si="19"/>
        <v>1</v>
      </c>
      <c r="W281" s="22" t="s">
        <v>1205</v>
      </c>
    </row>
    <row r="282" spans="1:24" x14ac:dyDescent="0.25">
      <c r="A282" t="s">
        <v>290</v>
      </c>
      <c r="B282" s="3" t="s">
        <v>6</v>
      </c>
      <c r="C282">
        <f t="shared" si="16"/>
        <v>0</v>
      </c>
      <c r="O282" s="4"/>
      <c r="P282">
        <f t="shared" si="17"/>
        <v>0</v>
      </c>
      <c r="R282" s="4"/>
      <c r="S282">
        <f t="shared" si="18"/>
        <v>0</v>
      </c>
      <c r="V282" s="20">
        <f t="shared" si="19"/>
        <v>1</v>
      </c>
      <c r="W282" s="22" t="s">
        <v>1187</v>
      </c>
    </row>
    <row r="283" spans="1:24" x14ac:dyDescent="0.25">
      <c r="A283" t="s">
        <v>291</v>
      </c>
      <c r="B283" s="3" t="s">
        <v>4</v>
      </c>
      <c r="C283">
        <f t="shared" si="16"/>
        <v>0</v>
      </c>
      <c r="O283" s="4"/>
      <c r="P283">
        <f t="shared" si="17"/>
        <v>0</v>
      </c>
      <c r="R283" s="4"/>
      <c r="S283">
        <f t="shared" si="18"/>
        <v>0</v>
      </c>
      <c r="V283" s="20">
        <f t="shared" si="19"/>
        <v>1</v>
      </c>
      <c r="W283" s="22" t="s">
        <v>1200</v>
      </c>
    </row>
    <row r="284" spans="1:24" x14ac:dyDescent="0.25">
      <c r="A284" t="s">
        <v>292</v>
      </c>
      <c r="B284" s="3" t="s">
        <v>4</v>
      </c>
      <c r="C284">
        <f t="shared" si="16"/>
        <v>0</v>
      </c>
      <c r="O284" s="4"/>
      <c r="P284">
        <f t="shared" si="17"/>
        <v>0</v>
      </c>
      <c r="R284" s="4"/>
      <c r="S284">
        <f t="shared" si="18"/>
        <v>0</v>
      </c>
      <c r="V284" s="20">
        <f t="shared" si="19"/>
        <v>1</v>
      </c>
      <c r="W284" s="22" t="s">
        <v>1206</v>
      </c>
    </row>
    <row r="285" spans="1:24" x14ac:dyDescent="0.25">
      <c r="A285" t="s">
        <v>293</v>
      </c>
      <c r="B285" s="3" t="s">
        <v>6</v>
      </c>
      <c r="C285">
        <f t="shared" si="16"/>
        <v>0</v>
      </c>
      <c r="O285" s="4"/>
      <c r="P285">
        <f t="shared" si="17"/>
        <v>0</v>
      </c>
      <c r="R285" s="4"/>
      <c r="S285">
        <f t="shared" si="18"/>
        <v>0</v>
      </c>
      <c r="V285" s="20">
        <f t="shared" si="19"/>
        <v>1</v>
      </c>
      <c r="W285" s="22" t="s">
        <v>1195</v>
      </c>
    </row>
    <row r="286" spans="1:24" x14ac:dyDescent="0.25">
      <c r="A286" t="s">
        <v>294</v>
      </c>
      <c r="B286" s="3" t="s">
        <v>4</v>
      </c>
      <c r="C286">
        <f t="shared" si="16"/>
        <v>0</v>
      </c>
      <c r="O286" s="4"/>
      <c r="P286">
        <f t="shared" si="17"/>
        <v>0</v>
      </c>
      <c r="R286" s="4"/>
      <c r="S286">
        <f t="shared" si="18"/>
        <v>0</v>
      </c>
      <c r="V286" s="20">
        <f t="shared" si="19"/>
        <v>1</v>
      </c>
      <c r="W286" s="22" t="s">
        <v>1187</v>
      </c>
    </row>
    <row r="287" spans="1:24" x14ac:dyDescent="0.25">
      <c r="A287" t="s">
        <v>295</v>
      </c>
      <c r="B287" s="3" t="s">
        <v>4</v>
      </c>
      <c r="C287">
        <f t="shared" si="16"/>
        <v>0</v>
      </c>
      <c r="O287" s="4"/>
      <c r="P287">
        <f t="shared" si="17"/>
        <v>0</v>
      </c>
      <c r="R287" s="4"/>
      <c r="S287">
        <f t="shared" si="18"/>
        <v>0</v>
      </c>
      <c r="V287" s="20">
        <f t="shared" si="19"/>
        <v>1</v>
      </c>
      <c r="W287" s="22" t="s">
        <v>1203</v>
      </c>
    </row>
    <row r="288" spans="1:24" x14ac:dyDescent="0.25">
      <c r="A288" t="s">
        <v>296</v>
      </c>
      <c r="B288" s="3" t="s">
        <v>13</v>
      </c>
      <c r="C288">
        <f t="shared" si="16"/>
        <v>0</v>
      </c>
      <c r="O288" s="4"/>
      <c r="P288">
        <f t="shared" si="17"/>
        <v>0</v>
      </c>
      <c r="R288" s="4"/>
      <c r="S288">
        <f t="shared" si="18"/>
        <v>0</v>
      </c>
      <c r="V288" s="20">
        <f t="shared" si="19"/>
        <v>1</v>
      </c>
      <c r="W288" s="22" t="s">
        <v>1206</v>
      </c>
    </row>
    <row r="289" spans="1:24" x14ac:dyDescent="0.25">
      <c r="A289" t="s">
        <v>297</v>
      </c>
      <c r="B289" s="3" t="s">
        <v>4</v>
      </c>
      <c r="C289">
        <f t="shared" si="16"/>
        <v>0</v>
      </c>
      <c r="O289" s="4"/>
      <c r="P289">
        <f t="shared" si="17"/>
        <v>0</v>
      </c>
      <c r="R289" s="4"/>
      <c r="S289">
        <f t="shared" si="18"/>
        <v>0</v>
      </c>
      <c r="V289" s="20">
        <f t="shared" si="19"/>
        <v>1</v>
      </c>
      <c r="W289" s="22" t="s">
        <v>1195</v>
      </c>
    </row>
    <row r="290" spans="1:24" x14ac:dyDescent="0.25">
      <c r="A290" t="s">
        <v>298</v>
      </c>
      <c r="B290" s="3" t="s">
        <v>143</v>
      </c>
      <c r="C290">
        <f t="shared" si="16"/>
        <v>0</v>
      </c>
      <c r="O290" s="4"/>
      <c r="P290">
        <f t="shared" si="17"/>
        <v>0</v>
      </c>
      <c r="R290" s="4"/>
      <c r="S290">
        <f t="shared" si="18"/>
        <v>0</v>
      </c>
      <c r="V290" s="20">
        <f t="shared" si="19"/>
        <v>2</v>
      </c>
      <c r="W290" s="22" t="s">
        <v>1191</v>
      </c>
      <c r="X290" s="22" t="s">
        <v>1193</v>
      </c>
    </row>
    <row r="291" spans="1:24" x14ac:dyDescent="0.25">
      <c r="A291" t="s">
        <v>299</v>
      </c>
      <c r="B291" s="3" t="s">
        <v>6</v>
      </c>
      <c r="C291">
        <f t="shared" si="16"/>
        <v>0</v>
      </c>
      <c r="O291" s="4"/>
      <c r="P291">
        <f t="shared" si="17"/>
        <v>0</v>
      </c>
      <c r="R291" s="4"/>
      <c r="S291">
        <f t="shared" si="18"/>
        <v>0</v>
      </c>
      <c r="V291" s="20">
        <f t="shared" si="19"/>
        <v>1</v>
      </c>
      <c r="W291" s="22" t="s">
        <v>1187</v>
      </c>
    </row>
    <row r="292" spans="1:24" x14ac:dyDescent="0.25">
      <c r="A292" t="s">
        <v>300</v>
      </c>
      <c r="B292" s="3" t="s">
        <v>6</v>
      </c>
      <c r="C292">
        <f t="shared" si="16"/>
        <v>0</v>
      </c>
      <c r="O292" s="4"/>
      <c r="P292">
        <f t="shared" si="17"/>
        <v>0</v>
      </c>
      <c r="R292" s="4"/>
      <c r="S292">
        <f t="shared" si="18"/>
        <v>0</v>
      </c>
      <c r="V292" s="20">
        <f t="shared" si="19"/>
        <v>1</v>
      </c>
      <c r="W292" s="22" t="s">
        <v>1188</v>
      </c>
    </row>
    <row r="293" spans="1:24" x14ac:dyDescent="0.25">
      <c r="A293" t="s">
        <v>301</v>
      </c>
      <c r="B293" s="3" t="s">
        <v>4</v>
      </c>
      <c r="C293">
        <f t="shared" si="16"/>
        <v>0</v>
      </c>
      <c r="O293" s="4"/>
      <c r="P293">
        <f t="shared" si="17"/>
        <v>0</v>
      </c>
      <c r="R293" s="4"/>
      <c r="S293">
        <f t="shared" si="18"/>
        <v>0</v>
      </c>
      <c r="V293" s="20">
        <f t="shared" si="19"/>
        <v>1</v>
      </c>
      <c r="W293" s="22" t="s">
        <v>1191</v>
      </c>
    </row>
    <row r="294" spans="1:24" x14ac:dyDescent="0.25">
      <c r="A294" t="s">
        <v>302</v>
      </c>
      <c r="B294" s="3" t="s">
        <v>6</v>
      </c>
      <c r="C294">
        <f t="shared" si="16"/>
        <v>0</v>
      </c>
      <c r="O294" s="4"/>
      <c r="P294">
        <f t="shared" si="17"/>
        <v>0</v>
      </c>
      <c r="R294" s="4"/>
      <c r="S294">
        <f t="shared" si="18"/>
        <v>0</v>
      </c>
      <c r="V294" s="20">
        <f t="shared" si="19"/>
        <v>1</v>
      </c>
      <c r="W294" s="22" t="s">
        <v>1191</v>
      </c>
    </row>
    <row r="295" spans="1:24" x14ac:dyDescent="0.25">
      <c r="A295" t="s">
        <v>303</v>
      </c>
      <c r="B295" s="3" t="s">
        <v>4</v>
      </c>
      <c r="C295">
        <f t="shared" si="16"/>
        <v>0</v>
      </c>
      <c r="O295" s="4"/>
      <c r="P295">
        <f t="shared" si="17"/>
        <v>0</v>
      </c>
      <c r="R295" s="4"/>
      <c r="S295">
        <f t="shared" si="18"/>
        <v>0</v>
      </c>
      <c r="V295" s="20">
        <f t="shared" si="19"/>
        <v>1</v>
      </c>
      <c r="W295" s="22" t="s">
        <v>1200</v>
      </c>
    </row>
    <row r="296" spans="1:24" x14ac:dyDescent="0.25">
      <c r="A296" t="s">
        <v>304</v>
      </c>
      <c r="B296" s="3" t="s">
        <v>6</v>
      </c>
      <c r="C296">
        <f t="shared" si="16"/>
        <v>0</v>
      </c>
      <c r="O296" s="4"/>
      <c r="P296">
        <f t="shared" si="17"/>
        <v>0</v>
      </c>
      <c r="R296" s="4"/>
      <c r="S296">
        <f t="shared" si="18"/>
        <v>0</v>
      </c>
      <c r="V296" s="20">
        <f t="shared" si="19"/>
        <v>1</v>
      </c>
      <c r="W296" s="22" t="s">
        <v>1203</v>
      </c>
    </row>
    <row r="297" spans="1:24" x14ac:dyDescent="0.25">
      <c r="A297" t="s">
        <v>305</v>
      </c>
      <c r="B297" s="3" t="s">
        <v>4</v>
      </c>
      <c r="C297">
        <f t="shared" si="16"/>
        <v>0</v>
      </c>
      <c r="O297" s="4"/>
      <c r="P297">
        <f t="shared" si="17"/>
        <v>0</v>
      </c>
      <c r="R297" s="4"/>
      <c r="S297">
        <f t="shared" si="18"/>
        <v>0</v>
      </c>
      <c r="V297" s="20">
        <f t="shared" si="19"/>
        <v>1</v>
      </c>
      <c r="W297" s="22" t="s">
        <v>1209</v>
      </c>
    </row>
    <row r="298" spans="1:24" x14ac:dyDescent="0.25">
      <c r="A298" t="s">
        <v>306</v>
      </c>
      <c r="B298" s="3" t="s">
        <v>4</v>
      </c>
      <c r="C298">
        <f t="shared" si="16"/>
        <v>0</v>
      </c>
      <c r="O298" s="4"/>
      <c r="P298">
        <f t="shared" si="17"/>
        <v>0</v>
      </c>
      <c r="R298" s="4"/>
      <c r="S298">
        <f t="shared" si="18"/>
        <v>0</v>
      </c>
      <c r="V298" s="20">
        <f t="shared" si="19"/>
        <v>1</v>
      </c>
      <c r="W298" s="22" t="s">
        <v>1206</v>
      </c>
    </row>
    <row r="299" spans="1:24" x14ac:dyDescent="0.25">
      <c r="A299" t="s">
        <v>307</v>
      </c>
      <c r="B299" s="3" t="s">
        <v>4</v>
      </c>
      <c r="C299">
        <f t="shared" si="16"/>
        <v>0</v>
      </c>
      <c r="O299" s="4"/>
      <c r="P299">
        <f t="shared" si="17"/>
        <v>0</v>
      </c>
      <c r="R299" s="4"/>
      <c r="S299">
        <f t="shared" si="18"/>
        <v>0</v>
      </c>
      <c r="V299" s="20">
        <f t="shared" si="19"/>
        <v>1</v>
      </c>
      <c r="W299" s="22" t="s">
        <v>1195</v>
      </c>
    </row>
    <row r="300" spans="1:24" x14ac:dyDescent="0.25">
      <c r="A300" t="s">
        <v>308</v>
      </c>
      <c r="B300" s="3" t="s">
        <v>4</v>
      </c>
      <c r="C300">
        <f t="shared" si="16"/>
        <v>0</v>
      </c>
      <c r="O300" s="4"/>
      <c r="P300">
        <f t="shared" si="17"/>
        <v>0</v>
      </c>
      <c r="R300" s="4"/>
      <c r="S300">
        <f t="shared" si="18"/>
        <v>0</v>
      </c>
      <c r="V300" s="20">
        <f t="shared" si="19"/>
        <v>1</v>
      </c>
      <c r="W300" s="22" t="s">
        <v>1188</v>
      </c>
    </row>
    <row r="301" spans="1:24" x14ac:dyDescent="0.25">
      <c r="A301" t="s">
        <v>309</v>
      </c>
      <c r="B301" s="3" t="s">
        <v>6</v>
      </c>
      <c r="C301">
        <f t="shared" si="16"/>
        <v>0</v>
      </c>
      <c r="O301" s="4"/>
      <c r="P301">
        <f t="shared" si="17"/>
        <v>0</v>
      </c>
      <c r="R301" s="4"/>
      <c r="S301">
        <f t="shared" si="18"/>
        <v>0</v>
      </c>
      <c r="V301" s="20">
        <f t="shared" si="19"/>
        <v>1</v>
      </c>
      <c r="W301" s="22" t="s">
        <v>1203</v>
      </c>
    </row>
    <row r="302" spans="1:24" x14ac:dyDescent="0.25">
      <c r="A302" t="s">
        <v>310</v>
      </c>
      <c r="B302" s="3" t="s">
        <v>6</v>
      </c>
      <c r="C302">
        <f t="shared" si="16"/>
        <v>0</v>
      </c>
      <c r="O302" s="4"/>
      <c r="P302">
        <f t="shared" si="17"/>
        <v>0</v>
      </c>
      <c r="R302" s="4"/>
      <c r="S302">
        <f t="shared" si="18"/>
        <v>0</v>
      </c>
      <c r="V302" s="20">
        <f t="shared" si="19"/>
        <v>1</v>
      </c>
      <c r="W302" s="22" t="s">
        <v>1200</v>
      </c>
    </row>
    <row r="303" spans="1:24" x14ac:dyDescent="0.25">
      <c r="A303" t="s">
        <v>311</v>
      </c>
      <c r="B303" s="3" t="s">
        <v>6</v>
      </c>
      <c r="C303">
        <f t="shared" si="16"/>
        <v>0</v>
      </c>
      <c r="O303" s="4"/>
      <c r="P303">
        <f t="shared" si="17"/>
        <v>0</v>
      </c>
      <c r="R303" s="4"/>
      <c r="S303">
        <f t="shared" si="18"/>
        <v>0</v>
      </c>
      <c r="V303" s="20">
        <f t="shared" si="19"/>
        <v>1</v>
      </c>
      <c r="W303" s="22" t="s">
        <v>1207</v>
      </c>
    </row>
    <row r="304" spans="1:24" x14ac:dyDescent="0.25">
      <c r="A304" t="s">
        <v>312</v>
      </c>
      <c r="B304" s="3" t="s">
        <v>143</v>
      </c>
      <c r="C304">
        <f t="shared" si="16"/>
        <v>0</v>
      </c>
      <c r="O304" s="4"/>
      <c r="P304">
        <f t="shared" si="17"/>
        <v>0</v>
      </c>
      <c r="R304" s="4"/>
      <c r="S304">
        <f t="shared" si="18"/>
        <v>0</v>
      </c>
      <c r="V304" s="20">
        <f t="shared" si="19"/>
        <v>2</v>
      </c>
      <c r="W304" s="22" t="s">
        <v>1204</v>
      </c>
      <c r="X304" s="22" t="s">
        <v>1215</v>
      </c>
    </row>
    <row r="305" spans="1:23" x14ac:dyDescent="0.25">
      <c r="A305" t="s">
        <v>313</v>
      </c>
      <c r="B305" s="3" t="s">
        <v>13</v>
      </c>
      <c r="C305">
        <f t="shared" si="16"/>
        <v>0</v>
      </c>
      <c r="O305" s="4"/>
      <c r="P305">
        <f t="shared" si="17"/>
        <v>0</v>
      </c>
      <c r="R305" s="4"/>
      <c r="S305">
        <f t="shared" si="18"/>
        <v>0</v>
      </c>
      <c r="V305" s="20">
        <f t="shared" si="19"/>
        <v>1</v>
      </c>
      <c r="W305" s="22" t="s">
        <v>1191</v>
      </c>
    </row>
    <row r="306" spans="1:23" x14ac:dyDescent="0.25">
      <c r="A306" t="s">
        <v>314</v>
      </c>
      <c r="B306" s="3" t="s">
        <v>4</v>
      </c>
      <c r="C306">
        <f t="shared" si="16"/>
        <v>0</v>
      </c>
      <c r="O306" s="4"/>
      <c r="P306">
        <f t="shared" si="17"/>
        <v>0</v>
      </c>
      <c r="R306" s="4"/>
      <c r="S306">
        <f t="shared" si="18"/>
        <v>0</v>
      </c>
      <c r="V306" s="20">
        <f t="shared" si="19"/>
        <v>1</v>
      </c>
      <c r="W306" s="22" t="s">
        <v>1187</v>
      </c>
    </row>
    <row r="307" spans="1:23" x14ac:dyDescent="0.25">
      <c r="A307" t="s">
        <v>315</v>
      </c>
      <c r="B307" s="3" t="s">
        <v>315</v>
      </c>
      <c r="C307">
        <f t="shared" si="16"/>
        <v>0</v>
      </c>
      <c r="O307" s="4"/>
      <c r="P307">
        <f t="shared" si="17"/>
        <v>0</v>
      </c>
      <c r="R307" s="4"/>
      <c r="S307">
        <f t="shared" si="18"/>
        <v>0</v>
      </c>
      <c r="V307" s="20">
        <f t="shared" si="19"/>
        <v>0</v>
      </c>
      <c r="W307" s="19"/>
    </row>
    <row r="308" spans="1:23" x14ac:dyDescent="0.25">
      <c r="A308" t="s">
        <v>316</v>
      </c>
      <c r="B308" s="3" t="s">
        <v>4</v>
      </c>
      <c r="C308">
        <f t="shared" si="16"/>
        <v>0</v>
      </c>
      <c r="O308" s="4"/>
      <c r="P308">
        <f t="shared" si="17"/>
        <v>0</v>
      </c>
      <c r="R308" s="4"/>
      <c r="S308">
        <f t="shared" si="18"/>
        <v>0</v>
      </c>
      <c r="V308" s="20">
        <f t="shared" si="19"/>
        <v>1</v>
      </c>
      <c r="W308" s="22" t="s">
        <v>1195</v>
      </c>
    </row>
    <row r="309" spans="1:23" x14ac:dyDescent="0.25">
      <c r="A309" t="s">
        <v>317</v>
      </c>
      <c r="B309" s="3" t="s">
        <v>6</v>
      </c>
      <c r="C309">
        <f t="shared" si="16"/>
        <v>0</v>
      </c>
      <c r="O309" s="4"/>
      <c r="P309">
        <f t="shared" si="17"/>
        <v>0</v>
      </c>
      <c r="R309" s="4"/>
      <c r="S309">
        <f t="shared" si="18"/>
        <v>0</v>
      </c>
      <c r="V309" s="20">
        <f t="shared" si="19"/>
        <v>1</v>
      </c>
      <c r="W309" s="22" t="s">
        <v>1187</v>
      </c>
    </row>
    <row r="310" spans="1:23" x14ac:dyDescent="0.25">
      <c r="A310" t="s">
        <v>318</v>
      </c>
      <c r="B310" s="3" t="s">
        <v>4</v>
      </c>
      <c r="C310">
        <f t="shared" si="16"/>
        <v>0</v>
      </c>
      <c r="O310" s="4"/>
      <c r="P310">
        <f t="shared" si="17"/>
        <v>0</v>
      </c>
      <c r="R310" s="4"/>
      <c r="S310">
        <f t="shared" si="18"/>
        <v>0</v>
      </c>
      <c r="V310" s="20">
        <f t="shared" si="19"/>
        <v>1</v>
      </c>
      <c r="W310" s="22" t="s">
        <v>1187</v>
      </c>
    </row>
    <row r="311" spans="1:23" x14ac:dyDescent="0.25">
      <c r="A311" t="s">
        <v>319</v>
      </c>
      <c r="B311" s="3" t="s">
        <v>6</v>
      </c>
      <c r="C311">
        <f t="shared" si="16"/>
        <v>0</v>
      </c>
      <c r="O311" s="4"/>
      <c r="P311">
        <f t="shared" si="17"/>
        <v>0</v>
      </c>
      <c r="R311" s="4"/>
      <c r="S311">
        <f t="shared" si="18"/>
        <v>0</v>
      </c>
      <c r="V311" s="20">
        <f t="shared" si="19"/>
        <v>1</v>
      </c>
      <c r="W311" s="22" t="s">
        <v>1189</v>
      </c>
    </row>
    <row r="312" spans="1:23" x14ac:dyDescent="0.25">
      <c r="A312" t="s">
        <v>320</v>
      </c>
      <c r="B312" s="3" t="s">
        <v>6</v>
      </c>
      <c r="C312">
        <f t="shared" si="16"/>
        <v>0</v>
      </c>
      <c r="O312" s="4"/>
      <c r="P312">
        <f t="shared" si="17"/>
        <v>0</v>
      </c>
      <c r="R312" s="4"/>
      <c r="S312">
        <f t="shared" si="18"/>
        <v>0</v>
      </c>
      <c r="V312" s="20">
        <f t="shared" si="19"/>
        <v>1</v>
      </c>
      <c r="W312" s="22" t="s">
        <v>1206</v>
      </c>
    </row>
    <row r="313" spans="1:23" x14ac:dyDescent="0.25">
      <c r="A313" t="s">
        <v>321</v>
      </c>
      <c r="B313" s="3" t="s">
        <v>6</v>
      </c>
      <c r="C313">
        <f t="shared" si="16"/>
        <v>0</v>
      </c>
      <c r="O313" s="4"/>
      <c r="P313">
        <f t="shared" si="17"/>
        <v>0</v>
      </c>
      <c r="R313" s="4"/>
      <c r="S313">
        <f t="shared" si="18"/>
        <v>0</v>
      </c>
      <c r="V313" s="20">
        <f t="shared" si="19"/>
        <v>1</v>
      </c>
      <c r="W313" s="22" t="s">
        <v>1187</v>
      </c>
    </row>
    <row r="314" spans="1:23" x14ac:dyDescent="0.25">
      <c r="A314" t="s">
        <v>322</v>
      </c>
      <c r="B314" s="3" t="s">
        <v>4</v>
      </c>
      <c r="C314">
        <f t="shared" si="16"/>
        <v>0</v>
      </c>
      <c r="O314" s="4"/>
      <c r="P314">
        <f t="shared" si="17"/>
        <v>0</v>
      </c>
      <c r="R314" s="4"/>
      <c r="S314">
        <f t="shared" si="18"/>
        <v>0</v>
      </c>
      <c r="V314" s="20">
        <f t="shared" si="19"/>
        <v>1</v>
      </c>
      <c r="W314" s="22" t="s">
        <v>1201</v>
      </c>
    </row>
    <row r="315" spans="1:23" x14ac:dyDescent="0.25">
      <c r="A315" t="s">
        <v>323</v>
      </c>
      <c r="B315" s="3" t="s">
        <v>4</v>
      </c>
      <c r="C315">
        <f t="shared" si="16"/>
        <v>0</v>
      </c>
      <c r="O315" s="4"/>
      <c r="P315">
        <f t="shared" si="17"/>
        <v>0</v>
      </c>
      <c r="R315" s="4"/>
      <c r="S315">
        <f t="shared" si="18"/>
        <v>0</v>
      </c>
      <c r="V315" s="20">
        <f t="shared" si="19"/>
        <v>1</v>
      </c>
      <c r="W315" s="22" t="s">
        <v>1187</v>
      </c>
    </row>
    <row r="316" spans="1:23" x14ac:dyDescent="0.25">
      <c r="A316" t="s">
        <v>324</v>
      </c>
      <c r="B316" s="3" t="s">
        <v>4</v>
      </c>
      <c r="C316">
        <f t="shared" si="16"/>
        <v>0</v>
      </c>
      <c r="O316" s="4"/>
      <c r="P316">
        <f t="shared" si="17"/>
        <v>0</v>
      </c>
      <c r="R316" s="4"/>
      <c r="S316">
        <f t="shared" si="18"/>
        <v>0</v>
      </c>
      <c r="V316" s="20">
        <f t="shared" si="19"/>
        <v>1</v>
      </c>
      <c r="W316" s="22" t="s">
        <v>1209</v>
      </c>
    </row>
    <row r="317" spans="1:23" x14ac:dyDescent="0.25">
      <c r="A317" t="s">
        <v>325</v>
      </c>
      <c r="B317" s="3" t="s">
        <v>4</v>
      </c>
      <c r="C317">
        <f t="shared" si="16"/>
        <v>0</v>
      </c>
      <c r="O317" s="4"/>
      <c r="P317">
        <f t="shared" si="17"/>
        <v>0</v>
      </c>
      <c r="R317" s="4"/>
      <c r="S317">
        <f t="shared" si="18"/>
        <v>0</v>
      </c>
      <c r="V317" s="20">
        <f t="shared" si="19"/>
        <v>1</v>
      </c>
      <c r="W317" s="22" t="s">
        <v>1201</v>
      </c>
    </row>
    <row r="318" spans="1:23" x14ac:dyDescent="0.25">
      <c r="A318" t="s">
        <v>326</v>
      </c>
      <c r="B318" s="3" t="s">
        <v>13</v>
      </c>
      <c r="C318">
        <f t="shared" si="16"/>
        <v>0</v>
      </c>
      <c r="O318" s="4"/>
      <c r="P318">
        <f t="shared" si="17"/>
        <v>0</v>
      </c>
      <c r="R318" s="4"/>
      <c r="S318">
        <f t="shared" si="18"/>
        <v>0</v>
      </c>
      <c r="V318" s="20">
        <f t="shared" si="19"/>
        <v>1</v>
      </c>
      <c r="W318" s="21" t="s">
        <v>1195</v>
      </c>
    </row>
    <row r="319" spans="1:23" x14ac:dyDescent="0.25">
      <c r="A319" t="s">
        <v>327</v>
      </c>
      <c r="B319" s="3" t="s">
        <v>47</v>
      </c>
      <c r="C319">
        <f t="shared" si="16"/>
        <v>0</v>
      </c>
      <c r="O319" s="4"/>
      <c r="P319">
        <f t="shared" si="17"/>
        <v>0</v>
      </c>
      <c r="R319" s="4"/>
      <c r="S319">
        <f t="shared" si="18"/>
        <v>0</v>
      </c>
      <c r="V319" s="20">
        <f t="shared" si="19"/>
        <v>1</v>
      </c>
      <c r="W319" s="22" t="s">
        <v>1205</v>
      </c>
    </row>
    <row r="320" spans="1:23" x14ac:dyDescent="0.25">
      <c r="A320" t="s">
        <v>328</v>
      </c>
      <c r="B320" s="3" t="s">
        <v>4</v>
      </c>
      <c r="C320">
        <f t="shared" si="16"/>
        <v>0</v>
      </c>
      <c r="O320" s="4"/>
      <c r="P320">
        <f t="shared" si="17"/>
        <v>0</v>
      </c>
      <c r="R320" s="4"/>
      <c r="S320">
        <f t="shared" si="18"/>
        <v>0</v>
      </c>
      <c r="V320" s="20">
        <f t="shared" si="19"/>
        <v>1</v>
      </c>
      <c r="W320" s="22" t="s">
        <v>1209</v>
      </c>
    </row>
    <row r="321" spans="1:23" x14ac:dyDescent="0.25">
      <c r="A321" t="s">
        <v>329</v>
      </c>
      <c r="B321" s="3" t="s">
        <v>13</v>
      </c>
      <c r="C321">
        <f t="shared" si="16"/>
        <v>0</v>
      </c>
      <c r="O321" s="4"/>
      <c r="P321">
        <f t="shared" si="17"/>
        <v>0</v>
      </c>
      <c r="R321" s="4"/>
      <c r="S321">
        <f t="shared" si="18"/>
        <v>0</v>
      </c>
      <c r="V321" s="20">
        <f t="shared" si="19"/>
        <v>1</v>
      </c>
      <c r="W321" s="22" t="s">
        <v>1204</v>
      </c>
    </row>
    <row r="322" spans="1:23" x14ac:dyDescent="0.25">
      <c r="A322" t="s">
        <v>330</v>
      </c>
      <c r="B322" s="3" t="s">
        <v>9</v>
      </c>
      <c r="C322">
        <f t="shared" si="16"/>
        <v>0</v>
      </c>
      <c r="O322" s="4"/>
      <c r="P322">
        <f t="shared" si="17"/>
        <v>0</v>
      </c>
      <c r="R322" s="4"/>
      <c r="S322">
        <f t="shared" si="18"/>
        <v>0</v>
      </c>
      <c r="V322" s="20">
        <f t="shared" si="19"/>
        <v>1</v>
      </c>
      <c r="W322" s="22" t="s">
        <v>1205</v>
      </c>
    </row>
    <row r="323" spans="1:23" x14ac:dyDescent="0.25">
      <c r="A323" t="s">
        <v>331</v>
      </c>
      <c r="B323" s="3" t="s">
        <v>13</v>
      </c>
      <c r="C323">
        <f t="shared" ref="C323:C386" si="20">ABS(COUNTBLANK(D323:O323)-12)</f>
        <v>0</v>
      </c>
      <c r="O323" s="4"/>
      <c r="P323">
        <f t="shared" ref="P323:P386" si="21">ABS(COUNTBLANK(Q323:R323)-2)</f>
        <v>0</v>
      </c>
      <c r="R323" s="4"/>
      <c r="S323">
        <f t="shared" ref="S323:S386" si="22">ABS(COUNTBLANK(T323:U323)-2)</f>
        <v>0</v>
      </c>
      <c r="V323" s="20">
        <f t="shared" ref="V323:V386" si="23">ABS(COUNTBLANK(W323:Z323)-4)</f>
        <v>1</v>
      </c>
      <c r="W323" s="22" t="s">
        <v>1200</v>
      </c>
    </row>
    <row r="324" spans="1:23" x14ac:dyDescent="0.25">
      <c r="A324" t="s">
        <v>332</v>
      </c>
      <c r="B324" s="3" t="s">
        <v>4</v>
      </c>
      <c r="C324">
        <f t="shared" si="20"/>
        <v>0</v>
      </c>
      <c r="O324" s="4"/>
      <c r="P324">
        <f t="shared" si="21"/>
        <v>0</v>
      </c>
      <c r="R324" s="4"/>
      <c r="S324">
        <f t="shared" si="22"/>
        <v>0</v>
      </c>
      <c r="V324" s="20">
        <f t="shared" si="23"/>
        <v>1</v>
      </c>
      <c r="W324" s="22" t="s">
        <v>1207</v>
      </c>
    </row>
    <row r="325" spans="1:23" x14ac:dyDescent="0.25">
      <c r="A325" t="s">
        <v>333</v>
      </c>
      <c r="B325" s="3" t="s">
        <v>4</v>
      </c>
      <c r="C325">
        <f t="shared" si="20"/>
        <v>0</v>
      </c>
      <c r="O325" s="4"/>
      <c r="P325">
        <f t="shared" si="21"/>
        <v>0</v>
      </c>
      <c r="R325" s="4"/>
      <c r="S325">
        <f t="shared" si="22"/>
        <v>0</v>
      </c>
      <c r="V325" s="20">
        <f t="shared" si="23"/>
        <v>1</v>
      </c>
      <c r="W325" s="22" t="s">
        <v>1188</v>
      </c>
    </row>
    <row r="326" spans="1:23" x14ac:dyDescent="0.25">
      <c r="A326" t="s">
        <v>334</v>
      </c>
      <c r="B326" s="3" t="s">
        <v>6</v>
      </c>
      <c r="C326">
        <f t="shared" si="20"/>
        <v>0</v>
      </c>
      <c r="O326" s="4"/>
      <c r="P326">
        <f t="shared" si="21"/>
        <v>0</v>
      </c>
      <c r="R326" s="4"/>
      <c r="S326">
        <f t="shared" si="22"/>
        <v>0</v>
      </c>
      <c r="V326" s="20">
        <f t="shared" si="23"/>
        <v>1</v>
      </c>
      <c r="W326" s="22" t="s">
        <v>1195</v>
      </c>
    </row>
    <row r="327" spans="1:23" x14ac:dyDescent="0.25">
      <c r="A327" t="s">
        <v>335</v>
      </c>
      <c r="B327" s="3" t="s">
        <v>4</v>
      </c>
      <c r="C327">
        <f t="shared" si="20"/>
        <v>0</v>
      </c>
      <c r="O327" s="4"/>
      <c r="P327">
        <f t="shared" si="21"/>
        <v>0</v>
      </c>
      <c r="R327" s="4"/>
      <c r="S327">
        <f t="shared" si="22"/>
        <v>0</v>
      </c>
      <c r="V327" s="20">
        <f t="shared" si="23"/>
        <v>1</v>
      </c>
      <c r="W327" s="22" t="s">
        <v>1189</v>
      </c>
    </row>
    <row r="328" spans="1:23" x14ac:dyDescent="0.25">
      <c r="A328" t="s">
        <v>336</v>
      </c>
      <c r="B328" s="3" t="s">
        <v>4</v>
      </c>
      <c r="C328">
        <f t="shared" si="20"/>
        <v>0</v>
      </c>
      <c r="O328" s="4"/>
      <c r="P328">
        <f t="shared" si="21"/>
        <v>0</v>
      </c>
      <c r="R328" s="4"/>
      <c r="S328">
        <f t="shared" si="22"/>
        <v>0</v>
      </c>
      <c r="V328" s="20">
        <f t="shared" si="23"/>
        <v>1</v>
      </c>
      <c r="W328" s="22" t="s">
        <v>1209</v>
      </c>
    </row>
    <row r="329" spans="1:23" x14ac:dyDescent="0.25">
      <c r="A329" t="s">
        <v>337</v>
      </c>
      <c r="B329" s="3" t="s">
        <v>4</v>
      </c>
      <c r="C329">
        <f t="shared" si="20"/>
        <v>0</v>
      </c>
      <c r="O329" s="4"/>
      <c r="P329">
        <f t="shared" si="21"/>
        <v>0</v>
      </c>
      <c r="R329" s="4"/>
      <c r="S329">
        <f t="shared" si="22"/>
        <v>0</v>
      </c>
      <c r="V329" s="20">
        <f t="shared" si="23"/>
        <v>1</v>
      </c>
      <c r="W329" s="22" t="s">
        <v>1200</v>
      </c>
    </row>
    <row r="330" spans="1:23" x14ac:dyDescent="0.25">
      <c r="A330" t="s">
        <v>338</v>
      </c>
      <c r="B330" s="3" t="s">
        <v>6</v>
      </c>
      <c r="C330">
        <f t="shared" si="20"/>
        <v>0</v>
      </c>
      <c r="O330" s="4"/>
      <c r="P330">
        <f t="shared" si="21"/>
        <v>0</v>
      </c>
      <c r="R330" s="4"/>
      <c r="S330">
        <f t="shared" si="22"/>
        <v>0</v>
      </c>
      <c r="V330" s="20">
        <f t="shared" si="23"/>
        <v>1</v>
      </c>
      <c r="W330" s="22" t="s">
        <v>1195</v>
      </c>
    </row>
    <row r="331" spans="1:23" x14ac:dyDescent="0.25">
      <c r="A331" t="s">
        <v>339</v>
      </c>
      <c r="B331" s="3" t="s">
        <v>9</v>
      </c>
      <c r="C331">
        <f t="shared" si="20"/>
        <v>0</v>
      </c>
      <c r="O331" s="4"/>
      <c r="P331">
        <f t="shared" si="21"/>
        <v>0</v>
      </c>
      <c r="R331" s="4"/>
      <c r="S331">
        <f t="shared" si="22"/>
        <v>0</v>
      </c>
      <c r="V331" s="20">
        <f t="shared" si="23"/>
        <v>1</v>
      </c>
      <c r="W331" s="22" t="s">
        <v>1205</v>
      </c>
    </row>
    <row r="332" spans="1:23" x14ac:dyDescent="0.25">
      <c r="A332" t="s">
        <v>340</v>
      </c>
      <c r="B332" s="3" t="s">
        <v>4</v>
      </c>
      <c r="C332">
        <f t="shared" si="20"/>
        <v>0</v>
      </c>
      <c r="O332" s="4"/>
      <c r="P332">
        <f t="shared" si="21"/>
        <v>0</v>
      </c>
      <c r="R332" s="4"/>
      <c r="S332">
        <f t="shared" si="22"/>
        <v>0</v>
      </c>
      <c r="V332" s="20">
        <f t="shared" si="23"/>
        <v>1</v>
      </c>
      <c r="W332" s="22" t="s">
        <v>1203</v>
      </c>
    </row>
    <row r="333" spans="1:23" x14ac:dyDescent="0.25">
      <c r="A333" t="s">
        <v>341</v>
      </c>
      <c r="B333" s="3" t="s">
        <v>4</v>
      </c>
      <c r="C333">
        <f t="shared" si="20"/>
        <v>0</v>
      </c>
      <c r="O333" s="4"/>
      <c r="P333">
        <f t="shared" si="21"/>
        <v>0</v>
      </c>
      <c r="R333" s="4"/>
      <c r="S333">
        <f t="shared" si="22"/>
        <v>0</v>
      </c>
      <c r="V333" s="20">
        <f t="shared" si="23"/>
        <v>1</v>
      </c>
      <c r="W333" s="22" t="s">
        <v>1206</v>
      </c>
    </row>
    <row r="334" spans="1:23" x14ac:dyDescent="0.25">
      <c r="A334" t="s">
        <v>342</v>
      </c>
      <c r="B334" s="3" t="s">
        <v>6</v>
      </c>
      <c r="C334">
        <f t="shared" si="20"/>
        <v>0</v>
      </c>
      <c r="O334" s="4"/>
      <c r="P334">
        <f t="shared" si="21"/>
        <v>0</v>
      </c>
      <c r="R334" s="4"/>
      <c r="S334">
        <f t="shared" si="22"/>
        <v>0</v>
      </c>
      <c r="V334" s="20">
        <f t="shared" si="23"/>
        <v>1</v>
      </c>
      <c r="W334" s="22" t="s">
        <v>1188</v>
      </c>
    </row>
    <row r="335" spans="1:23" x14ac:dyDescent="0.25">
      <c r="A335" t="s">
        <v>343</v>
      </c>
      <c r="B335" s="3" t="s">
        <v>6</v>
      </c>
      <c r="C335">
        <f t="shared" si="20"/>
        <v>0</v>
      </c>
      <c r="O335" s="4"/>
      <c r="P335">
        <f t="shared" si="21"/>
        <v>0</v>
      </c>
      <c r="R335" s="4"/>
      <c r="S335">
        <f t="shared" si="22"/>
        <v>0</v>
      </c>
      <c r="V335" s="20">
        <f t="shared" si="23"/>
        <v>1</v>
      </c>
      <c r="W335" s="22" t="s">
        <v>1203</v>
      </c>
    </row>
    <row r="336" spans="1:23" x14ac:dyDescent="0.25">
      <c r="A336" t="s">
        <v>344</v>
      </c>
      <c r="B336" s="3" t="s">
        <v>6</v>
      </c>
      <c r="C336">
        <f t="shared" si="20"/>
        <v>0</v>
      </c>
      <c r="O336" s="4"/>
      <c r="P336">
        <f t="shared" si="21"/>
        <v>0</v>
      </c>
      <c r="R336" s="4"/>
      <c r="S336">
        <f t="shared" si="22"/>
        <v>0</v>
      </c>
      <c r="V336" s="20">
        <f t="shared" si="23"/>
        <v>1</v>
      </c>
      <c r="W336" s="22" t="s">
        <v>1207</v>
      </c>
    </row>
    <row r="337" spans="1:24" x14ac:dyDescent="0.25">
      <c r="A337" t="s">
        <v>345</v>
      </c>
      <c r="B337" s="3" t="s">
        <v>143</v>
      </c>
      <c r="C337">
        <f t="shared" si="20"/>
        <v>0</v>
      </c>
      <c r="O337" s="4"/>
      <c r="P337">
        <f t="shared" si="21"/>
        <v>0</v>
      </c>
      <c r="R337" s="4"/>
      <c r="S337">
        <f t="shared" si="22"/>
        <v>0</v>
      </c>
      <c r="V337" s="20">
        <f t="shared" si="23"/>
        <v>2</v>
      </c>
      <c r="W337" s="22" t="s">
        <v>1201</v>
      </c>
      <c r="X337" s="22" t="s">
        <v>1202</v>
      </c>
    </row>
    <row r="338" spans="1:24" x14ac:dyDescent="0.25">
      <c r="A338" t="s">
        <v>346</v>
      </c>
      <c r="B338" s="3" t="s">
        <v>4</v>
      </c>
      <c r="C338">
        <f t="shared" si="20"/>
        <v>0</v>
      </c>
      <c r="O338" s="4"/>
      <c r="P338">
        <f t="shared" si="21"/>
        <v>0</v>
      </c>
      <c r="R338" s="4"/>
      <c r="S338">
        <f t="shared" si="22"/>
        <v>0</v>
      </c>
      <c r="V338" s="20">
        <f t="shared" si="23"/>
        <v>1</v>
      </c>
      <c r="W338" s="22" t="s">
        <v>1189</v>
      </c>
    </row>
    <row r="339" spans="1:24" x14ac:dyDescent="0.25">
      <c r="A339" t="s">
        <v>347</v>
      </c>
      <c r="B339" s="3" t="s">
        <v>4</v>
      </c>
      <c r="C339">
        <f t="shared" si="20"/>
        <v>0</v>
      </c>
      <c r="O339" s="4"/>
      <c r="P339">
        <f t="shared" si="21"/>
        <v>0</v>
      </c>
      <c r="R339" s="4"/>
      <c r="S339">
        <f t="shared" si="22"/>
        <v>0</v>
      </c>
      <c r="V339" s="20">
        <f t="shared" si="23"/>
        <v>1</v>
      </c>
      <c r="W339" s="22" t="s">
        <v>1200</v>
      </c>
    </row>
    <row r="340" spans="1:24" x14ac:dyDescent="0.25">
      <c r="A340" t="s">
        <v>348</v>
      </c>
      <c r="B340" s="3" t="s">
        <v>6</v>
      </c>
      <c r="C340">
        <f t="shared" si="20"/>
        <v>0</v>
      </c>
      <c r="O340" s="4"/>
      <c r="P340">
        <f t="shared" si="21"/>
        <v>0</v>
      </c>
      <c r="R340" s="4"/>
      <c r="S340">
        <f t="shared" si="22"/>
        <v>0</v>
      </c>
      <c r="V340" s="20">
        <f t="shared" si="23"/>
        <v>1</v>
      </c>
      <c r="W340" s="22" t="s">
        <v>1195</v>
      </c>
    </row>
    <row r="341" spans="1:24" x14ac:dyDescent="0.25">
      <c r="A341" t="s">
        <v>349</v>
      </c>
      <c r="B341" s="3" t="s">
        <v>4</v>
      </c>
      <c r="C341">
        <f t="shared" si="20"/>
        <v>0</v>
      </c>
      <c r="O341" s="4"/>
      <c r="P341">
        <f t="shared" si="21"/>
        <v>0</v>
      </c>
      <c r="R341" s="4"/>
      <c r="S341">
        <f t="shared" si="22"/>
        <v>0</v>
      </c>
      <c r="V341" s="20">
        <f t="shared" si="23"/>
        <v>1</v>
      </c>
      <c r="W341" s="22" t="s">
        <v>1200</v>
      </c>
    </row>
    <row r="342" spans="1:24" x14ac:dyDescent="0.25">
      <c r="A342" t="s">
        <v>350</v>
      </c>
      <c r="B342" s="3" t="s">
        <v>6</v>
      </c>
      <c r="C342">
        <f t="shared" si="20"/>
        <v>0</v>
      </c>
      <c r="O342" s="4"/>
      <c r="P342">
        <f t="shared" si="21"/>
        <v>0</v>
      </c>
      <c r="R342" s="4"/>
      <c r="S342">
        <f t="shared" si="22"/>
        <v>0</v>
      </c>
      <c r="V342" s="20">
        <f t="shared" si="23"/>
        <v>1</v>
      </c>
      <c r="W342" s="22" t="s">
        <v>1204</v>
      </c>
    </row>
    <row r="343" spans="1:24" x14ac:dyDescent="0.25">
      <c r="A343" t="s">
        <v>351</v>
      </c>
      <c r="B343" s="3" t="s">
        <v>6</v>
      </c>
      <c r="C343">
        <f t="shared" si="20"/>
        <v>0</v>
      </c>
      <c r="O343" s="4"/>
      <c r="P343">
        <f t="shared" si="21"/>
        <v>0</v>
      </c>
      <c r="R343" s="4"/>
      <c r="S343">
        <f t="shared" si="22"/>
        <v>0</v>
      </c>
      <c r="V343" s="20">
        <f t="shared" si="23"/>
        <v>2</v>
      </c>
      <c r="W343" s="22" t="s">
        <v>1187</v>
      </c>
      <c r="X343" s="22" t="s">
        <v>1210</v>
      </c>
    </row>
    <row r="344" spans="1:24" x14ac:dyDescent="0.25">
      <c r="A344" t="s">
        <v>352</v>
      </c>
      <c r="B344" s="3" t="s">
        <v>4</v>
      </c>
      <c r="C344">
        <f t="shared" si="20"/>
        <v>0</v>
      </c>
      <c r="O344" s="4"/>
      <c r="P344">
        <f t="shared" si="21"/>
        <v>0</v>
      </c>
      <c r="R344" s="4"/>
      <c r="S344">
        <f t="shared" si="22"/>
        <v>0</v>
      </c>
      <c r="V344" s="20">
        <f t="shared" si="23"/>
        <v>1</v>
      </c>
      <c r="W344" s="22" t="s">
        <v>1207</v>
      </c>
    </row>
    <row r="345" spans="1:24" x14ac:dyDescent="0.25">
      <c r="A345" t="s">
        <v>353</v>
      </c>
      <c r="B345" s="3" t="s">
        <v>6</v>
      </c>
      <c r="C345">
        <f t="shared" si="20"/>
        <v>0</v>
      </c>
      <c r="O345" s="4"/>
      <c r="P345">
        <f t="shared" si="21"/>
        <v>0</v>
      </c>
      <c r="R345" s="4"/>
      <c r="S345">
        <f t="shared" si="22"/>
        <v>0</v>
      </c>
      <c r="V345" s="20">
        <f t="shared" si="23"/>
        <v>1</v>
      </c>
      <c r="W345" s="22" t="s">
        <v>1200</v>
      </c>
    </row>
    <row r="346" spans="1:24" x14ac:dyDescent="0.25">
      <c r="A346" t="s">
        <v>354</v>
      </c>
      <c r="B346" s="3" t="s">
        <v>6</v>
      </c>
      <c r="C346">
        <f t="shared" si="20"/>
        <v>0</v>
      </c>
      <c r="O346" s="4"/>
      <c r="P346">
        <f t="shared" si="21"/>
        <v>0</v>
      </c>
      <c r="R346" s="4"/>
      <c r="S346">
        <f t="shared" si="22"/>
        <v>0</v>
      </c>
      <c r="V346" s="20">
        <f t="shared" si="23"/>
        <v>1</v>
      </c>
      <c r="W346" s="22" t="s">
        <v>1187</v>
      </c>
    </row>
    <row r="347" spans="1:24" x14ac:dyDescent="0.25">
      <c r="A347" t="s">
        <v>355</v>
      </c>
      <c r="B347" s="3" t="s">
        <v>143</v>
      </c>
      <c r="C347">
        <f t="shared" si="20"/>
        <v>0</v>
      </c>
      <c r="O347" s="4"/>
      <c r="P347">
        <f t="shared" si="21"/>
        <v>0</v>
      </c>
      <c r="R347" s="4"/>
      <c r="S347">
        <f t="shared" si="22"/>
        <v>0</v>
      </c>
      <c r="V347" s="20">
        <f>ABS(COUNTBLANK(W347:Z347)-4)</f>
        <v>2</v>
      </c>
      <c r="W347" s="22" t="s">
        <v>1192</v>
      </c>
      <c r="X347" s="22" t="s">
        <v>1194</v>
      </c>
    </row>
    <row r="348" spans="1:24" x14ac:dyDescent="0.25">
      <c r="A348" t="s">
        <v>356</v>
      </c>
      <c r="B348" s="3" t="s">
        <v>6</v>
      </c>
      <c r="C348">
        <f t="shared" si="20"/>
        <v>0</v>
      </c>
      <c r="O348" s="4"/>
      <c r="P348">
        <f t="shared" si="21"/>
        <v>0</v>
      </c>
      <c r="R348" s="4"/>
      <c r="S348">
        <f t="shared" si="22"/>
        <v>0</v>
      </c>
      <c r="V348" s="20">
        <f t="shared" si="23"/>
        <v>1</v>
      </c>
      <c r="W348" s="22" t="s">
        <v>1195</v>
      </c>
    </row>
    <row r="349" spans="1:24" x14ac:dyDescent="0.25">
      <c r="A349" t="s">
        <v>357</v>
      </c>
      <c r="B349" s="3" t="s">
        <v>4</v>
      </c>
      <c r="C349">
        <f t="shared" si="20"/>
        <v>0</v>
      </c>
      <c r="O349" s="4"/>
      <c r="P349">
        <f t="shared" si="21"/>
        <v>0</v>
      </c>
      <c r="R349" s="4"/>
      <c r="S349">
        <f t="shared" si="22"/>
        <v>0</v>
      </c>
      <c r="V349" s="20">
        <f t="shared" si="23"/>
        <v>2</v>
      </c>
      <c r="W349" s="22" t="s">
        <v>1207</v>
      </c>
      <c r="X349" s="22" t="s">
        <v>1214</v>
      </c>
    </row>
    <row r="350" spans="1:24" x14ac:dyDescent="0.25">
      <c r="A350" t="s">
        <v>358</v>
      </c>
      <c r="B350" s="3" t="s">
        <v>4</v>
      </c>
      <c r="C350">
        <f t="shared" si="20"/>
        <v>0</v>
      </c>
      <c r="O350" s="4"/>
      <c r="P350">
        <f t="shared" si="21"/>
        <v>0</v>
      </c>
      <c r="R350" s="4"/>
      <c r="S350">
        <f t="shared" si="22"/>
        <v>0</v>
      </c>
      <c r="V350" s="20">
        <f t="shared" si="23"/>
        <v>1</v>
      </c>
      <c r="W350" s="22" t="s">
        <v>1204</v>
      </c>
    </row>
    <row r="351" spans="1:24" x14ac:dyDescent="0.25">
      <c r="A351" t="s">
        <v>359</v>
      </c>
      <c r="B351" s="3" t="s">
        <v>4</v>
      </c>
      <c r="C351">
        <f t="shared" si="20"/>
        <v>0</v>
      </c>
      <c r="O351" s="4"/>
      <c r="P351">
        <f t="shared" si="21"/>
        <v>0</v>
      </c>
      <c r="R351" s="4"/>
      <c r="S351">
        <f t="shared" si="22"/>
        <v>0</v>
      </c>
      <c r="V351" s="20">
        <f t="shared" si="23"/>
        <v>1</v>
      </c>
      <c r="W351" s="22" t="s">
        <v>1188</v>
      </c>
    </row>
    <row r="352" spans="1:24" x14ac:dyDescent="0.25">
      <c r="A352" t="s">
        <v>360</v>
      </c>
      <c r="B352" s="3" t="s">
        <v>4</v>
      </c>
      <c r="C352">
        <f t="shared" si="20"/>
        <v>0</v>
      </c>
      <c r="O352" s="4"/>
      <c r="P352">
        <f t="shared" si="21"/>
        <v>0</v>
      </c>
      <c r="R352" s="4"/>
      <c r="S352">
        <f t="shared" si="22"/>
        <v>0</v>
      </c>
      <c r="V352" s="20">
        <f t="shared" si="23"/>
        <v>1</v>
      </c>
      <c r="W352" s="22" t="s">
        <v>1203</v>
      </c>
    </row>
    <row r="353" spans="1:25" x14ac:dyDescent="0.25">
      <c r="A353" t="s">
        <v>361</v>
      </c>
      <c r="B353" s="3" t="s">
        <v>4</v>
      </c>
      <c r="C353">
        <f t="shared" si="20"/>
        <v>0</v>
      </c>
      <c r="O353" s="4"/>
      <c r="P353">
        <f t="shared" si="21"/>
        <v>0</v>
      </c>
      <c r="R353" s="4"/>
      <c r="S353">
        <f t="shared" si="22"/>
        <v>0</v>
      </c>
      <c r="V353" s="20">
        <f t="shared" si="23"/>
        <v>1</v>
      </c>
      <c r="W353" s="22" t="s">
        <v>1191</v>
      </c>
    </row>
    <row r="354" spans="1:25" x14ac:dyDescent="0.25">
      <c r="A354" t="s">
        <v>362</v>
      </c>
      <c r="B354" s="3" t="s">
        <v>363</v>
      </c>
      <c r="C354">
        <f t="shared" si="20"/>
        <v>0</v>
      </c>
      <c r="O354" s="4"/>
      <c r="P354">
        <f t="shared" si="21"/>
        <v>0</v>
      </c>
      <c r="R354" s="4"/>
      <c r="S354">
        <f t="shared" si="22"/>
        <v>0</v>
      </c>
      <c r="V354" s="20">
        <f t="shared" si="23"/>
        <v>3</v>
      </c>
      <c r="W354" s="22" t="s">
        <v>1200</v>
      </c>
      <c r="X354" s="22" t="s">
        <v>1199</v>
      </c>
      <c r="Y354" s="22" t="s">
        <v>1189</v>
      </c>
    </row>
    <row r="355" spans="1:25" x14ac:dyDescent="0.25">
      <c r="A355" t="s">
        <v>364</v>
      </c>
      <c r="B355" s="3" t="s">
        <v>363</v>
      </c>
      <c r="C355">
        <f t="shared" si="20"/>
        <v>0</v>
      </c>
      <c r="O355" s="4"/>
      <c r="P355">
        <f t="shared" si="21"/>
        <v>0</v>
      </c>
      <c r="R355" s="4"/>
      <c r="S355">
        <f t="shared" si="22"/>
        <v>0</v>
      </c>
      <c r="V355" s="20">
        <f t="shared" si="23"/>
        <v>1</v>
      </c>
      <c r="W355" s="22" t="s">
        <v>1195</v>
      </c>
    </row>
    <row r="356" spans="1:25" x14ac:dyDescent="0.25">
      <c r="A356" t="s">
        <v>365</v>
      </c>
      <c r="B356" s="3" t="s">
        <v>363</v>
      </c>
      <c r="C356">
        <f t="shared" si="20"/>
        <v>0</v>
      </c>
      <c r="O356" s="4"/>
      <c r="P356">
        <f t="shared" si="21"/>
        <v>0</v>
      </c>
      <c r="R356" s="4"/>
      <c r="S356">
        <f t="shared" si="22"/>
        <v>0</v>
      </c>
      <c r="V356" s="20">
        <f t="shared" si="23"/>
        <v>2</v>
      </c>
      <c r="W356" s="22" t="s">
        <v>1206</v>
      </c>
      <c r="X356" s="22" t="s">
        <v>1204</v>
      </c>
    </row>
    <row r="357" spans="1:25" x14ac:dyDescent="0.25">
      <c r="A357" t="s">
        <v>366</v>
      </c>
      <c r="B357" s="3" t="s">
        <v>363</v>
      </c>
      <c r="C357">
        <f t="shared" si="20"/>
        <v>0</v>
      </c>
      <c r="O357" s="4"/>
      <c r="P357">
        <f t="shared" si="21"/>
        <v>1</v>
      </c>
      <c r="Q357" s="14" t="s">
        <v>960</v>
      </c>
      <c r="R357" s="4"/>
      <c r="S357">
        <f t="shared" si="22"/>
        <v>0</v>
      </c>
      <c r="V357" s="20">
        <f t="shared" si="23"/>
        <v>1</v>
      </c>
      <c r="W357" s="22" t="s">
        <v>1187</v>
      </c>
    </row>
    <row r="358" spans="1:25" x14ac:dyDescent="0.25">
      <c r="A358" t="s">
        <v>367</v>
      </c>
      <c r="B358" s="3" t="s">
        <v>363</v>
      </c>
      <c r="C358">
        <f t="shared" si="20"/>
        <v>0</v>
      </c>
      <c r="O358" s="4"/>
      <c r="P358">
        <f t="shared" si="21"/>
        <v>0</v>
      </c>
      <c r="R358" s="4"/>
      <c r="S358">
        <f t="shared" si="22"/>
        <v>1</v>
      </c>
      <c r="T358" s="21" t="s">
        <v>1068</v>
      </c>
      <c r="V358" s="20">
        <f t="shared" si="23"/>
        <v>1</v>
      </c>
      <c r="W358" s="22" t="s">
        <v>1203</v>
      </c>
    </row>
    <row r="359" spans="1:25" x14ac:dyDescent="0.25">
      <c r="A359" t="s">
        <v>368</v>
      </c>
      <c r="B359" s="3" t="s">
        <v>363</v>
      </c>
      <c r="C359">
        <f t="shared" si="20"/>
        <v>0</v>
      </c>
      <c r="O359" s="4"/>
      <c r="P359">
        <f t="shared" si="21"/>
        <v>0</v>
      </c>
      <c r="R359" s="4"/>
      <c r="S359">
        <f t="shared" si="22"/>
        <v>0</v>
      </c>
      <c r="V359" s="20">
        <f t="shared" si="23"/>
        <v>1</v>
      </c>
      <c r="W359" s="22" t="s">
        <v>1187</v>
      </c>
    </row>
    <row r="360" spans="1:25" x14ac:dyDescent="0.25">
      <c r="A360" t="s">
        <v>369</v>
      </c>
      <c r="B360" s="3" t="s">
        <v>363</v>
      </c>
      <c r="C360">
        <f t="shared" si="20"/>
        <v>0</v>
      </c>
      <c r="O360" s="4"/>
      <c r="P360">
        <f t="shared" si="21"/>
        <v>0</v>
      </c>
      <c r="R360" s="4"/>
      <c r="S360">
        <f t="shared" si="22"/>
        <v>1</v>
      </c>
      <c r="T360" s="21" t="s">
        <v>1069</v>
      </c>
      <c r="V360" s="20">
        <f t="shared" si="23"/>
        <v>2</v>
      </c>
      <c r="W360" s="22" t="s">
        <v>1188</v>
      </c>
      <c r="X360" s="22" t="s">
        <v>1193</v>
      </c>
    </row>
    <row r="361" spans="1:25" x14ac:dyDescent="0.25">
      <c r="A361" t="s">
        <v>370</v>
      </c>
      <c r="B361" s="3" t="s">
        <v>363</v>
      </c>
      <c r="C361">
        <f t="shared" si="20"/>
        <v>0</v>
      </c>
      <c r="O361" s="4"/>
      <c r="P361">
        <f t="shared" si="21"/>
        <v>0</v>
      </c>
      <c r="R361" s="4"/>
      <c r="S361">
        <f t="shared" si="22"/>
        <v>0</v>
      </c>
      <c r="V361" s="20">
        <f t="shared" si="23"/>
        <v>3</v>
      </c>
      <c r="W361" s="22" t="s">
        <v>1191</v>
      </c>
      <c r="X361" s="22" t="s">
        <v>1200</v>
      </c>
      <c r="Y361" s="22" t="s">
        <v>1206</v>
      </c>
    </row>
    <row r="362" spans="1:25" x14ac:dyDescent="0.25">
      <c r="A362" t="s">
        <v>371</v>
      </c>
      <c r="B362" s="3" t="s">
        <v>363</v>
      </c>
      <c r="C362">
        <f t="shared" si="20"/>
        <v>0</v>
      </c>
      <c r="O362" s="4"/>
      <c r="P362">
        <f t="shared" si="21"/>
        <v>1</v>
      </c>
      <c r="Q362" s="14" t="s">
        <v>963</v>
      </c>
      <c r="R362" s="4"/>
      <c r="S362">
        <f t="shared" si="22"/>
        <v>1</v>
      </c>
      <c r="T362" s="21" t="s">
        <v>1062</v>
      </c>
      <c r="V362" s="20">
        <f t="shared" si="23"/>
        <v>2</v>
      </c>
      <c r="W362" s="22" t="s">
        <v>1191</v>
      </c>
      <c r="X362" s="22" t="s">
        <v>1188</v>
      </c>
    </row>
    <row r="363" spans="1:25" x14ac:dyDescent="0.25">
      <c r="A363" t="s">
        <v>372</v>
      </c>
      <c r="B363" s="3" t="s">
        <v>363</v>
      </c>
      <c r="C363">
        <f t="shared" si="20"/>
        <v>0</v>
      </c>
      <c r="O363" s="4"/>
      <c r="P363">
        <f t="shared" si="21"/>
        <v>0</v>
      </c>
      <c r="R363" s="4"/>
      <c r="S363">
        <f t="shared" si="22"/>
        <v>0</v>
      </c>
      <c r="V363" s="20">
        <f t="shared" si="23"/>
        <v>1</v>
      </c>
      <c r="W363" s="22" t="s">
        <v>1191</v>
      </c>
    </row>
    <row r="364" spans="1:25" x14ac:dyDescent="0.25">
      <c r="A364" t="s">
        <v>373</v>
      </c>
      <c r="B364" s="3" t="s">
        <v>363</v>
      </c>
      <c r="C364">
        <f t="shared" si="20"/>
        <v>0</v>
      </c>
      <c r="O364" s="4"/>
      <c r="P364">
        <f t="shared" si="21"/>
        <v>0</v>
      </c>
      <c r="R364" s="4"/>
      <c r="S364">
        <f t="shared" si="22"/>
        <v>0</v>
      </c>
      <c r="V364" s="20">
        <f t="shared" si="23"/>
        <v>2</v>
      </c>
      <c r="W364" s="22" t="s">
        <v>1203</v>
      </c>
      <c r="X364" s="22" t="s">
        <v>1200</v>
      </c>
    </row>
    <row r="365" spans="1:25" x14ac:dyDescent="0.25">
      <c r="A365" t="s">
        <v>374</v>
      </c>
      <c r="B365" s="3" t="s">
        <v>363</v>
      </c>
      <c r="C365">
        <f t="shared" si="20"/>
        <v>1</v>
      </c>
      <c r="D365" s="14" t="s">
        <v>940</v>
      </c>
      <c r="O365" s="4"/>
      <c r="P365">
        <f t="shared" si="21"/>
        <v>0</v>
      </c>
      <c r="R365" s="4"/>
      <c r="S365">
        <f t="shared" si="22"/>
        <v>1</v>
      </c>
      <c r="T365" s="21" t="s">
        <v>1081</v>
      </c>
      <c r="V365" s="20">
        <f t="shared" si="23"/>
        <v>1</v>
      </c>
      <c r="W365" s="22" t="s">
        <v>1204</v>
      </c>
    </row>
    <row r="366" spans="1:25" x14ac:dyDescent="0.25">
      <c r="A366" t="s">
        <v>375</v>
      </c>
      <c r="B366" s="3" t="s">
        <v>363</v>
      </c>
      <c r="C366">
        <f t="shared" si="20"/>
        <v>0</v>
      </c>
      <c r="O366" s="4"/>
      <c r="P366">
        <f t="shared" si="21"/>
        <v>0</v>
      </c>
      <c r="R366" s="4"/>
      <c r="S366">
        <f t="shared" si="22"/>
        <v>0</v>
      </c>
      <c r="V366" s="20">
        <f t="shared" si="23"/>
        <v>3</v>
      </c>
      <c r="W366" s="22" t="s">
        <v>1200</v>
      </c>
      <c r="X366" s="22" t="s">
        <v>1199</v>
      </c>
      <c r="Y366" s="22" t="s">
        <v>1189</v>
      </c>
    </row>
    <row r="367" spans="1:25" x14ac:dyDescent="0.25">
      <c r="A367" t="s">
        <v>376</v>
      </c>
      <c r="B367" s="3" t="s">
        <v>363</v>
      </c>
      <c r="C367">
        <f t="shared" si="20"/>
        <v>0</v>
      </c>
      <c r="O367" s="4"/>
      <c r="P367">
        <f t="shared" si="21"/>
        <v>0</v>
      </c>
      <c r="R367" s="4"/>
      <c r="S367">
        <f t="shared" si="22"/>
        <v>0</v>
      </c>
      <c r="V367" s="20">
        <f t="shared" si="23"/>
        <v>1</v>
      </c>
      <c r="W367" s="22" t="s">
        <v>1209</v>
      </c>
    </row>
    <row r="368" spans="1:25" x14ac:dyDescent="0.25">
      <c r="A368" t="s">
        <v>377</v>
      </c>
      <c r="B368" s="3" t="s">
        <v>363</v>
      </c>
      <c r="C368">
        <f t="shared" si="20"/>
        <v>0</v>
      </c>
      <c r="O368" s="4"/>
      <c r="P368">
        <f t="shared" si="21"/>
        <v>0</v>
      </c>
      <c r="R368" s="4"/>
      <c r="S368">
        <f t="shared" si="22"/>
        <v>1</v>
      </c>
      <c r="T368" s="21" t="s">
        <v>1007</v>
      </c>
      <c r="V368" s="20">
        <f t="shared" si="23"/>
        <v>2</v>
      </c>
      <c r="W368" s="22" t="s">
        <v>1187</v>
      </c>
      <c r="X368" s="22" t="s">
        <v>1191</v>
      </c>
    </row>
    <row r="369" spans="1:25" x14ac:dyDescent="0.25">
      <c r="A369" t="s">
        <v>378</v>
      </c>
      <c r="B369" s="3" t="s">
        <v>363</v>
      </c>
      <c r="C369">
        <f t="shared" si="20"/>
        <v>0</v>
      </c>
      <c r="O369" s="4"/>
      <c r="P369">
        <f t="shared" si="21"/>
        <v>0</v>
      </c>
      <c r="R369" s="4"/>
      <c r="S369">
        <f t="shared" si="22"/>
        <v>0</v>
      </c>
      <c r="V369" s="20">
        <f t="shared" si="23"/>
        <v>2</v>
      </c>
      <c r="W369" s="22" t="s">
        <v>1187</v>
      </c>
      <c r="X369" s="22" t="s">
        <v>1210</v>
      </c>
    </row>
    <row r="370" spans="1:25" x14ac:dyDescent="0.25">
      <c r="A370" t="s">
        <v>379</v>
      </c>
      <c r="B370" s="3" t="s">
        <v>363</v>
      </c>
      <c r="C370">
        <f t="shared" si="20"/>
        <v>0</v>
      </c>
      <c r="O370" s="4"/>
      <c r="P370">
        <f t="shared" si="21"/>
        <v>0</v>
      </c>
      <c r="R370" s="4"/>
      <c r="S370">
        <f t="shared" si="22"/>
        <v>0</v>
      </c>
      <c r="V370" s="20">
        <f t="shared" si="23"/>
        <v>1</v>
      </c>
      <c r="W370" s="22" t="s">
        <v>1200</v>
      </c>
    </row>
    <row r="371" spans="1:25" x14ac:dyDescent="0.25">
      <c r="A371" t="s">
        <v>380</v>
      </c>
      <c r="B371" s="3" t="s">
        <v>363</v>
      </c>
      <c r="C371">
        <f t="shared" si="20"/>
        <v>0</v>
      </c>
      <c r="O371" s="4"/>
      <c r="P371">
        <f t="shared" si="21"/>
        <v>1</v>
      </c>
      <c r="Q371" s="14" t="s">
        <v>987</v>
      </c>
      <c r="R371" s="4"/>
      <c r="S371">
        <f t="shared" si="22"/>
        <v>1</v>
      </c>
      <c r="T371" s="22" t="s">
        <v>1094</v>
      </c>
      <c r="V371" s="20">
        <f t="shared" si="23"/>
        <v>1</v>
      </c>
      <c r="W371" s="22" t="s">
        <v>1200</v>
      </c>
    </row>
    <row r="372" spans="1:25" x14ac:dyDescent="0.25">
      <c r="A372" t="s">
        <v>381</v>
      </c>
      <c r="B372" s="3" t="s">
        <v>363</v>
      </c>
      <c r="C372">
        <f t="shared" si="20"/>
        <v>2</v>
      </c>
      <c r="D372" s="14" t="s">
        <v>1116</v>
      </c>
      <c r="E372" s="14" t="s">
        <v>1117</v>
      </c>
      <c r="O372" s="4"/>
      <c r="P372">
        <f t="shared" si="21"/>
        <v>0</v>
      </c>
      <c r="R372" s="4"/>
      <c r="S372">
        <f t="shared" si="22"/>
        <v>1</v>
      </c>
      <c r="T372" s="21" t="s">
        <v>1008</v>
      </c>
      <c r="V372" s="20">
        <f t="shared" si="23"/>
        <v>2</v>
      </c>
      <c r="W372" s="22" t="s">
        <v>1201</v>
      </c>
      <c r="X372" s="22" t="s">
        <v>1204</v>
      </c>
    </row>
    <row r="373" spans="1:25" x14ac:dyDescent="0.25">
      <c r="A373" t="s">
        <v>382</v>
      </c>
      <c r="B373" s="3" t="s">
        <v>363</v>
      </c>
      <c r="C373">
        <f t="shared" si="20"/>
        <v>0</v>
      </c>
      <c r="O373" s="4"/>
      <c r="P373">
        <f t="shared" si="21"/>
        <v>0</v>
      </c>
      <c r="R373" s="4"/>
      <c r="S373">
        <f t="shared" si="22"/>
        <v>0</v>
      </c>
      <c r="V373" s="20">
        <f t="shared" si="23"/>
        <v>1</v>
      </c>
      <c r="W373" s="22" t="s">
        <v>1188</v>
      </c>
    </row>
    <row r="374" spans="1:25" x14ac:dyDescent="0.25">
      <c r="A374" t="s">
        <v>383</v>
      </c>
      <c r="B374" s="3" t="s">
        <v>363</v>
      </c>
      <c r="C374">
        <f t="shared" si="20"/>
        <v>0</v>
      </c>
      <c r="O374" s="4"/>
      <c r="P374">
        <f t="shared" si="21"/>
        <v>1</v>
      </c>
      <c r="Q374" s="14" t="s">
        <v>993</v>
      </c>
      <c r="R374" s="4"/>
      <c r="S374">
        <f t="shared" si="22"/>
        <v>1</v>
      </c>
      <c r="T374" s="21" t="s">
        <v>1009</v>
      </c>
      <c r="V374" s="20">
        <f t="shared" si="23"/>
        <v>2</v>
      </c>
      <c r="W374" s="22" t="s">
        <v>1206</v>
      </c>
      <c r="X374" s="22" t="s">
        <v>1199</v>
      </c>
    </row>
    <row r="375" spans="1:25" x14ac:dyDescent="0.25">
      <c r="A375" t="s">
        <v>384</v>
      </c>
      <c r="B375" s="3" t="s">
        <v>363</v>
      </c>
      <c r="C375">
        <f t="shared" si="20"/>
        <v>2</v>
      </c>
      <c r="D375" s="14" t="s">
        <v>1118</v>
      </c>
      <c r="E375" s="14" t="s">
        <v>1119</v>
      </c>
      <c r="O375" s="4"/>
      <c r="P375">
        <f t="shared" si="21"/>
        <v>0</v>
      </c>
      <c r="R375" s="4"/>
      <c r="S375">
        <f t="shared" si="22"/>
        <v>0</v>
      </c>
      <c r="V375" s="20">
        <f t="shared" si="23"/>
        <v>1</v>
      </c>
      <c r="W375" s="22" t="s">
        <v>1201</v>
      </c>
    </row>
    <row r="376" spans="1:25" x14ac:dyDescent="0.25">
      <c r="A376" t="s">
        <v>385</v>
      </c>
      <c r="B376" s="3" t="s">
        <v>363</v>
      </c>
      <c r="C376">
        <f t="shared" si="20"/>
        <v>2</v>
      </c>
      <c r="D376" s="14" t="s">
        <v>935</v>
      </c>
      <c r="E376" s="14" t="s">
        <v>936</v>
      </c>
      <c r="O376" s="4"/>
      <c r="P376">
        <f t="shared" si="21"/>
        <v>0</v>
      </c>
      <c r="R376" s="4"/>
      <c r="S376">
        <f t="shared" si="22"/>
        <v>0</v>
      </c>
      <c r="V376" s="20">
        <f t="shared" si="23"/>
        <v>2</v>
      </c>
      <c r="W376" s="22" t="s">
        <v>1203</v>
      </c>
      <c r="X376" s="22" t="s">
        <v>1200</v>
      </c>
    </row>
    <row r="377" spans="1:25" x14ac:dyDescent="0.25">
      <c r="A377" t="s">
        <v>386</v>
      </c>
      <c r="B377" s="3" t="s">
        <v>363</v>
      </c>
      <c r="C377">
        <f t="shared" si="20"/>
        <v>0</v>
      </c>
      <c r="O377" s="4"/>
      <c r="P377">
        <f t="shared" si="21"/>
        <v>0</v>
      </c>
      <c r="R377" s="4"/>
      <c r="S377">
        <f t="shared" si="22"/>
        <v>0</v>
      </c>
      <c r="V377" s="20">
        <f t="shared" si="23"/>
        <v>1</v>
      </c>
      <c r="W377" s="22" t="s">
        <v>1189</v>
      </c>
    </row>
    <row r="378" spans="1:25" x14ac:dyDescent="0.25">
      <c r="A378" t="s">
        <v>387</v>
      </c>
      <c r="B378" s="3" t="s">
        <v>363</v>
      </c>
      <c r="C378">
        <f t="shared" si="20"/>
        <v>0</v>
      </c>
      <c r="O378" s="4"/>
      <c r="P378">
        <f t="shared" si="21"/>
        <v>1</v>
      </c>
      <c r="Q378" s="14" t="s">
        <v>992</v>
      </c>
      <c r="R378" s="4"/>
      <c r="S378">
        <f t="shared" si="22"/>
        <v>0</v>
      </c>
      <c r="V378" s="20">
        <f>ABS(COUNTBLANK(W378:Z378)-4)</f>
        <v>2</v>
      </c>
      <c r="W378" s="22" t="s">
        <v>1189</v>
      </c>
      <c r="X378" s="22" t="s">
        <v>1199</v>
      </c>
    </row>
    <row r="379" spans="1:25" x14ac:dyDescent="0.25">
      <c r="A379" t="s">
        <v>388</v>
      </c>
      <c r="B379" s="3" t="s">
        <v>363</v>
      </c>
      <c r="C379">
        <f t="shared" si="20"/>
        <v>0</v>
      </c>
      <c r="O379" s="4"/>
      <c r="P379">
        <f t="shared" si="21"/>
        <v>0</v>
      </c>
      <c r="R379" s="4"/>
      <c r="S379">
        <f t="shared" si="22"/>
        <v>0</v>
      </c>
      <c r="V379" s="20">
        <f t="shared" si="23"/>
        <v>1</v>
      </c>
      <c r="W379" s="22" t="s">
        <v>1188</v>
      </c>
    </row>
    <row r="380" spans="1:25" x14ac:dyDescent="0.25">
      <c r="A380" t="s">
        <v>389</v>
      </c>
      <c r="B380" s="3" t="s">
        <v>363</v>
      </c>
      <c r="C380">
        <f t="shared" si="20"/>
        <v>0</v>
      </c>
      <c r="O380" s="4"/>
      <c r="P380">
        <f t="shared" si="21"/>
        <v>0</v>
      </c>
      <c r="R380" s="4"/>
      <c r="S380">
        <f t="shared" si="22"/>
        <v>0</v>
      </c>
      <c r="V380" s="20">
        <f t="shared" si="23"/>
        <v>3</v>
      </c>
      <c r="W380" s="22" t="s">
        <v>1191</v>
      </c>
      <c r="X380" s="22" t="s">
        <v>1195</v>
      </c>
      <c r="Y380" s="22" t="s">
        <v>1210</v>
      </c>
    </row>
    <row r="381" spans="1:25" x14ac:dyDescent="0.25">
      <c r="A381" t="s">
        <v>390</v>
      </c>
      <c r="B381" s="3" t="s">
        <v>363</v>
      </c>
      <c r="C381">
        <f t="shared" si="20"/>
        <v>0</v>
      </c>
      <c r="O381" s="4"/>
      <c r="P381">
        <f t="shared" si="21"/>
        <v>0</v>
      </c>
      <c r="R381" s="4"/>
      <c r="S381">
        <f t="shared" si="22"/>
        <v>1</v>
      </c>
      <c r="T381" s="22" t="s">
        <v>1075</v>
      </c>
      <c r="V381" s="20">
        <f t="shared" si="23"/>
        <v>3</v>
      </c>
      <c r="W381" s="22" t="s">
        <v>1209</v>
      </c>
      <c r="X381" s="22" t="s">
        <v>1212</v>
      </c>
      <c r="Y381" s="22" t="s">
        <v>1213</v>
      </c>
    </row>
    <row r="382" spans="1:25" x14ac:dyDescent="0.25">
      <c r="A382" t="s">
        <v>391</v>
      </c>
      <c r="B382" s="3" t="s">
        <v>363</v>
      </c>
      <c r="C382">
        <f t="shared" si="20"/>
        <v>0</v>
      </c>
      <c r="O382" s="4"/>
      <c r="P382">
        <f t="shared" si="21"/>
        <v>0</v>
      </c>
      <c r="R382" s="4"/>
      <c r="S382">
        <f t="shared" si="22"/>
        <v>0</v>
      </c>
      <c r="V382" s="20">
        <f t="shared" si="23"/>
        <v>1</v>
      </c>
      <c r="W382" s="22" t="s">
        <v>1187</v>
      </c>
    </row>
    <row r="383" spans="1:25" x14ac:dyDescent="0.25">
      <c r="A383" t="s">
        <v>392</v>
      </c>
      <c r="B383" s="3" t="s">
        <v>363</v>
      </c>
      <c r="C383">
        <f t="shared" si="20"/>
        <v>1</v>
      </c>
      <c r="D383" t="s">
        <v>1120</v>
      </c>
      <c r="O383" s="4"/>
      <c r="P383">
        <f t="shared" si="21"/>
        <v>0</v>
      </c>
      <c r="R383" s="4"/>
      <c r="S383">
        <f t="shared" si="22"/>
        <v>0</v>
      </c>
      <c r="V383" s="20">
        <f t="shared" si="23"/>
        <v>3</v>
      </c>
      <c r="W383" s="22" t="s">
        <v>1187</v>
      </c>
      <c r="X383" s="22" t="s">
        <v>1210</v>
      </c>
      <c r="Y383" s="22" t="s">
        <v>1195</v>
      </c>
    </row>
    <row r="384" spans="1:25" x14ac:dyDescent="0.25">
      <c r="A384" t="s">
        <v>393</v>
      </c>
      <c r="B384" s="3" t="s">
        <v>363</v>
      </c>
      <c r="C384">
        <f t="shared" si="20"/>
        <v>0</v>
      </c>
      <c r="O384" s="4"/>
      <c r="P384">
        <f t="shared" si="21"/>
        <v>0</v>
      </c>
      <c r="R384" s="4"/>
      <c r="S384">
        <f t="shared" si="22"/>
        <v>0</v>
      </c>
      <c r="V384" s="20">
        <f t="shared" si="23"/>
        <v>1</v>
      </c>
      <c r="W384" s="22" t="s">
        <v>1187</v>
      </c>
    </row>
    <row r="385" spans="1:26" x14ac:dyDescent="0.25">
      <c r="A385" t="s">
        <v>394</v>
      </c>
      <c r="B385" s="3" t="s">
        <v>363</v>
      </c>
      <c r="C385">
        <f t="shared" si="20"/>
        <v>2</v>
      </c>
      <c r="D385" s="14" t="s">
        <v>912</v>
      </c>
      <c r="E385" s="16" t="s">
        <v>913</v>
      </c>
      <c r="O385" s="4"/>
      <c r="P385">
        <f t="shared" si="21"/>
        <v>0</v>
      </c>
      <c r="R385" s="4"/>
      <c r="S385">
        <f t="shared" si="22"/>
        <v>0</v>
      </c>
      <c r="V385" s="20">
        <f t="shared" si="23"/>
        <v>1</v>
      </c>
      <c r="W385" s="22" t="s">
        <v>1207</v>
      </c>
    </row>
    <row r="386" spans="1:26" x14ac:dyDescent="0.25">
      <c r="A386" t="s">
        <v>395</v>
      </c>
      <c r="B386" s="3" t="s">
        <v>363</v>
      </c>
      <c r="C386">
        <f t="shared" si="20"/>
        <v>0</v>
      </c>
      <c r="O386" s="4"/>
      <c r="P386">
        <f t="shared" si="21"/>
        <v>0</v>
      </c>
      <c r="R386" s="4"/>
      <c r="S386">
        <f t="shared" si="22"/>
        <v>0</v>
      </c>
      <c r="V386" s="20">
        <f t="shared" si="23"/>
        <v>2</v>
      </c>
      <c r="W386" s="22" t="s">
        <v>1201</v>
      </c>
      <c r="X386" s="22" t="s">
        <v>1202</v>
      </c>
    </row>
    <row r="387" spans="1:26" x14ac:dyDescent="0.25">
      <c r="A387" t="s">
        <v>396</v>
      </c>
      <c r="B387" s="3" t="s">
        <v>363</v>
      </c>
      <c r="C387">
        <f t="shared" ref="C387:C450" si="24">ABS(COUNTBLANK(D387:O387)-12)</f>
        <v>0</v>
      </c>
      <c r="O387" s="4"/>
      <c r="P387">
        <f t="shared" ref="P387:P439" si="25">ABS(COUNTBLANK(Q387:R387)-2)</f>
        <v>0</v>
      </c>
      <c r="R387" s="4"/>
      <c r="S387">
        <f t="shared" ref="S387:S450" si="26">ABS(COUNTBLANK(T387:U387)-2)</f>
        <v>1</v>
      </c>
      <c r="T387" s="21" t="s">
        <v>1091</v>
      </c>
      <c r="V387" s="20">
        <f t="shared" ref="V387:V450" si="27">ABS(COUNTBLANK(W387:Z387)-4)</f>
        <v>1</v>
      </c>
      <c r="W387" s="22" t="s">
        <v>1204</v>
      </c>
    </row>
    <row r="388" spans="1:26" x14ac:dyDescent="0.25">
      <c r="A388" t="s">
        <v>397</v>
      </c>
      <c r="B388" s="3" t="s">
        <v>363</v>
      </c>
      <c r="C388">
        <f t="shared" si="24"/>
        <v>0</v>
      </c>
      <c r="O388" s="4"/>
      <c r="P388">
        <f t="shared" si="25"/>
        <v>0</v>
      </c>
      <c r="R388" s="4"/>
      <c r="S388">
        <f t="shared" si="26"/>
        <v>0</v>
      </c>
      <c r="V388" s="20">
        <f t="shared" si="27"/>
        <v>1</v>
      </c>
      <c r="W388" s="22" t="s">
        <v>1207</v>
      </c>
    </row>
    <row r="389" spans="1:26" x14ac:dyDescent="0.25">
      <c r="A389" t="s">
        <v>398</v>
      </c>
      <c r="B389" s="3" t="s">
        <v>363</v>
      </c>
      <c r="C389">
        <f t="shared" si="24"/>
        <v>1</v>
      </c>
      <c r="D389" t="s">
        <v>878</v>
      </c>
      <c r="O389" s="4"/>
      <c r="P389">
        <f t="shared" si="25"/>
        <v>0</v>
      </c>
      <c r="R389" s="4"/>
      <c r="S389">
        <f t="shared" si="26"/>
        <v>0</v>
      </c>
      <c r="V389" s="20">
        <f t="shared" si="27"/>
        <v>4</v>
      </c>
      <c r="W389" s="22" t="s">
        <v>1187</v>
      </c>
      <c r="X389" s="22" t="s">
        <v>1195</v>
      </c>
      <c r="Y389" s="22" t="s">
        <v>1210</v>
      </c>
      <c r="Z389" s="22" t="s">
        <v>1191</v>
      </c>
    </row>
    <row r="390" spans="1:26" x14ac:dyDescent="0.25">
      <c r="A390" t="s">
        <v>399</v>
      </c>
      <c r="B390" s="3" t="s">
        <v>363</v>
      </c>
      <c r="C390">
        <f t="shared" si="24"/>
        <v>0</v>
      </c>
      <c r="O390" s="4"/>
      <c r="P390">
        <f t="shared" si="25"/>
        <v>0</v>
      </c>
      <c r="R390" s="4"/>
      <c r="S390">
        <f t="shared" si="26"/>
        <v>0</v>
      </c>
      <c r="V390" s="20">
        <f t="shared" si="27"/>
        <v>1</v>
      </c>
      <c r="W390" s="22" t="s">
        <v>1187</v>
      </c>
    </row>
    <row r="391" spans="1:26" x14ac:dyDescent="0.25">
      <c r="A391" t="s">
        <v>400</v>
      </c>
      <c r="B391" s="3" t="s">
        <v>363</v>
      </c>
      <c r="C391">
        <f t="shared" si="24"/>
        <v>0</v>
      </c>
      <c r="O391" s="4"/>
      <c r="P391">
        <f t="shared" si="25"/>
        <v>1</v>
      </c>
      <c r="Q391" s="14" t="s">
        <v>972</v>
      </c>
      <c r="R391" s="4"/>
      <c r="S391">
        <f t="shared" si="26"/>
        <v>1</v>
      </c>
      <c r="T391" s="21" t="s">
        <v>1053</v>
      </c>
      <c r="V391" s="20">
        <f t="shared" si="27"/>
        <v>2</v>
      </c>
      <c r="W391" s="22" t="s">
        <v>1207</v>
      </c>
      <c r="X391" s="22" t="s">
        <v>1214</v>
      </c>
    </row>
    <row r="392" spans="1:26" x14ac:dyDescent="0.25">
      <c r="A392" t="s">
        <v>401</v>
      </c>
      <c r="B392" s="3" t="s">
        <v>363</v>
      </c>
      <c r="C392">
        <f t="shared" si="24"/>
        <v>0</v>
      </c>
      <c r="O392" s="4"/>
      <c r="P392">
        <f t="shared" si="25"/>
        <v>0</v>
      </c>
      <c r="R392" s="4"/>
      <c r="S392">
        <f t="shared" si="26"/>
        <v>0</v>
      </c>
      <c r="V392" s="20">
        <f t="shared" si="27"/>
        <v>1</v>
      </c>
      <c r="W392" s="22" t="s">
        <v>1206</v>
      </c>
    </row>
    <row r="393" spans="1:26" x14ac:dyDescent="0.25">
      <c r="A393" t="s">
        <v>402</v>
      </c>
      <c r="B393" s="3" t="s">
        <v>363</v>
      </c>
      <c r="C393">
        <f t="shared" si="24"/>
        <v>0</v>
      </c>
      <c r="O393" s="4"/>
      <c r="P393">
        <f t="shared" si="25"/>
        <v>0</v>
      </c>
      <c r="R393" s="4"/>
      <c r="S393">
        <f t="shared" si="26"/>
        <v>2</v>
      </c>
      <c r="T393" s="21" t="s">
        <v>1010</v>
      </c>
      <c r="U393" s="21" t="s">
        <v>1059</v>
      </c>
      <c r="V393" s="20">
        <f t="shared" si="27"/>
        <v>3</v>
      </c>
      <c r="W393" s="22" t="s">
        <v>1201</v>
      </c>
      <c r="X393" s="22" t="s">
        <v>1204</v>
      </c>
      <c r="Y393" s="21" t="s">
        <v>1189</v>
      </c>
    </row>
    <row r="394" spans="1:26" x14ac:dyDescent="0.25">
      <c r="A394" t="s">
        <v>403</v>
      </c>
      <c r="B394" s="3" t="s">
        <v>363</v>
      </c>
      <c r="C394">
        <f t="shared" si="24"/>
        <v>0</v>
      </c>
      <c r="O394" s="4"/>
      <c r="P394">
        <f t="shared" si="25"/>
        <v>1</v>
      </c>
      <c r="Q394" s="14" t="s">
        <v>965</v>
      </c>
      <c r="R394" s="4"/>
      <c r="S394">
        <f t="shared" si="26"/>
        <v>0</v>
      </c>
      <c r="V394" s="20">
        <f t="shared" si="27"/>
        <v>1</v>
      </c>
      <c r="W394" s="22" t="s">
        <v>1188</v>
      </c>
    </row>
    <row r="395" spans="1:26" x14ac:dyDescent="0.25">
      <c r="A395" t="s">
        <v>404</v>
      </c>
      <c r="B395" s="3" t="s">
        <v>363</v>
      </c>
      <c r="C395">
        <f t="shared" si="24"/>
        <v>1</v>
      </c>
      <c r="D395" s="14" t="s">
        <v>1121</v>
      </c>
      <c r="O395" s="4"/>
      <c r="P395">
        <f t="shared" si="25"/>
        <v>0</v>
      </c>
      <c r="R395" s="4"/>
      <c r="S395">
        <f t="shared" si="26"/>
        <v>0</v>
      </c>
      <c r="V395" s="20">
        <f t="shared" si="27"/>
        <v>1</v>
      </c>
      <c r="W395" s="22" t="s">
        <v>1191</v>
      </c>
    </row>
    <row r="396" spans="1:26" x14ac:dyDescent="0.25">
      <c r="A396" t="s">
        <v>405</v>
      </c>
      <c r="B396" s="3" t="s">
        <v>363</v>
      </c>
      <c r="C396">
        <f t="shared" si="24"/>
        <v>0</v>
      </c>
      <c r="O396" s="4"/>
      <c r="P396">
        <f t="shared" si="25"/>
        <v>0</v>
      </c>
      <c r="R396" s="4"/>
      <c r="S396">
        <f t="shared" si="26"/>
        <v>0</v>
      </c>
      <c r="V396" s="20">
        <f t="shared" si="27"/>
        <v>2</v>
      </c>
      <c r="W396" s="22" t="s">
        <v>1191</v>
      </c>
      <c r="X396" s="22" t="s">
        <v>1188</v>
      </c>
    </row>
    <row r="397" spans="1:26" x14ac:dyDescent="0.25">
      <c r="A397" t="s">
        <v>406</v>
      </c>
      <c r="B397" s="3" t="s">
        <v>363</v>
      </c>
      <c r="C397">
        <f t="shared" si="24"/>
        <v>1</v>
      </c>
      <c r="D397" s="19" t="s">
        <v>1122</v>
      </c>
      <c r="O397" s="4"/>
      <c r="P397">
        <f t="shared" si="25"/>
        <v>0</v>
      </c>
      <c r="R397" s="4"/>
      <c r="S397">
        <f t="shared" si="26"/>
        <v>0</v>
      </c>
      <c r="V397" s="20">
        <f t="shared" si="27"/>
        <v>1</v>
      </c>
      <c r="W397" s="22" t="s">
        <v>1195</v>
      </c>
    </row>
    <row r="398" spans="1:26" x14ac:dyDescent="0.25">
      <c r="A398" t="s">
        <v>407</v>
      </c>
      <c r="B398" s="3" t="s">
        <v>363</v>
      </c>
      <c r="C398">
        <f t="shared" si="24"/>
        <v>0</v>
      </c>
      <c r="O398" s="4"/>
      <c r="P398">
        <f t="shared" si="25"/>
        <v>0</v>
      </c>
      <c r="R398" s="4"/>
      <c r="S398">
        <f t="shared" si="26"/>
        <v>0</v>
      </c>
      <c r="V398" s="20">
        <f t="shared" si="27"/>
        <v>1</v>
      </c>
      <c r="W398" s="22" t="s">
        <v>1206</v>
      </c>
    </row>
    <row r="399" spans="1:26" x14ac:dyDescent="0.25">
      <c r="A399" t="s">
        <v>408</v>
      </c>
      <c r="B399" s="3" t="s">
        <v>363</v>
      </c>
      <c r="C399">
        <f t="shared" si="24"/>
        <v>0</v>
      </c>
      <c r="O399" s="4"/>
      <c r="P399">
        <f t="shared" si="25"/>
        <v>0</v>
      </c>
      <c r="R399" s="4"/>
      <c r="S399">
        <f t="shared" si="26"/>
        <v>0</v>
      </c>
      <c r="V399" s="20">
        <f t="shared" si="27"/>
        <v>1</v>
      </c>
      <c r="W399" s="22" t="s">
        <v>1207</v>
      </c>
    </row>
    <row r="400" spans="1:26" x14ac:dyDescent="0.25">
      <c r="A400" t="s">
        <v>409</v>
      </c>
      <c r="B400" s="3" t="s">
        <v>363</v>
      </c>
      <c r="C400">
        <f t="shared" si="24"/>
        <v>1</v>
      </c>
      <c r="D400" s="14" t="s">
        <v>914</v>
      </c>
      <c r="O400" s="4"/>
      <c r="P400">
        <f t="shared" si="25"/>
        <v>0</v>
      </c>
      <c r="R400" s="4"/>
      <c r="S400">
        <f t="shared" si="26"/>
        <v>0</v>
      </c>
      <c r="V400" s="20">
        <f t="shared" si="27"/>
        <v>1</v>
      </c>
      <c r="W400" s="22" t="s">
        <v>1207</v>
      </c>
    </row>
    <row r="401" spans="1:25" x14ac:dyDescent="0.25">
      <c r="A401" t="s">
        <v>410</v>
      </c>
      <c r="B401" s="3" t="s">
        <v>363</v>
      </c>
      <c r="C401">
        <f t="shared" si="24"/>
        <v>0</v>
      </c>
      <c r="O401" s="4"/>
      <c r="P401">
        <f t="shared" si="25"/>
        <v>1</v>
      </c>
      <c r="Q401" s="14" t="s">
        <v>977</v>
      </c>
      <c r="R401" s="4"/>
      <c r="S401">
        <f t="shared" si="26"/>
        <v>1</v>
      </c>
      <c r="T401" s="21" t="s">
        <v>1040</v>
      </c>
      <c r="V401" s="20">
        <f t="shared" si="27"/>
        <v>1</v>
      </c>
      <c r="W401" s="22" t="s">
        <v>1188</v>
      </c>
    </row>
    <row r="402" spans="1:25" x14ac:dyDescent="0.25">
      <c r="A402" t="s">
        <v>411</v>
      </c>
      <c r="B402" s="3" t="s">
        <v>363</v>
      </c>
      <c r="C402">
        <f t="shared" si="24"/>
        <v>0</v>
      </c>
      <c r="O402" s="4"/>
      <c r="P402">
        <f t="shared" si="25"/>
        <v>0</v>
      </c>
      <c r="R402" s="4"/>
      <c r="S402">
        <f t="shared" si="26"/>
        <v>0</v>
      </c>
      <c r="V402" s="20">
        <f t="shared" si="27"/>
        <v>2</v>
      </c>
      <c r="W402" s="22" t="s">
        <v>1187</v>
      </c>
      <c r="X402" s="22" t="s">
        <v>1210</v>
      </c>
    </row>
    <row r="403" spans="1:25" x14ac:dyDescent="0.25">
      <c r="A403" t="s">
        <v>412</v>
      </c>
      <c r="B403" s="3" t="s">
        <v>363</v>
      </c>
      <c r="C403">
        <f t="shared" si="24"/>
        <v>0</v>
      </c>
      <c r="O403" s="4"/>
      <c r="P403">
        <f t="shared" si="25"/>
        <v>0</v>
      </c>
      <c r="R403" s="4"/>
      <c r="S403">
        <f t="shared" si="26"/>
        <v>0</v>
      </c>
      <c r="V403" s="20">
        <f t="shared" si="27"/>
        <v>3</v>
      </c>
      <c r="W403" s="22" t="s">
        <v>1200</v>
      </c>
      <c r="X403" s="22" t="s">
        <v>1199</v>
      </c>
      <c r="Y403" s="22" t="s">
        <v>1189</v>
      </c>
    </row>
    <row r="404" spans="1:25" x14ac:dyDescent="0.25">
      <c r="A404" t="s">
        <v>413</v>
      </c>
      <c r="B404" s="3" t="s">
        <v>363</v>
      </c>
      <c r="C404">
        <f t="shared" si="24"/>
        <v>0</v>
      </c>
      <c r="O404" s="4"/>
      <c r="P404">
        <f t="shared" si="25"/>
        <v>0</v>
      </c>
      <c r="R404" s="4"/>
      <c r="S404">
        <f t="shared" si="26"/>
        <v>0</v>
      </c>
      <c r="V404" s="20">
        <f t="shared" si="27"/>
        <v>1</v>
      </c>
      <c r="W404" s="22" t="s">
        <v>1203</v>
      </c>
    </row>
    <row r="405" spans="1:25" x14ac:dyDescent="0.25">
      <c r="A405" t="s">
        <v>414</v>
      </c>
      <c r="B405" s="3" t="s">
        <v>363</v>
      </c>
      <c r="C405">
        <f t="shared" si="24"/>
        <v>11</v>
      </c>
      <c r="D405" s="14" t="s">
        <v>920</v>
      </c>
      <c r="E405" s="14" t="s">
        <v>921</v>
      </c>
      <c r="F405" s="14" t="s">
        <v>922</v>
      </c>
      <c r="G405" s="14" t="s">
        <v>1123</v>
      </c>
      <c r="H405" s="14" t="s">
        <v>923</v>
      </c>
      <c r="I405" s="14" t="s">
        <v>924</v>
      </c>
      <c r="J405" s="14" t="s">
        <v>925</v>
      </c>
      <c r="K405" s="14" t="s">
        <v>926</v>
      </c>
      <c r="L405" s="14" t="s">
        <v>928</v>
      </c>
      <c r="M405" s="14" t="s">
        <v>1124</v>
      </c>
      <c r="N405" s="14" t="s">
        <v>927</v>
      </c>
      <c r="O405" s="17"/>
      <c r="P405">
        <f t="shared" si="25"/>
        <v>0</v>
      </c>
      <c r="R405" s="4"/>
      <c r="S405">
        <f t="shared" si="26"/>
        <v>0</v>
      </c>
      <c r="V405" s="20">
        <f t="shared" si="27"/>
        <v>2</v>
      </c>
      <c r="W405" s="22" t="s">
        <v>1189</v>
      </c>
      <c r="X405" s="22" t="s">
        <v>1199</v>
      </c>
    </row>
    <row r="406" spans="1:25" x14ac:dyDescent="0.25">
      <c r="A406" t="s">
        <v>415</v>
      </c>
      <c r="B406" s="3" t="s">
        <v>363</v>
      </c>
      <c r="C406">
        <f t="shared" si="24"/>
        <v>1</v>
      </c>
      <c r="D406" s="14" t="s">
        <v>910</v>
      </c>
      <c r="O406" s="4"/>
      <c r="P406">
        <f t="shared" si="25"/>
        <v>0</v>
      </c>
      <c r="R406" s="4"/>
      <c r="S406">
        <f t="shared" si="26"/>
        <v>1</v>
      </c>
      <c r="T406" s="21" t="s">
        <v>1011</v>
      </c>
      <c r="V406" s="20">
        <f t="shared" si="27"/>
        <v>1</v>
      </c>
      <c r="W406" s="22" t="s">
        <v>1207</v>
      </c>
    </row>
    <row r="407" spans="1:25" x14ac:dyDescent="0.25">
      <c r="A407" t="s">
        <v>416</v>
      </c>
      <c r="B407" s="3" t="s">
        <v>363</v>
      </c>
      <c r="C407">
        <f t="shared" si="24"/>
        <v>1</v>
      </c>
      <c r="D407" s="14" t="s">
        <v>909</v>
      </c>
      <c r="O407" s="4"/>
      <c r="P407">
        <f t="shared" si="25"/>
        <v>1</v>
      </c>
      <c r="Q407" s="14" t="s">
        <v>981</v>
      </c>
      <c r="R407" s="4"/>
      <c r="S407">
        <f t="shared" si="26"/>
        <v>0</v>
      </c>
      <c r="V407" s="20">
        <f t="shared" si="27"/>
        <v>1</v>
      </c>
      <c r="W407" s="22" t="s">
        <v>1206</v>
      </c>
    </row>
    <row r="408" spans="1:25" x14ac:dyDescent="0.25">
      <c r="A408" t="s">
        <v>417</v>
      </c>
      <c r="B408" s="3" t="s">
        <v>363</v>
      </c>
      <c r="C408">
        <f t="shared" si="24"/>
        <v>0</v>
      </c>
      <c r="O408" s="4"/>
      <c r="P408">
        <f t="shared" si="25"/>
        <v>0</v>
      </c>
      <c r="R408" s="4"/>
      <c r="S408">
        <f t="shared" si="26"/>
        <v>0</v>
      </c>
      <c r="V408" s="20">
        <f t="shared" si="27"/>
        <v>1</v>
      </c>
      <c r="W408" s="22" t="s">
        <v>1188</v>
      </c>
    </row>
    <row r="409" spans="1:25" x14ac:dyDescent="0.25">
      <c r="A409" t="s">
        <v>418</v>
      </c>
      <c r="B409" s="3" t="s">
        <v>363</v>
      </c>
      <c r="C409">
        <f t="shared" si="24"/>
        <v>0</v>
      </c>
      <c r="O409" s="4"/>
      <c r="P409">
        <f t="shared" si="25"/>
        <v>0</v>
      </c>
      <c r="R409" s="4"/>
      <c r="S409">
        <f t="shared" si="26"/>
        <v>1</v>
      </c>
      <c r="T409" s="21" t="s">
        <v>1012</v>
      </c>
      <c r="V409" s="20">
        <f t="shared" si="27"/>
        <v>3</v>
      </c>
      <c r="W409" s="22" t="s">
        <v>1200</v>
      </c>
      <c r="X409" s="22" t="s">
        <v>1191</v>
      </c>
      <c r="Y409" s="22" t="s">
        <v>1206</v>
      </c>
    </row>
    <row r="410" spans="1:25" x14ac:dyDescent="0.25">
      <c r="A410" t="s">
        <v>419</v>
      </c>
      <c r="B410" s="3" t="s">
        <v>363</v>
      </c>
      <c r="C410">
        <f t="shared" si="24"/>
        <v>0</v>
      </c>
      <c r="O410" s="4"/>
      <c r="P410">
        <f t="shared" si="25"/>
        <v>0</v>
      </c>
      <c r="R410" s="4"/>
      <c r="S410">
        <f t="shared" si="26"/>
        <v>0</v>
      </c>
      <c r="V410" s="20">
        <f t="shared" si="27"/>
        <v>1</v>
      </c>
      <c r="W410" s="22" t="s">
        <v>1195</v>
      </c>
    </row>
    <row r="411" spans="1:25" x14ac:dyDescent="0.25">
      <c r="A411" t="s">
        <v>420</v>
      </c>
      <c r="B411" s="3" t="s">
        <v>363</v>
      </c>
      <c r="C411">
        <f t="shared" si="24"/>
        <v>0</v>
      </c>
      <c r="O411" s="4"/>
      <c r="P411">
        <f t="shared" si="25"/>
        <v>1</v>
      </c>
      <c r="Q411" s="14" t="s">
        <v>999</v>
      </c>
      <c r="R411" s="4"/>
      <c r="S411">
        <f>ABS(COUNTBLANK(T411:U411)-2)</f>
        <v>1</v>
      </c>
      <c r="T411" s="22" t="s">
        <v>1006</v>
      </c>
      <c r="V411" s="20">
        <f t="shared" si="27"/>
        <v>2</v>
      </c>
      <c r="W411" s="22" t="s">
        <v>1204</v>
      </c>
      <c r="X411" s="21" t="s">
        <v>1209</v>
      </c>
    </row>
    <row r="412" spans="1:25" x14ac:dyDescent="0.25">
      <c r="A412" t="s">
        <v>421</v>
      </c>
      <c r="B412" s="3" t="s">
        <v>363</v>
      </c>
      <c r="C412">
        <f t="shared" si="24"/>
        <v>0</v>
      </c>
      <c r="O412" s="4"/>
      <c r="P412">
        <f t="shared" si="25"/>
        <v>0</v>
      </c>
      <c r="R412" s="4"/>
      <c r="S412">
        <f t="shared" si="26"/>
        <v>1</v>
      </c>
      <c r="T412" s="22" t="s">
        <v>1046</v>
      </c>
      <c r="V412" s="20">
        <f t="shared" si="27"/>
        <v>2</v>
      </c>
      <c r="W412" s="22" t="s">
        <v>1187</v>
      </c>
      <c r="X412" s="22" t="s">
        <v>1210</v>
      </c>
    </row>
    <row r="413" spans="1:25" x14ac:dyDescent="0.25">
      <c r="A413" t="s">
        <v>422</v>
      </c>
      <c r="B413" s="3" t="s">
        <v>363</v>
      </c>
      <c r="C413">
        <f t="shared" si="24"/>
        <v>0</v>
      </c>
      <c r="O413" s="4"/>
      <c r="P413">
        <f t="shared" si="25"/>
        <v>0</v>
      </c>
      <c r="R413" s="4"/>
      <c r="S413">
        <f t="shared" si="26"/>
        <v>0</v>
      </c>
      <c r="V413" s="20">
        <f t="shared" si="27"/>
        <v>1</v>
      </c>
      <c r="W413" s="22" t="s">
        <v>1188</v>
      </c>
    </row>
    <row r="414" spans="1:25" x14ac:dyDescent="0.25">
      <c r="A414" t="s">
        <v>423</v>
      </c>
      <c r="B414" s="3" t="s">
        <v>363</v>
      </c>
      <c r="C414">
        <f t="shared" si="24"/>
        <v>0</v>
      </c>
      <c r="O414" s="4"/>
      <c r="P414">
        <f t="shared" si="25"/>
        <v>0</v>
      </c>
      <c r="R414" s="4"/>
      <c r="S414">
        <f t="shared" si="26"/>
        <v>0</v>
      </c>
      <c r="V414" s="20">
        <f t="shared" si="27"/>
        <v>1</v>
      </c>
      <c r="W414" s="22" t="s">
        <v>1201</v>
      </c>
    </row>
    <row r="415" spans="1:25" x14ac:dyDescent="0.25">
      <c r="A415" t="s">
        <v>424</v>
      </c>
      <c r="B415" s="3" t="s">
        <v>363</v>
      </c>
      <c r="C415">
        <f t="shared" si="24"/>
        <v>0</v>
      </c>
      <c r="O415" s="4"/>
      <c r="P415">
        <f t="shared" si="25"/>
        <v>0</v>
      </c>
      <c r="R415" s="4"/>
      <c r="S415">
        <f t="shared" si="26"/>
        <v>0</v>
      </c>
      <c r="V415" s="20">
        <f t="shared" si="27"/>
        <v>1</v>
      </c>
      <c r="W415" s="22" t="s">
        <v>1204</v>
      </c>
    </row>
    <row r="416" spans="1:25" x14ac:dyDescent="0.25">
      <c r="A416" t="s">
        <v>425</v>
      </c>
      <c r="B416" s="3" t="s">
        <v>363</v>
      </c>
      <c r="C416">
        <f t="shared" si="24"/>
        <v>1</v>
      </c>
      <c r="D416" s="14" t="s">
        <v>941</v>
      </c>
      <c r="O416" s="4"/>
      <c r="P416">
        <f t="shared" si="25"/>
        <v>0</v>
      </c>
      <c r="R416" s="4"/>
      <c r="S416">
        <f t="shared" si="26"/>
        <v>0</v>
      </c>
      <c r="V416" s="20">
        <f t="shared" si="27"/>
        <v>2</v>
      </c>
      <c r="W416" s="22" t="s">
        <v>1201</v>
      </c>
      <c r="X416" s="22" t="s">
        <v>1189</v>
      </c>
    </row>
    <row r="417" spans="1:25" x14ac:dyDescent="0.25">
      <c r="A417" t="s">
        <v>426</v>
      </c>
      <c r="B417" s="3" t="s">
        <v>363</v>
      </c>
      <c r="C417">
        <f t="shared" si="24"/>
        <v>0</v>
      </c>
      <c r="O417" s="4"/>
      <c r="P417">
        <f t="shared" si="25"/>
        <v>1</v>
      </c>
      <c r="Q417" s="14" t="s">
        <v>970</v>
      </c>
      <c r="R417" s="4"/>
      <c r="S417">
        <f t="shared" si="26"/>
        <v>0</v>
      </c>
      <c r="V417" s="20">
        <f t="shared" si="27"/>
        <v>3</v>
      </c>
      <c r="W417" s="22" t="s">
        <v>1191</v>
      </c>
      <c r="X417" s="22" t="s">
        <v>1195</v>
      </c>
      <c r="Y417" s="22" t="s">
        <v>1200</v>
      </c>
    </row>
    <row r="418" spans="1:25" x14ac:dyDescent="0.25">
      <c r="A418" t="s">
        <v>427</v>
      </c>
      <c r="B418" s="3" t="s">
        <v>363</v>
      </c>
      <c r="C418">
        <f t="shared" si="24"/>
        <v>0</v>
      </c>
      <c r="O418" s="4"/>
      <c r="P418">
        <f t="shared" si="25"/>
        <v>0</v>
      </c>
      <c r="R418" s="4"/>
      <c r="S418">
        <f t="shared" si="26"/>
        <v>0</v>
      </c>
      <c r="V418" s="20">
        <f t="shared" si="27"/>
        <v>2</v>
      </c>
      <c r="W418" s="22" t="s">
        <v>1189</v>
      </c>
      <c r="X418" s="22" t="s">
        <v>1199</v>
      </c>
    </row>
    <row r="419" spans="1:25" x14ac:dyDescent="0.25">
      <c r="A419" t="s">
        <v>428</v>
      </c>
      <c r="B419" s="3" t="s">
        <v>363</v>
      </c>
      <c r="C419">
        <f t="shared" si="24"/>
        <v>0</v>
      </c>
      <c r="O419" s="4"/>
      <c r="P419">
        <f t="shared" si="25"/>
        <v>0</v>
      </c>
      <c r="R419" s="4"/>
      <c r="S419">
        <f t="shared" si="26"/>
        <v>1</v>
      </c>
      <c r="T419" s="22" t="s">
        <v>1022</v>
      </c>
      <c r="V419" s="20">
        <f t="shared" si="27"/>
        <v>2</v>
      </c>
      <c r="W419" s="22" t="s">
        <v>1204</v>
      </c>
      <c r="X419" s="22" t="s">
        <v>1189</v>
      </c>
    </row>
    <row r="420" spans="1:25" x14ac:dyDescent="0.25">
      <c r="A420" t="s">
        <v>429</v>
      </c>
      <c r="B420" s="3" t="s">
        <v>363</v>
      </c>
      <c r="C420">
        <f t="shared" si="24"/>
        <v>1</v>
      </c>
      <c r="D420" s="14" t="s">
        <v>1125</v>
      </c>
      <c r="O420" s="4"/>
      <c r="P420">
        <f t="shared" si="25"/>
        <v>0</v>
      </c>
      <c r="R420" s="4"/>
      <c r="S420">
        <f t="shared" si="26"/>
        <v>0</v>
      </c>
      <c r="V420" s="20">
        <f t="shared" si="27"/>
        <v>1</v>
      </c>
      <c r="W420" s="22" t="s">
        <v>1195</v>
      </c>
    </row>
    <row r="421" spans="1:25" x14ac:dyDescent="0.25">
      <c r="A421" t="s">
        <v>430</v>
      </c>
      <c r="B421" s="3" t="s">
        <v>363</v>
      </c>
      <c r="C421">
        <f t="shared" si="24"/>
        <v>0</v>
      </c>
      <c r="O421" s="4"/>
      <c r="P421">
        <f t="shared" si="25"/>
        <v>0</v>
      </c>
      <c r="R421" s="4"/>
      <c r="S421">
        <f t="shared" si="26"/>
        <v>0</v>
      </c>
      <c r="V421" s="20">
        <f t="shared" si="27"/>
        <v>1</v>
      </c>
      <c r="W421" s="22" t="s">
        <v>1195</v>
      </c>
    </row>
    <row r="422" spans="1:25" x14ac:dyDescent="0.25">
      <c r="A422" t="s">
        <v>431</v>
      </c>
      <c r="B422" s="3" t="s">
        <v>363</v>
      </c>
      <c r="C422">
        <f t="shared" si="24"/>
        <v>0</v>
      </c>
      <c r="O422" s="4"/>
      <c r="P422">
        <f t="shared" si="25"/>
        <v>0</v>
      </c>
      <c r="R422" s="4"/>
      <c r="S422">
        <f t="shared" si="26"/>
        <v>1</v>
      </c>
      <c r="T422" s="22" t="s">
        <v>1077</v>
      </c>
      <c r="V422" s="20">
        <f t="shared" si="27"/>
        <v>1</v>
      </c>
      <c r="W422" s="22" t="s">
        <v>1209</v>
      </c>
    </row>
    <row r="423" spans="1:25" x14ac:dyDescent="0.25">
      <c r="A423" t="s">
        <v>432</v>
      </c>
      <c r="B423" s="3" t="s">
        <v>363</v>
      </c>
      <c r="C423">
        <f t="shared" si="24"/>
        <v>1</v>
      </c>
      <c r="D423" s="14" t="s">
        <v>1126</v>
      </c>
      <c r="O423" s="4"/>
      <c r="P423">
        <f t="shared" si="25"/>
        <v>1</v>
      </c>
      <c r="Q423" s="14" t="s">
        <v>986</v>
      </c>
      <c r="R423" s="4"/>
      <c r="S423">
        <f t="shared" si="26"/>
        <v>0</v>
      </c>
      <c r="V423" s="20">
        <f t="shared" si="27"/>
        <v>1</v>
      </c>
      <c r="W423" s="22" t="s">
        <v>1200</v>
      </c>
    </row>
    <row r="424" spans="1:25" x14ac:dyDescent="0.25">
      <c r="A424" t="s">
        <v>433</v>
      </c>
      <c r="B424" s="3" t="s">
        <v>363</v>
      </c>
      <c r="C424">
        <f t="shared" si="24"/>
        <v>1</v>
      </c>
      <c r="D424" t="s">
        <v>879</v>
      </c>
      <c r="O424" s="4"/>
      <c r="P424">
        <f t="shared" si="25"/>
        <v>0</v>
      </c>
      <c r="R424" s="4"/>
      <c r="S424">
        <f t="shared" si="26"/>
        <v>1</v>
      </c>
      <c r="T424" s="22" t="s">
        <v>1021</v>
      </c>
      <c r="V424" s="20">
        <f t="shared" si="27"/>
        <v>2</v>
      </c>
      <c r="W424" s="22" t="s">
        <v>1187</v>
      </c>
      <c r="X424" s="22" t="s">
        <v>1191</v>
      </c>
    </row>
    <row r="425" spans="1:25" x14ac:dyDescent="0.25">
      <c r="A425" t="s">
        <v>434</v>
      </c>
      <c r="B425" s="3" t="s">
        <v>363</v>
      </c>
      <c r="C425">
        <f t="shared" si="24"/>
        <v>1</v>
      </c>
      <c r="D425" s="14" t="s">
        <v>1127</v>
      </c>
      <c r="O425" s="4"/>
      <c r="P425">
        <f t="shared" si="25"/>
        <v>1</v>
      </c>
      <c r="Q425" s="14" t="s">
        <v>983</v>
      </c>
      <c r="R425" s="4"/>
      <c r="S425">
        <f t="shared" si="26"/>
        <v>0</v>
      </c>
      <c r="V425" s="20">
        <f t="shared" si="27"/>
        <v>2</v>
      </c>
      <c r="W425" s="22" t="s">
        <v>1195</v>
      </c>
      <c r="X425" s="22" t="s">
        <v>1200</v>
      </c>
    </row>
    <row r="426" spans="1:25" x14ac:dyDescent="0.25">
      <c r="A426" t="s">
        <v>435</v>
      </c>
      <c r="B426" s="3" t="s">
        <v>363</v>
      </c>
      <c r="C426">
        <f t="shared" si="24"/>
        <v>0</v>
      </c>
      <c r="O426" s="4"/>
      <c r="P426">
        <f t="shared" si="25"/>
        <v>0</v>
      </c>
      <c r="R426" s="4"/>
      <c r="S426">
        <f t="shared" si="26"/>
        <v>0</v>
      </c>
      <c r="V426" s="20">
        <f t="shared" si="27"/>
        <v>2</v>
      </c>
      <c r="W426" s="22" t="s">
        <v>1191</v>
      </c>
      <c r="X426" s="22" t="s">
        <v>1188</v>
      </c>
    </row>
    <row r="427" spans="1:25" x14ac:dyDescent="0.25">
      <c r="A427" t="s">
        <v>436</v>
      </c>
      <c r="B427" s="3" t="s">
        <v>363</v>
      </c>
      <c r="C427">
        <f t="shared" si="24"/>
        <v>0</v>
      </c>
      <c r="O427" s="4"/>
      <c r="P427">
        <f t="shared" si="25"/>
        <v>0</v>
      </c>
      <c r="R427" s="4"/>
      <c r="S427">
        <f t="shared" si="26"/>
        <v>0</v>
      </c>
      <c r="V427" s="20">
        <f t="shared" si="27"/>
        <v>1</v>
      </c>
      <c r="W427" s="22" t="s">
        <v>1187</v>
      </c>
    </row>
    <row r="428" spans="1:25" x14ac:dyDescent="0.25">
      <c r="A428" t="s">
        <v>437</v>
      </c>
      <c r="B428" s="3" t="s">
        <v>363</v>
      </c>
      <c r="C428">
        <f t="shared" si="24"/>
        <v>0</v>
      </c>
      <c r="O428" s="4"/>
      <c r="P428">
        <f t="shared" si="25"/>
        <v>0</v>
      </c>
      <c r="R428" s="4"/>
      <c r="S428">
        <f t="shared" si="26"/>
        <v>1</v>
      </c>
      <c r="T428" s="21" t="s">
        <v>1048</v>
      </c>
      <c r="V428" s="20">
        <f t="shared" si="27"/>
        <v>1</v>
      </c>
      <c r="W428" s="22" t="s">
        <v>1188</v>
      </c>
    </row>
    <row r="429" spans="1:25" x14ac:dyDescent="0.25">
      <c r="A429" t="s">
        <v>438</v>
      </c>
      <c r="B429" s="3" t="s">
        <v>363</v>
      </c>
      <c r="C429">
        <f t="shared" si="24"/>
        <v>0</v>
      </c>
      <c r="O429" s="4"/>
      <c r="P429">
        <f t="shared" si="25"/>
        <v>0</v>
      </c>
      <c r="R429" s="4"/>
      <c r="S429">
        <f t="shared" si="26"/>
        <v>1</v>
      </c>
      <c r="T429" s="21" t="s">
        <v>1093</v>
      </c>
      <c r="V429" s="20">
        <f t="shared" si="27"/>
        <v>2</v>
      </c>
      <c r="W429" s="22" t="s">
        <v>1187</v>
      </c>
      <c r="X429" s="22" t="s">
        <v>1210</v>
      </c>
    </row>
    <row r="430" spans="1:25" x14ac:dyDescent="0.25">
      <c r="A430" t="s">
        <v>439</v>
      </c>
      <c r="B430" s="3" t="s">
        <v>363</v>
      </c>
      <c r="C430">
        <f t="shared" si="24"/>
        <v>1</v>
      </c>
      <c r="D430" s="19" t="s">
        <v>877</v>
      </c>
      <c r="O430" s="4"/>
      <c r="P430">
        <f t="shared" si="25"/>
        <v>0</v>
      </c>
      <c r="R430" s="4"/>
      <c r="S430">
        <f t="shared" si="26"/>
        <v>1</v>
      </c>
      <c r="T430" s="21" t="s">
        <v>1064</v>
      </c>
      <c r="V430" s="20">
        <f t="shared" si="27"/>
        <v>1</v>
      </c>
      <c r="W430" s="22" t="s">
        <v>1191</v>
      </c>
    </row>
    <row r="431" spans="1:25" x14ac:dyDescent="0.25">
      <c r="A431" t="s">
        <v>440</v>
      </c>
      <c r="B431" s="3" t="s">
        <v>363</v>
      </c>
      <c r="C431">
        <f t="shared" si="24"/>
        <v>0</v>
      </c>
      <c r="O431" s="4"/>
      <c r="P431">
        <f t="shared" si="25"/>
        <v>0</v>
      </c>
      <c r="R431" s="4"/>
      <c r="S431">
        <f t="shared" si="26"/>
        <v>1</v>
      </c>
      <c r="T431" s="21" t="s">
        <v>1029</v>
      </c>
      <c r="V431" s="20">
        <f t="shared" si="27"/>
        <v>1</v>
      </c>
      <c r="W431" s="22" t="s">
        <v>1188</v>
      </c>
    </row>
    <row r="432" spans="1:25" x14ac:dyDescent="0.25">
      <c r="A432" t="s">
        <v>441</v>
      </c>
      <c r="B432" s="3" t="s">
        <v>363</v>
      </c>
      <c r="C432">
        <f t="shared" si="24"/>
        <v>0</v>
      </c>
      <c r="O432" s="4"/>
      <c r="P432">
        <f t="shared" si="25"/>
        <v>1</v>
      </c>
      <c r="Q432" s="14" t="s">
        <v>996</v>
      </c>
      <c r="R432" s="4"/>
      <c r="S432">
        <f t="shared" si="26"/>
        <v>1</v>
      </c>
      <c r="T432" s="22" t="s">
        <v>1044</v>
      </c>
      <c r="V432" s="20">
        <f t="shared" si="27"/>
        <v>1</v>
      </c>
      <c r="W432" s="22" t="s">
        <v>1204</v>
      </c>
    </row>
    <row r="433" spans="1:25" x14ac:dyDescent="0.25">
      <c r="A433" t="s">
        <v>442</v>
      </c>
      <c r="B433" s="3" t="s">
        <v>363</v>
      </c>
      <c r="C433">
        <f t="shared" si="24"/>
        <v>0</v>
      </c>
      <c r="O433" s="4"/>
      <c r="P433">
        <f t="shared" si="25"/>
        <v>0</v>
      </c>
      <c r="R433" s="4"/>
      <c r="S433">
        <f t="shared" si="26"/>
        <v>0</v>
      </c>
      <c r="V433" s="20">
        <f t="shared" si="27"/>
        <v>1</v>
      </c>
      <c r="W433" s="22" t="s">
        <v>1191</v>
      </c>
    </row>
    <row r="434" spans="1:25" x14ac:dyDescent="0.25">
      <c r="A434" t="s">
        <v>443</v>
      </c>
      <c r="B434" s="3" t="s">
        <v>363</v>
      </c>
      <c r="C434">
        <f t="shared" si="24"/>
        <v>1</v>
      </c>
      <c r="D434" s="14" t="s">
        <v>883</v>
      </c>
      <c r="O434" s="4"/>
      <c r="P434">
        <f t="shared" si="25"/>
        <v>0</v>
      </c>
      <c r="R434" s="4"/>
      <c r="S434">
        <f t="shared" si="26"/>
        <v>1</v>
      </c>
      <c r="T434" s="21" t="s">
        <v>1025</v>
      </c>
      <c r="V434" s="20">
        <f t="shared" si="27"/>
        <v>2</v>
      </c>
      <c r="W434" s="22" t="s">
        <v>1207</v>
      </c>
      <c r="X434" s="22" t="s">
        <v>1195</v>
      </c>
    </row>
    <row r="435" spans="1:25" x14ac:dyDescent="0.25">
      <c r="A435" t="s">
        <v>444</v>
      </c>
      <c r="B435" s="3" t="s">
        <v>363</v>
      </c>
      <c r="C435">
        <f t="shared" si="24"/>
        <v>0</v>
      </c>
      <c r="O435" s="4"/>
      <c r="P435">
        <f t="shared" si="25"/>
        <v>0</v>
      </c>
      <c r="R435" s="4"/>
      <c r="S435">
        <f t="shared" si="26"/>
        <v>0</v>
      </c>
      <c r="V435" s="20">
        <f t="shared" si="27"/>
        <v>1</v>
      </c>
      <c r="W435" s="22" t="s">
        <v>1206</v>
      </c>
    </row>
    <row r="436" spans="1:25" x14ac:dyDescent="0.25">
      <c r="A436" t="s">
        <v>445</v>
      </c>
      <c r="B436" s="3" t="s">
        <v>363</v>
      </c>
      <c r="C436">
        <f t="shared" si="24"/>
        <v>0</v>
      </c>
      <c r="O436" s="4"/>
      <c r="P436">
        <f t="shared" si="25"/>
        <v>0</v>
      </c>
      <c r="R436" s="4"/>
      <c r="S436">
        <f t="shared" si="26"/>
        <v>0</v>
      </c>
      <c r="V436" s="20">
        <f t="shared" si="27"/>
        <v>2</v>
      </c>
      <c r="W436" s="22" t="s">
        <v>1187</v>
      </c>
      <c r="X436" s="22" t="s">
        <v>1195</v>
      </c>
    </row>
    <row r="437" spans="1:25" x14ac:dyDescent="0.25">
      <c r="A437" t="s">
        <v>446</v>
      </c>
      <c r="B437" s="3" t="s">
        <v>363</v>
      </c>
      <c r="C437">
        <f t="shared" si="24"/>
        <v>0</v>
      </c>
      <c r="O437" s="4"/>
      <c r="P437">
        <f t="shared" si="25"/>
        <v>0</v>
      </c>
      <c r="R437" s="4"/>
      <c r="S437">
        <f t="shared" si="26"/>
        <v>0</v>
      </c>
      <c r="V437" s="20">
        <f t="shared" si="27"/>
        <v>3</v>
      </c>
      <c r="W437" s="22" t="s">
        <v>1200</v>
      </c>
      <c r="X437" s="22" t="s">
        <v>1189</v>
      </c>
      <c r="Y437" s="21" t="s">
        <v>1199</v>
      </c>
    </row>
    <row r="438" spans="1:25" x14ac:dyDescent="0.25">
      <c r="A438" t="s">
        <v>447</v>
      </c>
      <c r="B438" s="3" t="s">
        <v>363</v>
      </c>
      <c r="C438">
        <f t="shared" si="24"/>
        <v>0</v>
      </c>
      <c r="O438" s="4"/>
      <c r="P438">
        <f t="shared" si="25"/>
        <v>0</v>
      </c>
      <c r="R438" s="4"/>
      <c r="S438">
        <f t="shared" si="26"/>
        <v>0</v>
      </c>
      <c r="V438" s="20">
        <f t="shared" si="27"/>
        <v>3</v>
      </c>
      <c r="W438" s="22" t="s">
        <v>1203</v>
      </c>
      <c r="X438" s="22" t="s">
        <v>1200</v>
      </c>
      <c r="Y438" s="22" t="s">
        <v>1201</v>
      </c>
    </row>
    <row r="439" spans="1:25" x14ac:dyDescent="0.25">
      <c r="A439" t="s">
        <v>448</v>
      </c>
      <c r="B439" s="3" t="s">
        <v>363</v>
      </c>
      <c r="C439">
        <f t="shared" si="24"/>
        <v>1</v>
      </c>
      <c r="D439" s="15" t="s">
        <v>1128</v>
      </c>
      <c r="O439" s="4"/>
      <c r="P439">
        <f t="shared" si="25"/>
        <v>0</v>
      </c>
      <c r="R439" s="4"/>
      <c r="S439">
        <f t="shared" si="26"/>
        <v>1</v>
      </c>
      <c r="T439" s="21" t="s">
        <v>1042</v>
      </c>
      <c r="V439" s="20">
        <f t="shared" si="27"/>
        <v>2</v>
      </c>
      <c r="W439" s="22" t="s">
        <v>1195</v>
      </c>
      <c r="X439" s="22" t="s">
        <v>1200</v>
      </c>
    </row>
    <row r="440" spans="1:25" x14ac:dyDescent="0.25">
      <c r="A440" t="s">
        <v>449</v>
      </c>
      <c r="B440" s="3" t="s">
        <v>363</v>
      </c>
      <c r="C440">
        <f t="shared" si="24"/>
        <v>0</v>
      </c>
      <c r="O440" s="4"/>
      <c r="P440">
        <f>ABS(COUNTBLANK(Q440:R440)-2)</f>
        <v>0</v>
      </c>
      <c r="R440" s="4"/>
      <c r="S440">
        <f t="shared" si="26"/>
        <v>0</v>
      </c>
      <c r="V440" s="20">
        <f t="shared" si="27"/>
        <v>1</v>
      </c>
      <c r="W440" s="22" t="s">
        <v>1188</v>
      </c>
    </row>
    <row r="441" spans="1:25" x14ac:dyDescent="0.25">
      <c r="A441" t="s">
        <v>450</v>
      </c>
      <c r="B441" s="3" t="s">
        <v>363</v>
      </c>
      <c r="C441">
        <f t="shared" si="24"/>
        <v>0</v>
      </c>
      <c r="O441" s="4"/>
      <c r="P441">
        <f t="shared" ref="P441:P504" si="28">ABS(COUNTBLANK(Q441:R441)-2)</f>
        <v>0</v>
      </c>
      <c r="R441" s="4"/>
      <c r="S441">
        <f t="shared" si="26"/>
        <v>0</v>
      </c>
      <c r="V441" s="20">
        <f t="shared" si="27"/>
        <v>2</v>
      </c>
      <c r="W441" s="22" t="s">
        <v>1187</v>
      </c>
      <c r="X441" s="22" t="s">
        <v>1195</v>
      </c>
    </row>
    <row r="442" spans="1:25" x14ac:dyDescent="0.25">
      <c r="A442" t="s">
        <v>451</v>
      </c>
      <c r="B442" s="3" t="s">
        <v>363</v>
      </c>
      <c r="C442">
        <f t="shared" si="24"/>
        <v>1</v>
      </c>
      <c r="D442" s="14" t="s">
        <v>956</v>
      </c>
      <c r="O442" s="4"/>
      <c r="P442">
        <f t="shared" si="28"/>
        <v>0</v>
      </c>
      <c r="R442" s="4"/>
      <c r="S442">
        <f t="shared" si="26"/>
        <v>0</v>
      </c>
      <c r="V442" s="20">
        <f t="shared" si="27"/>
        <v>1</v>
      </c>
      <c r="W442" s="22" t="s">
        <v>1209</v>
      </c>
    </row>
    <row r="443" spans="1:25" x14ac:dyDescent="0.25">
      <c r="A443" t="s">
        <v>452</v>
      </c>
      <c r="B443" s="3" t="s">
        <v>363</v>
      </c>
      <c r="C443">
        <f t="shared" si="24"/>
        <v>0</v>
      </c>
      <c r="O443" s="4"/>
      <c r="P443">
        <f t="shared" si="28"/>
        <v>0</v>
      </c>
      <c r="R443" s="4"/>
      <c r="S443">
        <f t="shared" si="26"/>
        <v>0</v>
      </c>
      <c r="V443" s="20">
        <f t="shared" si="27"/>
        <v>1</v>
      </c>
      <c r="W443" s="22" t="s">
        <v>1188</v>
      </c>
    </row>
    <row r="444" spans="1:25" x14ac:dyDescent="0.25">
      <c r="A444" t="s">
        <v>453</v>
      </c>
      <c r="B444" s="3" t="s">
        <v>363</v>
      </c>
      <c r="C444">
        <f t="shared" si="24"/>
        <v>0</v>
      </c>
      <c r="O444" s="4"/>
      <c r="P444">
        <f t="shared" si="28"/>
        <v>0</v>
      </c>
      <c r="R444" s="4"/>
      <c r="S444">
        <f t="shared" si="26"/>
        <v>0</v>
      </c>
      <c r="V444" s="20">
        <f>ABS(COUNTBLANK(W444:Z444)-4)</f>
        <v>2</v>
      </c>
      <c r="W444" s="22" t="s">
        <v>1201</v>
      </c>
      <c r="X444" s="21" t="s">
        <v>1203</v>
      </c>
    </row>
    <row r="445" spans="1:25" x14ac:dyDescent="0.25">
      <c r="A445" t="s">
        <v>454</v>
      </c>
      <c r="B445" s="3" t="s">
        <v>363</v>
      </c>
      <c r="C445">
        <f t="shared" si="24"/>
        <v>0</v>
      </c>
      <c r="O445" s="4"/>
      <c r="P445">
        <f t="shared" si="28"/>
        <v>0</v>
      </c>
      <c r="R445" s="4"/>
      <c r="S445">
        <f t="shared" si="26"/>
        <v>0</v>
      </c>
      <c r="V445" s="20">
        <f t="shared" si="27"/>
        <v>3</v>
      </c>
      <c r="W445" s="22" t="s">
        <v>1207</v>
      </c>
      <c r="X445" s="22" t="s">
        <v>1214</v>
      </c>
      <c r="Y445" s="22" t="s">
        <v>1200</v>
      </c>
    </row>
    <row r="446" spans="1:25" x14ac:dyDescent="0.25">
      <c r="A446" t="s">
        <v>455</v>
      </c>
      <c r="B446" s="3" t="s">
        <v>363</v>
      </c>
      <c r="C446">
        <f t="shared" si="24"/>
        <v>0</v>
      </c>
      <c r="O446" s="4"/>
      <c r="P446">
        <f t="shared" si="28"/>
        <v>0</v>
      </c>
      <c r="R446" s="4"/>
      <c r="S446">
        <f t="shared" si="26"/>
        <v>0</v>
      </c>
      <c r="V446" s="20">
        <f t="shared" si="27"/>
        <v>2</v>
      </c>
      <c r="W446" s="22" t="s">
        <v>1191</v>
      </c>
      <c r="X446" s="22" t="s">
        <v>1188</v>
      </c>
    </row>
    <row r="447" spans="1:25" x14ac:dyDescent="0.25">
      <c r="A447" t="s">
        <v>456</v>
      </c>
      <c r="B447" s="3" t="s">
        <v>363</v>
      </c>
      <c r="C447">
        <f t="shared" si="24"/>
        <v>0</v>
      </c>
      <c r="O447" s="4"/>
      <c r="P447">
        <f t="shared" si="28"/>
        <v>0</v>
      </c>
      <c r="R447" s="4"/>
      <c r="S447">
        <f t="shared" si="26"/>
        <v>0</v>
      </c>
      <c r="V447" s="20">
        <f t="shared" si="27"/>
        <v>2</v>
      </c>
      <c r="W447" s="22" t="s">
        <v>1191</v>
      </c>
      <c r="X447" s="22" t="s">
        <v>1188</v>
      </c>
    </row>
    <row r="448" spans="1:25" x14ac:dyDescent="0.25">
      <c r="A448" t="s">
        <v>457</v>
      </c>
      <c r="B448" s="3" t="s">
        <v>363</v>
      </c>
      <c r="C448">
        <f t="shared" si="24"/>
        <v>0</v>
      </c>
      <c r="O448" s="4"/>
      <c r="P448">
        <f t="shared" si="28"/>
        <v>0</v>
      </c>
      <c r="R448" s="4"/>
      <c r="S448">
        <f t="shared" si="26"/>
        <v>0</v>
      </c>
      <c r="V448" s="20">
        <f t="shared" si="27"/>
        <v>2</v>
      </c>
      <c r="W448" s="22" t="s">
        <v>1204</v>
      </c>
      <c r="X448" s="22" t="s">
        <v>1206</v>
      </c>
    </row>
    <row r="449" spans="1:25" x14ac:dyDescent="0.25">
      <c r="A449" t="s">
        <v>458</v>
      </c>
      <c r="B449" s="3" t="s">
        <v>363</v>
      </c>
      <c r="C449">
        <f t="shared" si="24"/>
        <v>1</v>
      </c>
      <c r="D449" t="s">
        <v>1129</v>
      </c>
      <c r="O449" s="4"/>
      <c r="P449">
        <f t="shared" si="28"/>
        <v>0</v>
      </c>
      <c r="R449" s="4"/>
      <c r="S449">
        <f t="shared" si="26"/>
        <v>0</v>
      </c>
      <c r="V449" s="20">
        <f t="shared" si="27"/>
        <v>2</v>
      </c>
      <c r="W449" s="22" t="s">
        <v>1187</v>
      </c>
      <c r="X449" s="22" t="s">
        <v>1195</v>
      </c>
    </row>
    <row r="450" spans="1:25" x14ac:dyDescent="0.25">
      <c r="A450" t="s">
        <v>459</v>
      </c>
      <c r="B450" s="3" t="s">
        <v>363</v>
      </c>
      <c r="C450">
        <f t="shared" si="24"/>
        <v>2</v>
      </c>
      <c r="D450" s="14" t="s">
        <v>1131</v>
      </c>
      <c r="E450" s="14" t="s">
        <v>1130</v>
      </c>
      <c r="O450" s="4"/>
      <c r="P450">
        <f t="shared" si="28"/>
        <v>0</v>
      </c>
      <c r="R450" s="4"/>
      <c r="S450">
        <f t="shared" si="26"/>
        <v>0</v>
      </c>
      <c r="V450" s="20">
        <f t="shared" si="27"/>
        <v>2</v>
      </c>
      <c r="W450" s="22" t="s">
        <v>1207</v>
      </c>
      <c r="X450" s="22" t="s">
        <v>1214</v>
      </c>
    </row>
    <row r="451" spans="1:25" x14ac:dyDescent="0.25">
      <c r="A451" t="s">
        <v>460</v>
      </c>
      <c r="B451" s="3" t="s">
        <v>363</v>
      </c>
      <c r="C451">
        <f t="shared" ref="C451:C467" si="29">ABS(COUNTBLANK(D451:O451)-12)</f>
        <v>0</v>
      </c>
      <c r="O451" s="4"/>
      <c r="P451">
        <f t="shared" si="28"/>
        <v>1</v>
      </c>
      <c r="Q451" s="14" t="s">
        <v>994</v>
      </c>
      <c r="R451" s="4"/>
      <c r="S451">
        <f t="shared" ref="S451:S514" si="30">ABS(COUNTBLANK(T451:U451)-2)</f>
        <v>0</v>
      </c>
      <c r="V451" s="20">
        <f t="shared" ref="V451:V514" si="31">ABS(COUNTBLANK(W451:Z451)-4)</f>
        <v>2</v>
      </c>
      <c r="W451" s="22" t="s">
        <v>1204</v>
      </c>
      <c r="X451" s="22" t="s">
        <v>1206</v>
      </c>
    </row>
    <row r="452" spans="1:25" x14ac:dyDescent="0.25">
      <c r="A452" t="s">
        <v>461</v>
      </c>
      <c r="B452" s="3" t="s">
        <v>363</v>
      </c>
      <c r="C452">
        <f t="shared" si="29"/>
        <v>0</v>
      </c>
      <c r="O452" s="4"/>
      <c r="P452">
        <f t="shared" si="28"/>
        <v>0</v>
      </c>
      <c r="R452" s="4"/>
      <c r="S452">
        <f t="shared" si="30"/>
        <v>0</v>
      </c>
      <c r="V452" s="20">
        <f t="shared" si="31"/>
        <v>3</v>
      </c>
      <c r="W452" s="22" t="s">
        <v>1200</v>
      </c>
      <c r="X452" s="22" t="s">
        <v>1199</v>
      </c>
      <c r="Y452" s="22" t="s">
        <v>1189</v>
      </c>
    </row>
    <row r="453" spans="1:25" x14ac:dyDescent="0.25">
      <c r="A453" t="s">
        <v>462</v>
      </c>
      <c r="B453" s="3" t="s">
        <v>363</v>
      </c>
      <c r="C453">
        <f t="shared" si="29"/>
        <v>0</v>
      </c>
      <c r="O453" s="4"/>
      <c r="P453">
        <f t="shared" si="28"/>
        <v>0</v>
      </c>
      <c r="R453" s="4"/>
      <c r="S453">
        <f t="shared" si="30"/>
        <v>0</v>
      </c>
      <c r="V453" s="20">
        <f t="shared" si="31"/>
        <v>1</v>
      </c>
      <c r="W453" s="22" t="s">
        <v>1204</v>
      </c>
    </row>
    <row r="454" spans="1:25" x14ac:dyDescent="0.25">
      <c r="A454" t="s">
        <v>463</v>
      </c>
      <c r="B454" s="3" t="s">
        <v>363</v>
      </c>
      <c r="C454">
        <f t="shared" si="29"/>
        <v>0</v>
      </c>
      <c r="O454" s="4"/>
      <c r="P454">
        <f t="shared" si="28"/>
        <v>0</v>
      </c>
      <c r="R454" s="4"/>
      <c r="S454">
        <f t="shared" si="30"/>
        <v>0</v>
      </c>
      <c r="V454" s="20">
        <f t="shared" si="31"/>
        <v>2</v>
      </c>
      <c r="W454" s="22" t="s">
        <v>1188</v>
      </c>
      <c r="X454" s="22" t="s">
        <v>1193</v>
      </c>
    </row>
    <row r="455" spans="1:25" x14ac:dyDescent="0.25">
      <c r="A455" t="s">
        <v>464</v>
      </c>
      <c r="B455" s="3" t="s">
        <v>363</v>
      </c>
      <c r="C455">
        <f t="shared" si="29"/>
        <v>0</v>
      </c>
      <c r="O455" s="4"/>
      <c r="P455">
        <f t="shared" si="28"/>
        <v>0</v>
      </c>
      <c r="R455" s="4"/>
      <c r="S455">
        <f t="shared" si="30"/>
        <v>0</v>
      </c>
      <c r="V455" s="20">
        <f t="shared" si="31"/>
        <v>2</v>
      </c>
      <c r="W455" s="22" t="s">
        <v>1191</v>
      </c>
      <c r="X455" s="22" t="s">
        <v>1188</v>
      </c>
    </row>
    <row r="456" spans="1:25" x14ac:dyDescent="0.25">
      <c r="A456" t="s">
        <v>465</v>
      </c>
      <c r="B456" s="3" t="s">
        <v>363</v>
      </c>
      <c r="C456">
        <f t="shared" si="29"/>
        <v>4</v>
      </c>
      <c r="D456" s="14" t="s">
        <v>884</v>
      </c>
      <c r="E456" s="14" t="s">
        <v>885</v>
      </c>
      <c r="F456" s="14" t="s">
        <v>886</v>
      </c>
      <c r="G456" s="14" t="s">
        <v>887</v>
      </c>
      <c r="H456" s="14"/>
      <c r="I456" s="14"/>
      <c r="J456" s="14"/>
      <c r="K456" s="14"/>
      <c r="L456" s="14"/>
      <c r="M456" s="14"/>
      <c r="N456" s="14"/>
      <c r="O456" s="17"/>
      <c r="P456">
        <f t="shared" si="28"/>
        <v>0</v>
      </c>
      <c r="R456" s="4"/>
      <c r="S456">
        <f t="shared" si="30"/>
        <v>0</v>
      </c>
      <c r="V456" s="20">
        <f t="shared" si="31"/>
        <v>2</v>
      </c>
      <c r="W456" s="22" t="s">
        <v>1207</v>
      </c>
      <c r="X456" s="22" t="s">
        <v>1214</v>
      </c>
    </row>
    <row r="457" spans="1:25" x14ac:dyDescent="0.25">
      <c r="A457" t="s">
        <v>466</v>
      </c>
      <c r="B457" s="3" t="s">
        <v>363</v>
      </c>
      <c r="C457">
        <f t="shared" si="29"/>
        <v>0</v>
      </c>
      <c r="O457" s="4"/>
      <c r="P457">
        <f t="shared" si="28"/>
        <v>0</v>
      </c>
      <c r="R457" s="4"/>
      <c r="S457">
        <f t="shared" si="30"/>
        <v>0</v>
      </c>
      <c r="V457" s="20">
        <f t="shared" si="31"/>
        <v>2</v>
      </c>
      <c r="W457" s="22" t="s">
        <v>1189</v>
      </c>
      <c r="X457" s="22" t="s">
        <v>1204</v>
      </c>
    </row>
    <row r="458" spans="1:25" x14ac:dyDescent="0.25">
      <c r="A458" t="s">
        <v>467</v>
      </c>
      <c r="B458" s="3" t="s">
        <v>363</v>
      </c>
      <c r="C458">
        <f t="shared" si="29"/>
        <v>0</v>
      </c>
      <c r="O458" s="4"/>
      <c r="P458">
        <f t="shared" si="28"/>
        <v>0</v>
      </c>
      <c r="R458" s="4"/>
      <c r="S458">
        <f t="shared" si="30"/>
        <v>0</v>
      </c>
      <c r="V458" s="20">
        <f t="shared" si="31"/>
        <v>2</v>
      </c>
      <c r="W458" s="22" t="s">
        <v>1187</v>
      </c>
      <c r="X458" s="22" t="s">
        <v>1210</v>
      </c>
    </row>
    <row r="459" spans="1:25" x14ac:dyDescent="0.25">
      <c r="A459" t="s">
        <v>468</v>
      </c>
      <c r="B459" s="3" t="s">
        <v>363</v>
      </c>
      <c r="C459">
        <f t="shared" si="29"/>
        <v>0</v>
      </c>
      <c r="O459" s="4"/>
      <c r="P459">
        <f t="shared" si="28"/>
        <v>0</v>
      </c>
      <c r="R459" s="4"/>
      <c r="S459">
        <f t="shared" si="30"/>
        <v>0</v>
      </c>
      <c r="V459" s="20">
        <f t="shared" si="31"/>
        <v>1</v>
      </c>
      <c r="W459" s="22" t="s">
        <v>1188</v>
      </c>
    </row>
    <row r="460" spans="1:25" x14ac:dyDescent="0.25">
      <c r="A460" t="s">
        <v>469</v>
      </c>
      <c r="B460" s="3" t="s">
        <v>363</v>
      </c>
      <c r="C460">
        <f t="shared" si="29"/>
        <v>1</v>
      </c>
      <c r="D460" t="s">
        <v>874</v>
      </c>
      <c r="O460" s="4"/>
      <c r="P460">
        <f t="shared" si="28"/>
        <v>0</v>
      </c>
      <c r="R460" s="4"/>
      <c r="S460">
        <f t="shared" si="30"/>
        <v>0</v>
      </c>
      <c r="V460" s="20">
        <f t="shared" si="31"/>
        <v>1</v>
      </c>
      <c r="W460" s="22" t="s">
        <v>1191</v>
      </c>
    </row>
    <row r="461" spans="1:25" x14ac:dyDescent="0.25">
      <c r="A461" t="s">
        <v>470</v>
      </c>
      <c r="B461" s="3" t="s">
        <v>363</v>
      </c>
      <c r="C461">
        <f t="shared" si="29"/>
        <v>0</v>
      </c>
      <c r="O461" s="4"/>
      <c r="P461">
        <f t="shared" si="28"/>
        <v>1</v>
      </c>
      <c r="Q461" s="14" t="s">
        <v>978</v>
      </c>
      <c r="R461" s="4"/>
      <c r="S461">
        <f t="shared" si="30"/>
        <v>0</v>
      </c>
      <c r="V461" s="20">
        <f t="shared" si="31"/>
        <v>1</v>
      </c>
      <c r="W461" s="22" t="s">
        <v>1188</v>
      </c>
    </row>
    <row r="462" spans="1:25" x14ac:dyDescent="0.25">
      <c r="A462" t="s">
        <v>471</v>
      </c>
      <c r="B462" s="3" t="s">
        <v>363</v>
      </c>
      <c r="C462">
        <f t="shared" si="29"/>
        <v>0</v>
      </c>
      <c r="O462" s="4"/>
      <c r="P462">
        <f t="shared" si="28"/>
        <v>0</v>
      </c>
      <c r="R462" s="4"/>
      <c r="S462">
        <f t="shared" si="30"/>
        <v>0</v>
      </c>
      <c r="V462" s="20">
        <f t="shared" si="31"/>
        <v>2</v>
      </c>
      <c r="W462" s="22" t="s">
        <v>1206</v>
      </c>
      <c r="X462" s="22" t="s">
        <v>1189</v>
      </c>
    </row>
    <row r="463" spans="1:25" x14ac:dyDescent="0.25">
      <c r="A463" t="s">
        <v>472</v>
      </c>
      <c r="B463" s="3" t="s">
        <v>363</v>
      </c>
      <c r="C463">
        <f t="shared" si="29"/>
        <v>0</v>
      </c>
      <c r="O463" s="4"/>
      <c r="P463">
        <f t="shared" si="28"/>
        <v>0</v>
      </c>
      <c r="R463" s="4"/>
      <c r="S463">
        <f t="shared" si="30"/>
        <v>0</v>
      </c>
      <c r="V463" s="20">
        <f t="shared" si="31"/>
        <v>1</v>
      </c>
      <c r="W463" s="22" t="s">
        <v>1191</v>
      </c>
    </row>
    <row r="464" spans="1:25" x14ac:dyDescent="0.25">
      <c r="A464" t="s">
        <v>473</v>
      </c>
      <c r="B464" s="3" t="s">
        <v>363</v>
      </c>
      <c r="C464">
        <f t="shared" si="29"/>
        <v>2</v>
      </c>
      <c r="D464" s="14" t="s">
        <v>1132</v>
      </c>
      <c r="E464" s="16" t="s">
        <v>1133</v>
      </c>
      <c r="O464" s="4"/>
      <c r="P464">
        <f t="shared" si="28"/>
        <v>0</v>
      </c>
      <c r="R464" s="4"/>
      <c r="S464">
        <f t="shared" si="30"/>
        <v>0</v>
      </c>
      <c r="V464" s="20">
        <f t="shared" si="31"/>
        <v>2</v>
      </c>
      <c r="W464" s="22" t="s">
        <v>1207</v>
      </c>
      <c r="X464" s="22" t="s">
        <v>1200</v>
      </c>
    </row>
    <row r="465" spans="1:25" x14ac:dyDescent="0.25">
      <c r="A465" t="s">
        <v>474</v>
      </c>
      <c r="B465" s="3" t="s">
        <v>363</v>
      </c>
      <c r="C465">
        <f t="shared" si="29"/>
        <v>0</v>
      </c>
      <c r="O465" s="4"/>
      <c r="P465">
        <f t="shared" si="28"/>
        <v>0</v>
      </c>
      <c r="R465" s="4"/>
      <c r="S465">
        <f t="shared" si="30"/>
        <v>0</v>
      </c>
      <c r="V465" s="20">
        <f t="shared" si="31"/>
        <v>2</v>
      </c>
      <c r="W465" s="22" t="s">
        <v>1187</v>
      </c>
      <c r="X465" s="22" t="s">
        <v>1195</v>
      </c>
    </row>
    <row r="466" spans="1:25" x14ac:dyDescent="0.25">
      <c r="A466" t="s">
        <v>475</v>
      </c>
      <c r="B466" s="3" t="s">
        <v>363</v>
      </c>
      <c r="C466">
        <f t="shared" si="29"/>
        <v>0</v>
      </c>
      <c r="O466" s="4"/>
      <c r="P466">
        <f t="shared" si="28"/>
        <v>0</v>
      </c>
      <c r="R466" s="4"/>
      <c r="S466">
        <f t="shared" si="30"/>
        <v>0</v>
      </c>
      <c r="V466" s="20">
        <f t="shared" si="31"/>
        <v>1</v>
      </c>
      <c r="W466" s="22" t="s">
        <v>1204</v>
      </c>
    </row>
    <row r="467" spans="1:25" x14ac:dyDescent="0.25">
      <c r="A467" t="s">
        <v>476</v>
      </c>
      <c r="B467" s="3" t="s">
        <v>363</v>
      </c>
      <c r="C467">
        <f t="shared" si="29"/>
        <v>0</v>
      </c>
      <c r="O467" s="4"/>
      <c r="P467">
        <f t="shared" si="28"/>
        <v>0</v>
      </c>
      <c r="R467" s="4"/>
      <c r="S467">
        <f t="shared" si="30"/>
        <v>0</v>
      </c>
      <c r="V467" s="20">
        <f t="shared" si="31"/>
        <v>1</v>
      </c>
      <c r="W467" s="22" t="s">
        <v>1191</v>
      </c>
    </row>
    <row r="468" spans="1:25" x14ac:dyDescent="0.25">
      <c r="A468" t="s">
        <v>477</v>
      </c>
      <c r="B468" s="3" t="s">
        <v>363</v>
      </c>
      <c r="C468">
        <f>ABS(COUNTBLANK(D468:O468)-12)</f>
        <v>0</v>
      </c>
      <c r="O468" s="4"/>
      <c r="P468">
        <f t="shared" si="28"/>
        <v>0</v>
      </c>
      <c r="R468" s="4"/>
      <c r="S468">
        <f t="shared" si="30"/>
        <v>0</v>
      </c>
      <c r="V468" s="20">
        <f t="shared" si="31"/>
        <v>2</v>
      </c>
      <c r="W468" s="22" t="s">
        <v>1204</v>
      </c>
      <c r="X468" s="22" t="s">
        <v>1209</v>
      </c>
    </row>
    <row r="469" spans="1:25" x14ac:dyDescent="0.25">
      <c r="A469" t="s">
        <v>478</v>
      </c>
      <c r="B469" s="3" t="s">
        <v>363</v>
      </c>
      <c r="C469">
        <f t="shared" ref="C469:C474" si="32">ABS(COUNTBLANK(D469:O469)-12)</f>
        <v>2</v>
      </c>
      <c r="D469" s="14" t="s">
        <v>1134</v>
      </c>
      <c r="E469" s="14" t="s">
        <v>1135</v>
      </c>
      <c r="O469" s="4"/>
      <c r="P469">
        <f t="shared" si="28"/>
        <v>0</v>
      </c>
      <c r="R469" s="4"/>
      <c r="S469">
        <f t="shared" si="30"/>
        <v>1</v>
      </c>
      <c r="T469" s="21" t="s">
        <v>1086</v>
      </c>
      <c r="V469" s="20">
        <f t="shared" si="31"/>
        <v>3</v>
      </c>
      <c r="W469" s="22" t="s">
        <v>1200</v>
      </c>
      <c r="X469" s="22" t="s">
        <v>1189</v>
      </c>
      <c r="Y469" s="22" t="s">
        <v>1199</v>
      </c>
    </row>
    <row r="470" spans="1:25" x14ac:dyDescent="0.25">
      <c r="A470" t="s">
        <v>479</v>
      </c>
      <c r="B470" s="3" t="s">
        <v>363</v>
      </c>
      <c r="C470">
        <f t="shared" si="32"/>
        <v>3</v>
      </c>
      <c r="D470" s="14" t="s">
        <v>929</v>
      </c>
      <c r="E470" s="14" t="s">
        <v>930</v>
      </c>
      <c r="F470" s="14" t="s">
        <v>931</v>
      </c>
      <c r="O470" s="4"/>
      <c r="P470">
        <f t="shared" si="28"/>
        <v>0</v>
      </c>
      <c r="R470" s="4"/>
      <c r="S470">
        <f t="shared" si="30"/>
        <v>1</v>
      </c>
      <c r="T470" s="21" t="s">
        <v>1030</v>
      </c>
      <c r="V470" s="20">
        <f t="shared" si="31"/>
        <v>2</v>
      </c>
      <c r="W470" s="22" t="s">
        <v>1207</v>
      </c>
      <c r="X470" s="22" t="s">
        <v>1203</v>
      </c>
    </row>
    <row r="471" spans="1:25" x14ac:dyDescent="0.25">
      <c r="A471" t="s">
        <v>480</v>
      </c>
      <c r="B471" s="3" t="s">
        <v>363</v>
      </c>
      <c r="C471">
        <f t="shared" si="32"/>
        <v>0</v>
      </c>
      <c r="O471" s="4"/>
      <c r="P471">
        <f t="shared" si="28"/>
        <v>0</v>
      </c>
      <c r="R471" s="4"/>
      <c r="S471">
        <f t="shared" si="30"/>
        <v>0</v>
      </c>
      <c r="V471" s="20">
        <f>ABS(COUNTBLANK(W471:Z471)-4)</f>
        <v>2</v>
      </c>
      <c r="W471" s="22" t="s">
        <v>1200</v>
      </c>
      <c r="X471" s="22" t="s">
        <v>1199</v>
      </c>
    </row>
    <row r="472" spans="1:25" x14ac:dyDescent="0.25">
      <c r="A472" t="s">
        <v>481</v>
      </c>
      <c r="B472" s="3" t="s">
        <v>363</v>
      </c>
      <c r="C472">
        <f t="shared" si="32"/>
        <v>0</v>
      </c>
      <c r="O472" s="4"/>
      <c r="P472">
        <f t="shared" si="28"/>
        <v>0</v>
      </c>
      <c r="R472" s="4"/>
      <c r="S472">
        <f t="shared" si="30"/>
        <v>0</v>
      </c>
      <c r="V472" s="20">
        <f t="shared" si="31"/>
        <v>2</v>
      </c>
      <c r="W472" s="22" t="s">
        <v>1191</v>
      </c>
      <c r="X472" s="22" t="s">
        <v>1206</v>
      </c>
    </row>
    <row r="473" spans="1:25" x14ac:dyDescent="0.25">
      <c r="A473" t="s">
        <v>482</v>
      </c>
      <c r="B473" s="3" t="s">
        <v>363</v>
      </c>
      <c r="C473">
        <f t="shared" si="32"/>
        <v>0</v>
      </c>
      <c r="O473" s="4"/>
      <c r="P473">
        <f t="shared" si="28"/>
        <v>0</v>
      </c>
      <c r="R473" s="4"/>
      <c r="S473">
        <f t="shared" si="30"/>
        <v>0</v>
      </c>
      <c r="V473" s="20">
        <f t="shared" si="31"/>
        <v>1</v>
      </c>
      <c r="W473" s="22" t="s">
        <v>1195</v>
      </c>
    </row>
    <row r="474" spans="1:25" x14ac:dyDescent="0.25">
      <c r="A474" t="s">
        <v>483</v>
      </c>
      <c r="B474" s="3" t="s">
        <v>363</v>
      </c>
      <c r="C474">
        <f t="shared" si="32"/>
        <v>0</v>
      </c>
      <c r="O474" s="4"/>
      <c r="P474">
        <f t="shared" si="28"/>
        <v>0</v>
      </c>
      <c r="R474" s="4"/>
      <c r="S474">
        <f t="shared" si="30"/>
        <v>1</v>
      </c>
      <c r="T474" s="21" t="s">
        <v>1090</v>
      </c>
      <c r="V474" s="20">
        <f t="shared" si="31"/>
        <v>3</v>
      </c>
      <c r="W474" s="22" t="s">
        <v>1200</v>
      </c>
      <c r="X474" s="22" t="s">
        <v>1207</v>
      </c>
      <c r="Y474" s="22" t="s">
        <v>1214</v>
      </c>
    </row>
    <row r="475" spans="1:25" x14ac:dyDescent="0.25">
      <c r="A475" t="s">
        <v>484</v>
      </c>
      <c r="B475" s="3" t="s">
        <v>363</v>
      </c>
      <c r="C475">
        <f>ABS(COUNTBLANK(D475:O475)-12)</f>
        <v>3</v>
      </c>
      <c r="D475" s="14" t="s">
        <v>1136</v>
      </c>
      <c r="E475" s="14" t="s">
        <v>1137</v>
      </c>
      <c r="F475" s="14" t="s">
        <v>1138</v>
      </c>
      <c r="O475" s="4"/>
      <c r="P475">
        <f t="shared" si="28"/>
        <v>1</v>
      </c>
      <c r="Q475" s="14" t="s">
        <v>997</v>
      </c>
      <c r="R475" s="4"/>
      <c r="S475">
        <f t="shared" si="30"/>
        <v>1</v>
      </c>
      <c r="T475" s="22" t="s">
        <v>1079</v>
      </c>
      <c r="V475" s="20">
        <f t="shared" si="31"/>
        <v>2</v>
      </c>
      <c r="W475" s="22" t="s">
        <v>1200</v>
      </c>
      <c r="X475" s="22" t="s">
        <v>1201</v>
      </c>
    </row>
    <row r="476" spans="1:25" x14ac:dyDescent="0.25">
      <c r="A476" t="s">
        <v>485</v>
      </c>
      <c r="B476" s="3" t="s">
        <v>363</v>
      </c>
      <c r="C476">
        <f t="shared" ref="C476:C492" si="33">ABS(COUNTBLANK(D476:O476)-12)</f>
        <v>0</v>
      </c>
      <c r="O476" s="4"/>
      <c r="P476">
        <f t="shared" si="28"/>
        <v>0</v>
      </c>
      <c r="R476" s="4"/>
      <c r="S476">
        <f t="shared" si="30"/>
        <v>0</v>
      </c>
      <c r="V476" s="20">
        <f t="shared" si="31"/>
        <v>2</v>
      </c>
      <c r="W476" s="22" t="s">
        <v>1207</v>
      </c>
      <c r="X476" s="22" t="s">
        <v>1200</v>
      </c>
    </row>
    <row r="477" spans="1:25" x14ac:dyDescent="0.25">
      <c r="A477" t="s">
        <v>486</v>
      </c>
      <c r="B477" s="3" t="s">
        <v>363</v>
      </c>
      <c r="C477">
        <f t="shared" si="33"/>
        <v>0</v>
      </c>
      <c r="O477" s="4"/>
      <c r="P477">
        <f t="shared" si="28"/>
        <v>0</v>
      </c>
      <c r="R477" s="4"/>
      <c r="S477">
        <f t="shared" si="30"/>
        <v>1</v>
      </c>
      <c r="T477" s="21" t="s">
        <v>1033</v>
      </c>
      <c r="V477" s="20">
        <f t="shared" si="31"/>
        <v>3</v>
      </c>
      <c r="W477" s="22" t="s">
        <v>1195</v>
      </c>
      <c r="X477" s="22" t="s">
        <v>1200</v>
      </c>
      <c r="Y477" s="22" t="s">
        <v>1207</v>
      </c>
    </row>
    <row r="478" spans="1:25" x14ac:dyDescent="0.25">
      <c r="A478" t="s">
        <v>487</v>
      </c>
      <c r="B478" s="3" t="s">
        <v>363</v>
      </c>
      <c r="C478">
        <f t="shared" si="33"/>
        <v>0</v>
      </c>
      <c r="O478" s="4"/>
      <c r="P478">
        <f t="shared" si="28"/>
        <v>1</v>
      </c>
      <c r="Q478" s="14" t="s">
        <v>980</v>
      </c>
      <c r="R478" s="4"/>
      <c r="S478">
        <f t="shared" si="30"/>
        <v>0</v>
      </c>
      <c r="V478" s="20">
        <f t="shared" si="31"/>
        <v>2</v>
      </c>
      <c r="W478" s="22" t="s">
        <v>1195</v>
      </c>
      <c r="X478" s="22" t="s">
        <v>1200</v>
      </c>
    </row>
    <row r="479" spans="1:25" x14ac:dyDescent="0.25">
      <c r="A479" t="s">
        <v>488</v>
      </c>
      <c r="B479" s="3" t="s">
        <v>363</v>
      </c>
      <c r="C479">
        <f t="shared" si="33"/>
        <v>0</v>
      </c>
      <c r="O479" s="4"/>
      <c r="P479">
        <f t="shared" si="28"/>
        <v>0</v>
      </c>
      <c r="R479" s="4"/>
      <c r="S479">
        <f t="shared" si="30"/>
        <v>0</v>
      </c>
      <c r="V479" s="20">
        <f t="shared" si="31"/>
        <v>2</v>
      </c>
      <c r="W479" s="22" t="s">
        <v>1200</v>
      </c>
      <c r="X479" s="22" t="s">
        <v>1203</v>
      </c>
    </row>
    <row r="480" spans="1:25" x14ac:dyDescent="0.25">
      <c r="A480" t="s">
        <v>489</v>
      </c>
      <c r="B480" s="3" t="s">
        <v>363</v>
      </c>
      <c r="C480">
        <f t="shared" si="33"/>
        <v>0</v>
      </c>
      <c r="O480" s="4"/>
      <c r="P480">
        <f t="shared" si="28"/>
        <v>0</v>
      </c>
      <c r="R480" s="4"/>
      <c r="S480">
        <f t="shared" si="30"/>
        <v>1</v>
      </c>
      <c r="T480" s="21" t="s">
        <v>1063</v>
      </c>
      <c r="V480" s="20">
        <f t="shared" si="31"/>
        <v>2</v>
      </c>
      <c r="W480" s="22" t="s">
        <v>1187</v>
      </c>
      <c r="X480" s="22" t="s">
        <v>1191</v>
      </c>
    </row>
    <row r="481" spans="1:25" x14ac:dyDescent="0.25">
      <c r="A481" t="s">
        <v>490</v>
      </c>
      <c r="B481" s="3" t="s">
        <v>363</v>
      </c>
      <c r="C481">
        <f t="shared" si="33"/>
        <v>1</v>
      </c>
      <c r="D481" s="14" t="s">
        <v>911</v>
      </c>
      <c r="O481" s="4"/>
      <c r="P481">
        <f t="shared" si="28"/>
        <v>0</v>
      </c>
      <c r="R481" s="4"/>
      <c r="S481">
        <f t="shared" si="30"/>
        <v>0</v>
      </c>
      <c r="V481" s="20">
        <f t="shared" si="31"/>
        <v>1</v>
      </c>
      <c r="W481" s="22" t="s">
        <v>1207</v>
      </c>
    </row>
    <row r="482" spans="1:25" x14ac:dyDescent="0.25">
      <c r="A482" t="s">
        <v>491</v>
      </c>
      <c r="B482" s="3" t="s">
        <v>363</v>
      </c>
      <c r="C482">
        <f t="shared" si="33"/>
        <v>0</v>
      </c>
      <c r="O482" s="4"/>
      <c r="P482">
        <f t="shared" si="28"/>
        <v>0</v>
      </c>
      <c r="R482" s="4"/>
      <c r="S482">
        <f t="shared" si="30"/>
        <v>1</v>
      </c>
      <c r="T482" s="21" t="s">
        <v>1031</v>
      </c>
      <c r="V482" s="20">
        <f t="shared" si="31"/>
        <v>1</v>
      </c>
      <c r="W482" s="22" t="s">
        <v>1206</v>
      </c>
    </row>
    <row r="483" spans="1:25" x14ac:dyDescent="0.25">
      <c r="A483" t="s">
        <v>492</v>
      </c>
      <c r="B483" s="3" t="s">
        <v>363</v>
      </c>
      <c r="C483">
        <f t="shared" si="33"/>
        <v>0</v>
      </c>
      <c r="O483" s="4"/>
      <c r="P483">
        <f t="shared" si="28"/>
        <v>0</v>
      </c>
      <c r="R483" s="4"/>
      <c r="S483">
        <f t="shared" si="30"/>
        <v>0</v>
      </c>
      <c r="V483" s="20">
        <f t="shared" si="31"/>
        <v>1</v>
      </c>
      <c r="W483" s="22" t="s">
        <v>1206</v>
      </c>
    </row>
    <row r="484" spans="1:25" x14ac:dyDescent="0.25">
      <c r="A484" t="s">
        <v>493</v>
      </c>
      <c r="B484" s="3" t="s">
        <v>363</v>
      </c>
      <c r="C484">
        <f t="shared" si="33"/>
        <v>0</v>
      </c>
      <c r="O484" s="4"/>
      <c r="P484">
        <f t="shared" si="28"/>
        <v>0</v>
      </c>
      <c r="R484" s="4"/>
      <c r="S484">
        <f t="shared" si="30"/>
        <v>0</v>
      </c>
      <c r="V484" s="20">
        <f t="shared" si="31"/>
        <v>1</v>
      </c>
      <c r="W484" s="22" t="s">
        <v>1195</v>
      </c>
    </row>
    <row r="485" spans="1:25" x14ac:dyDescent="0.25">
      <c r="A485" t="s">
        <v>494</v>
      </c>
      <c r="B485" s="3" t="s">
        <v>363</v>
      </c>
      <c r="C485">
        <f t="shared" si="33"/>
        <v>0</v>
      </c>
      <c r="O485" s="4"/>
      <c r="P485">
        <f t="shared" si="28"/>
        <v>0</v>
      </c>
      <c r="R485" s="4"/>
      <c r="S485">
        <f t="shared" si="30"/>
        <v>0</v>
      </c>
      <c r="V485" s="20">
        <f t="shared" si="31"/>
        <v>2</v>
      </c>
      <c r="W485" s="22" t="s">
        <v>1201</v>
      </c>
      <c r="X485" s="22" t="s">
        <v>1203</v>
      </c>
    </row>
    <row r="486" spans="1:25" x14ac:dyDescent="0.25">
      <c r="A486" t="s">
        <v>495</v>
      </c>
      <c r="B486" s="3" t="s">
        <v>363</v>
      </c>
      <c r="C486">
        <f t="shared" si="33"/>
        <v>1</v>
      </c>
      <c r="D486" t="s">
        <v>1139</v>
      </c>
      <c r="O486" s="4"/>
      <c r="P486">
        <f t="shared" si="28"/>
        <v>0</v>
      </c>
      <c r="R486" s="4"/>
      <c r="S486">
        <f t="shared" si="30"/>
        <v>1</v>
      </c>
      <c r="T486" s="22" t="s">
        <v>1032</v>
      </c>
      <c r="V486" s="20">
        <f t="shared" si="31"/>
        <v>1</v>
      </c>
      <c r="W486" s="22" t="s">
        <v>1188</v>
      </c>
    </row>
    <row r="487" spans="1:25" x14ac:dyDescent="0.25">
      <c r="A487" t="s">
        <v>496</v>
      </c>
      <c r="B487" s="3" t="s">
        <v>363</v>
      </c>
      <c r="C487">
        <f t="shared" si="33"/>
        <v>0</v>
      </c>
      <c r="O487" s="4"/>
      <c r="P487">
        <f t="shared" si="28"/>
        <v>0</v>
      </c>
      <c r="R487" s="4"/>
      <c r="S487">
        <f t="shared" si="30"/>
        <v>1</v>
      </c>
      <c r="T487" s="22" t="s">
        <v>1013</v>
      </c>
      <c r="V487" s="20">
        <f t="shared" si="31"/>
        <v>1</v>
      </c>
      <c r="W487" s="22" t="s">
        <v>1206</v>
      </c>
    </row>
    <row r="488" spans="1:25" x14ac:dyDescent="0.25">
      <c r="A488" t="s">
        <v>497</v>
      </c>
      <c r="B488" s="3" t="s">
        <v>363</v>
      </c>
      <c r="C488">
        <f t="shared" si="33"/>
        <v>0</v>
      </c>
      <c r="O488" s="4"/>
      <c r="P488">
        <f t="shared" si="28"/>
        <v>0</v>
      </c>
      <c r="R488" s="4"/>
      <c r="S488">
        <f t="shared" si="30"/>
        <v>1</v>
      </c>
      <c r="T488" s="21" t="s">
        <v>1085</v>
      </c>
      <c r="V488" s="20">
        <f t="shared" si="31"/>
        <v>1</v>
      </c>
      <c r="W488" s="22" t="s">
        <v>1189</v>
      </c>
    </row>
    <row r="489" spans="1:25" x14ac:dyDescent="0.25">
      <c r="A489" t="s">
        <v>498</v>
      </c>
      <c r="B489" s="3" t="s">
        <v>363</v>
      </c>
      <c r="C489">
        <f t="shared" si="33"/>
        <v>4</v>
      </c>
      <c r="D489" t="s">
        <v>1140</v>
      </c>
      <c r="E489" t="s">
        <v>1141</v>
      </c>
      <c r="F489" t="s">
        <v>1142</v>
      </c>
      <c r="G489" t="s">
        <v>1143</v>
      </c>
      <c r="O489" s="4"/>
      <c r="P489">
        <f t="shared" si="28"/>
        <v>0</v>
      </c>
      <c r="R489" s="4"/>
      <c r="S489">
        <f t="shared" si="30"/>
        <v>0</v>
      </c>
      <c r="V489" s="20">
        <f t="shared" si="31"/>
        <v>3</v>
      </c>
      <c r="W489" s="22" t="s">
        <v>1187</v>
      </c>
      <c r="X489" s="22" t="s">
        <v>1195</v>
      </c>
      <c r="Y489" s="22" t="s">
        <v>1210</v>
      </c>
    </row>
    <row r="490" spans="1:25" x14ac:dyDescent="0.25">
      <c r="A490" t="s">
        <v>499</v>
      </c>
      <c r="B490" s="3" t="s">
        <v>363</v>
      </c>
      <c r="C490">
        <f t="shared" si="33"/>
        <v>1</v>
      </c>
      <c r="D490" t="s">
        <v>1144</v>
      </c>
      <c r="O490" s="4"/>
      <c r="P490">
        <f t="shared" si="28"/>
        <v>1</v>
      </c>
      <c r="Q490" s="14" t="s">
        <v>958</v>
      </c>
      <c r="R490" s="4"/>
      <c r="S490">
        <f t="shared" si="30"/>
        <v>0</v>
      </c>
      <c r="V490" s="20">
        <f t="shared" si="31"/>
        <v>1</v>
      </c>
      <c r="W490" s="22" t="s">
        <v>1187</v>
      </c>
    </row>
    <row r="491" spans="1:25" x14ac:dyDescent="0.25">
      <c r="A491" t="s">
        <v>500</v>
      </c>
      <c r="B491" s="3" t="s">
        <v>363</v>
      </c>
      <c r="C491">
        <f t="shared" si="33"/>
        <v>0</v>
      </c>
      <c r="O491" s="4"/>
      <c r="P491">
        <f t="shared" si="28"/>
        <v>0</v>
      </c>
      <c r="R491" s="4"/>
      <c r="S491">
        <f t="shared" si="30"/>
        <v>0</v>
      </c>
      <c r="V491" s="20">
        <f t="shared" si="31"/>
        <v>1</v>
      </c>
      <c r="W491" s="22" t="s">
        <v>1191</v>
      </c>
    </row>
    <row r="492" spans="1:25" x14ac:dyDescent="0.25">
      <c r="A492" t="s">
        <v>501</v>
      </c>
      <c r="B492" s="3" t="s">
        <v>363</v>
      </c>
      <c r="C492">
        <f t="shared" si="33"/>
        <v>0</v>
      </c>
      <c r="O492" s="4"/>
      <c r="P492">
        <f t="shared" si="28"/>
        <v>0</v>
      </c>
      <c r="R492" s="4"/>
      <c r="S492">
        <f t="shared" si="30"/>
        <v>1</v>
      </c>
      <c r="T492" s="21" t="s">
        <v>1078</v>
      </c>
      <c r="V492" s="20">
        <f t="shared" si="31"/>
        <v>2</v>
      </c>
      <c r="W492" s="22" t="s">
        <v>1200</v>
      </c>
      <c r="X492" s="22" t="s">
        <v>1203</v>
      </c>
    </row>
    <row r="493" spans="1:25" x14ac:dyDescent="0.25">
      <c r="A493" t="s">
        <v>502</v>
      </c>
      <c r="B493" s="3" t="s">
        <v>363</v>
      </c>
      <c r="C493">
        <f>ABS(COUNTBLANK(D493:O493)-12)</f>
        <v>0</v>
      </c>
      <c r="O493" s="4"/>
      <c r="P493">
        <f t="shared" si="28"/>
        <v>0</v>
      </c>
      <c r="R493" s="4"/>
      <c r="S493">
        <f t="shared" si="30"/>
        <v>1</v>
      </c>
      <c r="T493" s="21" t="s">
        <v>1014</v>
      </c>
      <c r="V493" s="20">
        <f t="shared" si="31"/>
        <v>1</v>
      </c>
      <c r="W493" s="22" t="s">
        <v>1191</v>
      </c>
    </row>
    <row r="494" spans="1:25" x14ac:dyDescent="0.25">
      <c r="A494" t="s">
        <v>503</v>
      </c>
      <c r="B494" s="3" t="s">
        <v>363</v>
      </c>
      <c r="C494">
        <f t="shared" ref="C494:C531" si="34">ABS(COUNTBLANK(D494:O494)-12)</f>
        <v>0</v>
      </c>
      <c r="O494" s="4"/>
      <c r="P494">
        <f t="shared" si="28"/>
        <v>0</v>
      </c>
      <c r="R494" s="4"/>
      <c r="S494">
        <f t="shared" si="30"/>
        <v>1</v>
      </c>
      <c r="T494" s="21" t="s">
        <v>1049</v>
      </c>
      <c r="V494" s="20">
        <f t="shared" si="31"/>
        <v>1</v>
      </c>
      <c r="W494" s="22" t="s">
        <v>1200</v>
      </c>
    </row>
    <row r="495" spans="1:25" x14ac:dyDescent="0.25">
      <c r="A495" t="s">
        <v>504</v>
      </c>
      <c r="B495" s="3" t="s">
        <v>363</v>
      </c>
      <c r="C495">
        <f t="shared" si="34"/>
        <v>1</v>
      </c>
      <c r="D495" t="s">
        <v>917</v>
      </c>
      <c r="O495" s="4"/>
      <c r="P495">
        <f t="shared" si="28"/>
        <v>0</v>
      </c>
      <c r="R495" s="4"/>
      <c r="S495">
        <f t="shared" si="30"/>
        <v>1</v>
      </c>
      <c r="T495" s="21" t="s">
        <v>1050</v>
      </c>
      <c r="V495" s="20">
        <f t="shared" si="31"/>
        <v>1</v>
      </c>
      <c r="W495" s="22" t="s">
        <v>1200</v>
      </c>
    </row>
    <row r="496" spans="1:25" x14ac:dyDescent="0.25">
      <c r="A496" t="s">
        <v>505</v>
      </c>
      <c r="B496" s="3" t="s">
        <v>363</v>
      </c>
      <c r="C496">
        <f t="shared" si="34"/>
        <v>0</v>
      </c>
      <c r="O496" s="4"/>
      <c r="P496">
        <f t="shared" si="28"/>
        <v>0</v>
      </c>
      <c r="R496" s="4"/>
      <c r="S496">
        <f t="shared" si="30"/>
        <v>0</v>
      </c>
      <c r="V496" s="20">
        <f t="shared" si="31"/>
        <v>1</v>
      </c>
      <c r="W496" s="22" t="s">
        <v>1207</v>
      </c>
    </row>
    <row r="497" spans="1:25" x14ac:dyDescent="0.25">
      <c r="A497" t="s">
        <v>506</v>
      </c>
      <c r="B497" s="3" t="s">
        <v>363</v>
      </c>
      <c r="C497">
        <f t="shared" si="34"/>
        <v>1</v>
      </c>
      <c r="D497" s="14" t="s">
        <v>1145</v>
      </c>
      <c r="O497" s="4"/>
      <c r="P497">
        <f t="shared" si="28"/>
        <v>0</v>
      </c>
      <c r="R497" s="4"/>
      <c r="S497">
        <f t="shared" si="30"/>
        <v>1</v>
      </c>
      <c r="T497" s="22" t="s">
        <v>1039</v>
      </c>
      <c r="V497" s="20">
        <f t="shared" si="31"/>
        <v>1</v>
      </c>
      <c r="W497" s="22" t="s">
        <v>1200</v>
      </c>
    </row>
    <row r="498" spans="1:25" x14ac:dyDescent="0.25">
      <c r="A498" t="s">
        <v>507</v>
      </c>
      <c r="B498" s="3" t="s">
        <v>363</v>
      </c>
      <c r="C498">
        <f t="shared" si="34"/>
        <v>0</v>
      </c>
      <c r="O498" s="4"/>
      <c r="P498">
        <f t="shared" si="28"/>
        <v>0</v>
      </c>
      <c r="R498" s="4"/>
      <c r="S498">
        <f t="shared" si="30"/>
        <v>1</v>
      </c>
      <c r="T498" s="21" t="s">
        <v>1071</v>
      </c>
      <c r="V498" s="20">
        <f t="shared" si="31"/>
        <v>2</v>
      </c>
      <c r="W498" s="22" t="s">
        <v>1187</v>
      </c>
      <c r="X498" s="22" t="s">
        <v>1210</v>
      </c>
    </row>
    <row r="499" spans="1:25" x14ac:dyDescent="0.25">
      <c r="A499" t="s">
        <v>508</v>
      </c>
      <c r="B499" s="3" t="s">
        <v>363</v>
      </c>
      <c r="C499">
        <f t="shared" si="34"/>
        <v>0</v>
      </c>
      <c r="O499" s="4"/>
      <c r="P499">
        <f t="shared" si="28"/>
        <v>0</v>
      </c>
      <c r="R499" s="4"/>
      <c r="S499">
        <f t="shared" si="30"/>
        <v>0</v>
      </c>
      <c r="V499" s="20">
        <f t="shared" si="31"/>
        <v>2</v>
      </c>
      <c r="W499" s="22" t="s">
        <v>1188</v>
      </c>
      <c r="X499" s="22" t="s">
        <v>1191</v>
      </c>
    </row>
    <row r="500" spans="1:25" x14ac:dyDescent="0.25">
      <c r="A500" t="s">
        <v>509</v>
      </c>
      <c r="B500" s="3" t="s">
        <v>363</v>
      </c>
      <c r="C500">
        <f t="shared" si="34"/>
        <v>1</v>
      </c>
      <c r="D500" s="14" t="s">
        <v>942</v>
      </c>
      <c r="O500" s="4"/>
      <c r="P500">
        <f t="shared" si="28"/>
        <v>0</v>
      </c>
      <c r="R500" s="4"/>
      <c r="S500">
        <f t="shared" si="30"/>
        <v>2</v>
      </c>
      <c r="T500" s="22" t="s">
        <v>1023</v>
      </c>
      <c r="U500" s="22" t="s">
        <v>1221</v>
      </c>
      <c r="V500" s="20">
        <f t="shared" si="31"/>
        <v>3</v>
      </c>
      <c r="W500" s="22" t="s">
        <v>1189</v>
      </c>
      <c r="X500" s="22" t="s">
        <v>1201</v>
      </c>
      <c r="Y500" s="21" t="s">
        <v>1204</v>
      </c>
    </row>
    <row r="501" spans="1:25" x14ac:dyDescent="0.25">
      <c r="A501" t="s">
        <v>510</v>
      </c>
      <c r="B501" s="3" t="s">
        <v>363</v>
      </c>
      <c r="C501">
        <f t="shared" si="34"/>
        <v>0</v>
      </c>
      <c r="O501" s="4"/>
      <c r="P501">
        <f t="shared" si="28"/>
        <v>0</v>
      </c>
      <c r="R501" s="4"/>
      <c r="S501">
        <f t="shared" si="30"/>
        <v>1</v>
      </c>
      <c r="T501" s="21" t="s">
        <v>1041</v>
      </c>
      <c r="V501" s="20">
        <f t="shared" si="31"/>
        <v>1</v>
      </c>
      <c r="W501" s="22" t="s">
        <v>1200</v>
      </c>
    </row>
    <row r="502" spans="1:25" x14ac:dyDescent="0.25">
      <c r="A502" t="s">
        <v>511</v>
      </c>
      <c r="B502" s="3" t="s">
        <v>363</v>
      </c>
      <c r="C502">
        <f t="shared" si="34"/>
        <v>0</v>
      </c>
      <c r="O502" s="4"/>
      <c r="P502">
        <f t="shared" si="28"/>
        <v>0</v>
      </c>
      <c r="R502" s="4"/>
      <c r="S502">
        <f t="shared" si="30"/>
        <v>0</v>
      </c>
      <c r="V502" s="20">
        <f t="shared" si="31"/>
        <v>2</v>
      </c>
      <c r="W502" s="22" t="s">
        <v>1195</v>
      </c>
      <c r="X502" s="22" t="s">
        <v>1200</v>
      </c>
    </row>
    <row r="503" spans="1:25" x14ac:dyDescent="0.25">
      <c r="A503" t="s">
        <v>512</v>
      </c>
      <c r="B503" s="3" t="s">
        <v>363</v>
      </c>
      <c r="C503">
        <f t="shared" si="34"/>
        <v>0</v>
      </c>
      <c r="O503" s="4"/>
      <c r="P503">
        <f t="shared" si="28"/>
        <v>1</v>
      </c>
      <c r="Q503" s="14" t="s">
        <v>989</v>
      </c>
      <c r="R503" s="4"/>
      <c r="S503">
        <f t="shared" si="30"/>
        <v>0</v>
      </c>
      <c r="V503" s="20">
        <f t="shared" si="31"/>
        <v>1</v>
      </c>
      <c r="W503" s="22" t="s">
        <v>1207</v>
      </c>
    </row>
    <row r="504" spans="1:25" x14ac:dyDescent="0.25">
      <c r="A504" t="s">
        <v>513</v>
      </c>
      <c r="B504" s="3" t="s">
        <v>363</v>
      </c>
      <c r="C504">
        <f t="shared" si="34"/>
        <v>0</v>
      </c>
      <c r="O504" s="4"/>
      <c r="P504">
        <f t="shared" si="28"/>
        <v>0</v>
      </c>
      <c r="R504" s="4"/>
      <c r="S504">
        <f t="shared" si="30"/>
        <v>0</v>
      </c>
      <c r="V504" s="20">
        <f t="shared" si="31"/>
        <v>2</v>
      </c>
      <c r="W504" s="22" t="s">
        <v>1187</v>
      </c>
      <c r="X504" s="22" t="s">
        <v>1210</v>
      </c>
    </row>
    <row r="505" spans="1:25" x14ac:dyDescent="0.25">
      <c r="A505" t="s">
        <v>514</v>
      </c>
      <c r="B505" s="3" t="s">
        <v>363</v>
      </c>
      <c r="C505">
        <f t="shared" si="34"/>
        <v>0</v>
      </c>
      <c r="O505" s="4"/>
      <c r="P505">
        <f t="shared" ref="P505:P560" si="35">ABS(COUNTBLANK(Q505:R505)-2)</f>
        <v>0</v>
      </c>
      <c r="R505" s="4"/>
      <c r="S505">
        <f t="shared" si="30"/>
        <v>0</v>
      </c>
      <c r="V505" s="20">
        <f t="shared" si="31"/>
        <v>1</v>
      </c>
      <c r="W505" s="22" t="s">
        <v>1188</v>
      </c>
    </row>
    <row r="506" spans="1:25" x14ac:dyDescent="0.25">
      <c r="A506" t="s">
        <v>515</v>
      </c>
      <c r="B506" s="3" t="s">
        <v>363</v>
      </c>
      <c r="C506">
        <f t="shared" si="34"/>
        <v>0</v>
      </c>
      <c r="O506" s="4"/>
      <c r="P506">
        <f t="shared" si="35"/>
        <v>0</v>
      </c>
      <c r="R506" s="4"/>
      <c r="S506">
        <f t="shared" si="30"/>
        <v>0</v>
      </c>
      <c r="V506" s="20">
        <f t="shared" si="31"/>
        <v>2</v>
      </c>
      <c r="W506" s="22" t="s">
        <v>1195</v>
      </c>
      <c r="X506" s="22" t="s">
        <v>1200</v>
      </c>
    </row>
    <row r="507" spans="1:25" x14ac:dyDescent="0.25">
      <c r="A507" t="s">
        <v>516</v>
      </c>
      <c r="B507" s="3" t="s">
        <v>363</v>
      </c>
      <c r="C507">
        <f t="shared" si="34"/>
        <v>1</v>
      </c>
      <c r="D507" s="15" t="s">
        <v>957</v>
      </c>
      <c r="O507" s="4"/>
      <c r="P507">
        <f t="shared" si="35"/>
        <v>0</v>
      </c>
      <c r="R507" s="4"/>
      <c r="S507">
        <f t="shared" si="30"/>
        <v>0</v>
      </c>
      <c r="V507" s="20">
        <f t="shared" si="31"/>
        <v>1</v>
      </c>
      <c r="W507" s="22" t="s">
        <v>1209</v>
      </c>
    </row>
    <row r="508" spans="1:25" x14ac:dyDescent="0.25">
      <c r="A508" t="s">
        <v>517</v>
      </c>
      <c r="B508" s="3" t="s">
        <v>363</v>
      </c>
      <c r="C508">
        <f t="shared" si="34"/>
        <v>0</v>
      </c>
      <c r="O508" s="4"/>
      <c r="P508">
        <f t="shared" si="35"/>
        <v>0</v>
      </c>
      <c r="R508" s="4"/>
      <c r="S508">
        <f t="shared" si="30"/>
        <v>0</v>
      </c>
      <c r="V508" s="20">
        <f t="shared" si="31"/>
        <v>1</v>
      </c>
      <c r="W508" s="22" t="s">
        <v>1206</v>
      </c>
    </row>
    <row r="509" spans="1:25" x14ac:dyDescent="0.25">
      <c r="A509" t="s">
        <v>518</v>
      </c>
      <c r="B509" s="3" t="s">
        <v>363</v>
      </c>
      <c r="C509">
        <f t="shared" si="34"/>
        <v>0</v>
      </c>
      <c r="O509" s="4"/>
      <c r="P509">
        <f t="shared" si="35"/>
        <v>0</v>
      </c>
      <c r="R509" s="4"/>
      <c r="S509">
        <f t="shared" si="30"/>
        <v>0</v>
      </c>
      <c r="V509" s="20">
        <f t="shared" si="31"/>
        <v>1</v>
      </c>
      <c r="W509" s="22" t="s">
        <v>1189</v>
      </c>
    </row>
    <row r="510" spans="1:25" x14ac:dyDescent="0.25">
      <c r="A510" t="s">
        <v>519</v>
      </c>
      <c r="B510" s="3" t="s">
        <v>363</v>
      </c>
      <c r="C510">
        <f t="shared" si="34"/>
        <v>1</v>
      </c>
      <c r="D510" s="14" t="s">
        <v>893</v>
      </c>
      <c r="O510" s="4"/>
      <c r="P510">
        <f t="shared" si="35"/>
        <v>0</v>
      </c>
      <c r="R510" s="4"/>
      <c r="S510">
        <f t="shared" si="30"/>
        <v>0</v>
      </c>
      <c r="V510" s="20">
        <f t="shared" si="31"/>
        <v>1</v>
      </c>
      <c r="W510" s="22" t="s">
        <v>1195</v>
      </c>
    </row>
    <row r="511" spans="1:25" x14ac:dyDescent="0.25">
      <c r="A511" t="s">
        <v>520</v>
      </c>
      <c r="B511" s="3" t="s">
        <v>363</v>
      </c>
      <c r="C511">
        <f t="shared" si="34"/>
        <v>0</v>
      </c>
      <c r="O511" s="4"/>
      <c r="P511">
        <f t="shared" si="35"/>
        <v>0</v>
      </c>
      <c r="R511" s="4"/>
      <c r="S511">
        <f t="shared" si="30"/>
        <v>1</v>
      </c>
      <c r="T511" s="22" t="s">
        <v>1015</v>
      </c>
      <c r="V511" s="20">
        <f t="shared" si="31"/>
        <v>1</v>
      </c>
      <c r="W511" s="22" t="s">
        <v>1209</v>
      </c>
    </row>
    <row r="512" spans="1:25" x14ac:dyDescent="0.25">
      <c r="A512" t="s">
        <v>521</v>
      </c>
      <c r="B512" s="3" t="s">
        <v>363</v>
      </c>
      <c r="C512">
        <f t="shared" si="34"/>
        <v>1</v>
      </c>
      <c r="D512" t="s">
        <v>1146</v>
      </c>
      <c r="O512" s="4"/>
      <c r="P512">
        <f t="shared" si="35"/>
        <v>0</v>
      </c>
      <c r="R512" s="4"/>
      <c r="S512">
        <f t="shared" si="30"/>
        <v>0</v>
      </c>
      <c r="V512" s="20">
        <f t="shared" si="31"/>
        <v>1</v>
      </c>
      <c r="W512" s="22" t="s">
        <v>1191</v>
      </c>
    </row>
    <row r="513" spans="1:25" x14ac:dyDescent="0.25">
      <c r="A513" t="s">
        <v>522</v>
      </c>
      <c r="B513" s="3" t="s">
        <v>363</v>
      </c>
      <c r="C513">
        <f t="shared" si="34"/>
        <v>0</v>
      </c>
      <c r="O513" s="4"/>
      <c r="P513">
        <f t="shared" si="35"/>
        <v>0</v>
      </c>
      <c r="R513" s="4"/>
      <c r="S513">
        <f t="shared" si="30"/>
        <v>1</v>
      </c>
      <c r="T513" s="22" t="s">
        <v>1067</v>
      </c>
      <c r="V513" s="20">
        <f t="shared" si="31"/>
        <v>2</v>
      </c>
      <c r="W513" s="22" t="s">
        <v>1191</v>
      </c>
      <c r="X513" s="22" t="s">
        <v>1206</v>
      </c>
    </row>
    <row r="514" spans="1:25" x14ac:dyDescent="0.25">
      <c r="A514" t="s">
        <v>523</v>
      </c>
      <c r="B514" s="3" t="s">
        <v>363</v>
      </c>
      <c r="C514">
        <f t="shared" si="34"/>
        <v>0</v>
      </c>
      <c r="O514" s="4"/>
      <c r="P514">
        <f t="shared" si="35"/>
        <v>0</v>
      </c>
      <c r="R514" s="4"/>
      <c r="S514">
        <f t="shared" si="30"/>
        <v>0</v>
      </c>
      <c r="V514" s="20">
        <f t="shared" si="31"/>
        <v>1</v>
      </c>
      <c r="W514" s="22" t="s">
        <v>1188</v>
      </c>
    </row>
    <row r="515" spans="1:25" x14ac:dyDescent="0.25">
      <c r="A515" t="s">
        <v>524</v>
      </c>
      <c r="B515" s="3" t="s">
        <v>363</v>
      </c>
      <c r="C515">
        <f t="shared" si="34"/>
        <v>0</v>
      </c>
      <c r="O515" s="4"/>
      <c r="P515">
        <f t="shared" si="35"/>
        <v>0</v>
      </c>
      <c r="R515" s="4"/>
      <c r="S515">
        <f t="shared" ref="S515:S578" si="36">ABS(COUNTBLANK(T515:U515)-2)</f>
        <v>0</v>
      </c>
      <c r="V515" s="20">
        <f t="shared" ref="V515:V578" si="37">ABS(COUNTBLANK(W515:Z515)-4)</f>
        <v>2</v>
      </c>
      <c r="W515" s="22" t="s">
        <v>1204</v>
      </c>
      <c r="X515" s="22" t="s">
        <v>1206</v>
      </c>
    </row>
    <row r="516" spans="1:25" x14ac:dyDescent="0.25">
      <c r="A516" t="s">
        <v>525</v>
      </c>
      <c r="B516" s="3" t="s">
        <v>363</v>
      </c>
      <c r="C516">
        <f t="shared" si="34"/>
        <v>1</v>
      </c>
      <c r="D516" s="14" t="s">
        <v>1147</v>
      </c>
      <c r="O516" s="4"/>
      <c r="P516">
        <f t="shared" si="35"/>
        <v>1</v>
      </c>
      <c r="Q516" s="14" t="s">
        <v>971</v>
      </c>
      <c r="R516" s="4"/>
      <c r="S516">
        <f t="shared" si="36"/>
        <v>0</v>
      </c>
      <c r="V516" s="20">
        <f t="shared" si="37"/>
        <v>1</v>
      </c>
      <c r="W516" s="22" t="s">
        <v>1191</v>
      </c>
    </row>
    <row r="517" spans="1:25" x14ac:dyDescent="0.25">
      <c r="A517" t="s">
        <v>526</v>
      </c>
      <c r="B517" s="3" t="s">
        <v>363</v>
      </c>
      <c r="C517">
        <f t="shared" si="34"/>
        <v>0</v>
      </c>
      <c r="O517" s="4"/>
      <c r="P517">
        <f t="shared" si="35"/>
        <v>0</v>
      </c>
      <c r="R517" s="4"/>
      <c r="S517">
        <f t="shared" si="36"/>
        <v>0</v>
      </c>
      <c r="V517" s="20">
        <f t="shared" si="37"/>
        <v>1</v>
      </c>
      <c r="W517" s="22" t="s">
        <v>1206</v>
      </c>
    </row>
    <row r="518" spans="1:25" x14ac:dyDescent="0.25">
      <c r="A518" t="s">
        <v>527</v>
      </c>
      <c r="B518" s="3" t="s">
        <v>363</v>
      </c>
      <c r="C518">
        <f t="shared" si="34"/>
        <v>0</v>
      </c>
      <c r="O518" s="4"/>
      <c r="P518">
        <f t="shared" si="35"/>
        <v>0</v>
      </c>
      <c r="R518" s="4"/>
      <c r="S518">
        <f t="shared" si="36"/>
        <v>0</v>
      </c>
      <c r="V518" s="20">
        <f t="shared" si="37"/>
        <v>2</v>
      </c>
      <c r="W518" s="22" t="s">
        <v>1187</v>
      </c>
      <c r="X518" s="22" t="s">
        <v>1195</v>
      </c>
    </row>
    <row r="519" spans="1:25" x14ac:dyDescent="0.25">
      <c r="A519" t="s">
        <v>528</v>
      </c>
      <c r="B519" s="3" t="s">
        <v>363</v>
      </c>
      <c r="C519">
        <f t="shared" si="34"/>
        <v>0</v>
      </c>
      <c r="O519" s="4"/>
      <c r="P519">
        <f t="shared" si="35"/>
        <v>0</v>
      </c>
      <c r="R519" s="4"/>
      <c r="S519">
        <f t="shared" si="36"/>
        <v>0</v>
      </c>
      <c r="V519" s="20">
        <f t="shared" si="37"/>
        <v>1</v>
      </c>
      <c r="W519" s="22" t="s">
        <v>1187</v>
      </c>
    </row>
    <row r="520" spans="1:25" x14ac:dyDescent="0.25">
      <c r="A520" t="s">
        <v>529</v>
      </c>
      <c r="B520" s="3" t="s">
        <v>363</v>
      </c>
      <c r="C520">
        <f t="shared" si="34"/>
        <v>0</v>
      </c>
      <c r="O520" s="4"/>
      <c r="P520">
        <f t="shared" si="35"/>
        <v>0</v>
      </c>
      <c r="R520" s="4"/>
      <c r="S520">
        <f t="shared" si="36"/>
        <v>1</v>
      </c>
      <c r="T520" s="21" t="s">
        <v>1027</v>
      </c>
      <c r="V520" s="20">
        <f t="shared" si="37"/>
        <v>2</v>
      </c>
      <c r="W520" s="22" t="s">
        <v>1189</v>
      </c>
      <c r="X520" s="22" t="s">
        <v>1204</v>
      </c>
    </row>
    <row r="521" spans="1:25" x14ac:dyDescent="0.25">
      <c r="A521" t="s">
        <v>530</v>
      </c>
      <c r="B521" s="3" t="s">
        <v>363</v>
      </c>
      <c r="C521">
        <f t="shared" si="34"/>
        <v>0</v>
      </c>
      <c r="O521" s="4"/>
      <c r="P521">
        <f t="shared" si="35"/>
        <v>0</v>
      </c>
      <c r="R521" s="4"/>
      <c r="S521">
        <f t="shared" si="36"/>
        <v>0</v>
      </c>
      <c r="V521" s="20">
        <f t="shared" si="37"/>
        <v>3</v>
      </c>
      <c r="W521" s="22" t="s">
        <v>1206</v>
      </c>
      <c r="X521" s="22" t="s">
        <v>1189</v>
      </c>
      <c r="Y521" s="22" t="s">
        <v>1200</v>
      </c>
    </row>
    <row r="522" spans="1:25" x14ac:dyDescent="0.25">
      <c r="A522" t="s">
        <v>531</v>
      </c>
      <c r="B522" s="3" t="s">
        <v>363</v>
      </c>
      <c r="C522">
        <f t="shared" si="34"/>
        <v>9</v>
      </c>
      <c r="D522" s="14" t="s">
        <v>900</v>
      </c>
      <c r="E522" s="14" t="s">
        <v>901</v>
      </c>
      <c r="F522" s="14" t="s">
        <v>902</v>
      </c>
      <c r="G522" s="14" t="s">
        <v>903</v>
      </c>
      <c r="H522" s="14" t="s">
        <v>904</v>
      </c>
      <c r="I522" s="14" t="s">
        <v>905</v>
      </c>
      <c r="J522" s="14" t="s">
        <v>1115</v>
      </c>
      <c r="K522" s="14" t="s">
        <v>906</v>
      </c>
      <c r="L522" s="14" t="s">
        <v>907</v>
      </c>
      <c r="M522" s="14"/>
      <c r="N522" s="14"/>
      <c r="O522" s="17"/>
      <c r="P522">
        <f t="shared" si="35"/>
        <v>0</v>
      </c>
      <c r="R522" s="4"/>
      <c r="S522">
        <f t="shared" si="36"/>
        <v>0</v>
      </c>
      <c r="V522" s="20">
        <f t="shared" si="37"/>
        <v>1</v>
      </c>
      <c r="W522" s="22" t="s">
        <v>1200</v>
      </c>
    </row>
    <row r="523" spans="1:25" x14ac:dyDescent="0.25">
      <c r="A523" t="s">
        <v>532</v>
      </c>
      <c r="B523" s="3" t="s">
        <v>363</v>
      </c>
      <c r="C523">
        <f t="shared" si="34"/>
        <v>0</v>
      </c>
      <c r="O523" s="4"/>
      <c r="P523">
        <f t="shared" si="35"/>
        <v>0</v>
      </c>
      <c r="R523" s="4"/>
      <c r="S523">
        <f t="shared" si="36"/>
        <v>0</v>
      </c>
      <c r="V523" s="20">
        <f t="shared" si="37"/>
        <v>3</v>
      </c>
      <c r="W523" s="22" t="s">
        <v>1195</v>
      </c>
      <c r="X523" s="22" t="s">
        <v>1207</v>
      </c>
      <c r="Y523" s="22" t="s">
        <v>1214</v>
      </c>
    </row>
    <row r="524" spans="1:25" x14ac:dyDescent="0.25">
      <c r="A524" t="s">
        <v>533</v>
      </c>
      <c r="B524" s="3" t="s">
        <v>363</v>
      </c>
      <c r="C524">
        <f t="shared" si="34"/>
        <v>1</v>
      </c>
      <c r="D524" s="14" t="s">
        <v>1148</v>
      </c>
      <c r="O524" s="4"/>
      <c r="P524">
        <f t="shared" si="35"/>
        <v>0</v>
      </c>
      <c r="R524" s="4"/>
      <c r="S524">
        <f t="shared" si="36"/>
        <v>0</v>
      </c>
      <c r="V524" s="20">
        <f t="shared" si="37"/>
        <v>2</v>
      </c>
      <c r="W524" s="22" t="s">
        <v>1209</v>
      </c>
      <c r="X524" s="22" t="s">
        <v>1204</v>
      </c>
    </row>
    <row r="525" spans="1:25" x14ac:dyDescent="0.25">
      <c r="A525" t="s">
        <v>534</v>
      </c>
      <c r="B525" s="3" t="s">
        <v>363</v>
      </c>
      <c r="C525">
        <f t="shared" si="34"/>
        <v>0</v>
      </c>
      <c r="O525" s="4"/>
      <c r="P525">
        <f t="shared" si="35"/>
        <v>0</v>
      </c>
      <c r="R525" s="4"/>
      <c r="S525">
        <f t="shared" si="36"/>
        <v>0</v>
      </c>
      <c r="V525" s="20">
        <f t="shared" si="37"/>
        <v>2</v>
      </c>
      <c r="W525" s="22" t="s">
        <v>1204</v>
      </c>
      <c r="X525" s="21" t="s">
        <v>1209</v>
      </c>
    </row>
    <row r="526" spans="1:25" x14ac:dyDescent="0.25">
      <c r="A526" t="s">
        <v>535</v>
      </c>
      <c r="B526" s="3" t="s">
        <v>363</v>
      </c>
      <c r="C526">
        <f t="shared" si="34"/>
        <v>2</v>
      </c>
      <c r="D526" s="14" t="s">
        <v>943</v>
      </c>
      <c r="E526" t="s">
        <v>944</v>
      </c>
      <c r="O526" s="4"/>
      <c r="P526">
        <f t="shared" si="35"/>
        <v>0</v>
      </c>
      <c r="R526" s="4"/>
      <c r="S526">
        <f t="shared" si="36"/>
        <v>0</v>
      </c>
      <c r="V526" s="20">
        <f t="shared" si="37"/>
        <v>2</v>
      </c>
      <c r="W526" s="22" t="s">
        <v>1204</v>
      </c>
      <c r="X526" s="22" t="s">
        <v>1189</v>
      </c>
    </row>
    <row r="527" spans="1:25" x14ac:dyDescent="0.25">
      <c r="A527" t="s">
        <v>536</v>
      </c>
      <c r="B527" s="3" t="s">
        <v>363</v>
      </c>
      <c r="C527">
        <f t="shared" si="34"/>
        <v>12</v>
      </c>
      <c r="D527" s="14" t="s">
        <v>1149</v>
      </c>
      <c r="E527" s="14" t="s">
        <v>1150</v>
      </c>
      <c r="F527" s="14" t="s">
        <v>1151</v>
      </c>
      <c r="G527" s="14" t="s">
        <v>1152</v>
      </c>
      <c r="H527" s="14" t="s">
        <v>1153</v>
      </c>
      <c r="I527" s="14" t="s">
        <v>1154</v>
      </c>
      <c r="J527" s="14" t="s">
        <v>1155</v>
      </c>
      <c r="K527" s="14" t="s">
        <v>1156</v>
      </c>
      <c r="L527" s="14" t="s">
        <v>1157</v>
      </c>
      <c r="M527" s="14" t="s">
        <v>1158</v>
      </c>
      <c r="N527" s="14" t="s">
        <v>1159</v>
      </c>
      <c r="O527" s="17" t="s">
        <v>1160</v>
      </c>
      <c r="P527">
        <f t="shared" si="35"/>
        <v>0</v>
      </c>
      <c r="R527" s="4"/>
      <c r="S527">
        <f t="shared" si="36"/>
        <v>1</v>
      </c>
      <c r="T527" s="21" t="s">
        <v>1055</v>
      </c>
      <c r="V527" s="20">
        <f t="shared" si="37"/>
        <v>2</v>
      </c>
      <c r="W527" s="22" t="s">
        <v>1204</v>
      </c>
      <c r="X527" s="22" t="s">
        <v>1209</v>
      </c>
    </row>
    <row r="528" spans="1:25" x14ac:dyDescent="0.25">
      <c r="A528" t="s">
        <v>537</v>
      </c>
      <c r="B528" s="3" t="s">
        <v>363</v>
      </c>
      <c r="C528">
        <f t="shared" si="34"/>
        <v>12</v>
      </c>
      <c r="D528" s="14" t="s">
        <v>953</v>
      </c>
      <c r="E528" s="14" t="s">
        <v>1161</v>
      </c>
      <c r="F528" s="14" t="s">
        <v>954</v>
      </c>
      <c r="G528" s="14" t="s">
        <v>1162</v>
      </c>
      <c r="H528" s="14" t="s">
        <v>1163</v>
      </c>
      <c r="I528" s="14" t="s">
        <v>1164</v>
      </c>
      <c r="J528" s="14" t="s">
        <v>1165</v>
      </c>
      <c r="K528" s="14" t="s">
        <v>1166</v>
      </c>
      <c r="L528" s="14" t="s">
        <v>1167</v>
      </c>
      <c r="M528" s="14" t="s">
        <v>1168</v>
      </c>
      <c r="N528" s="14" t="s">
        <v>1169</v>
      </c>
      <c r="O528" s="17" t="s">
        <v>955</v>
      </c>
      <c r="P528">
        <f t="shared" si="35"/>
        <v>0</v>
      </c>
      <c r="R528" s="4"/>
      <c r="S528">
        <f t="shared" si="36"/>
        <v>1</v>
      </c>
      <c r="T528" s="21" t="s">
        <v>1016</v>
      </c>
      <c r="V528" s="20">
        <f t="shared" si="37"/>
        <v>1</v>
      </c>
      <c r="W528" s="22" t="s">
        <v>1209</v>
      </c>
    </row>
    <row r="529" spans="1:24" x14ac:dyDescent="0.25">
      <c r="A529" t="s">
        <v>538</v>
      </c>
      <c r="B529" s="3" t="s">
        <v>363</v>
      </c>
      <c r="C529">
        <f t="shared" si="34"/>
        <v>0</v>
      </c>
      <c r="O529" s="4"/>
      <c r="P529">
        <f t="shared" si="35"/>
        <v>0</v>
      </c>
      <c r="R529" s="4"/>
      <c r="S529">
        <f t="shared" si="36"/>
        <v>0</v>
      </c>
      <c r="V529" s="20">
        <f t="shared" si="37"/>
        <v>1</v>
      </c>
      <c r="W529" s="22" t="s">
        <v>1206</v>
      </c>
    </row>
    <row r="530" spans="1:24" x14ac:dyDescent="0.25">
      <c r="A530" t="s">
        <v>539</v>
      </c>
      <c r="B530" s="3" t="s">
        <v>363</v>
      </c>
      <c r="C530">
        <f t="shared" si="34"/>
        <v>0</v>
      </c>
      <c r="O530" s="4"/>
      <c r="P530">
        <f t="shared" si="35"/>
        <v>1</v>
      </c>
      <c r="Q530" s="14" t="s">
        <v>985</v>
      </c>
      <c r="R530" s="4"/>
      <c r="S530">
        <f t="shared" si="36"/>
        <v>0</v>
      </c>
      <c r="V530" s="20">
        <f t="shared" si="37"/>
        <v>1</v>
      </c>
      <c r="W530" s="22" t="s">
        <v>1206</v>
      </c>
    </row>
    <row r="531" spans="1:24" x14ac:dyDescent="0.25">
      <c r="A531" t="s">
        <v>540</v>
      </c>
      <c r="B531" s="3" t="s">
        <v>363</v>
      </c>
      <c r="C531">
        <f t="shared" si="34"/>
        <v>0</v>
      </c>
      <c r="O531" s="4"/>
      <c r="P531">
        <f t="shared" si="35"/>
        <v>2</v>
      </c>
      <c r="Q531" s="14" t="s">
        <v>975</v>
      </c>
      <c r="R531" s="17" t="s">
        <v>976</v>
      </c>
      <c r="S531">
        <f t="shared" si="36"/>
        <v>0</v>
      </c>
      <c r="V531" s="20">
        <f t="shared" si="37"/>
        <v>1</v>
      </c>
      <c r="W531" s="22" t="s">
        <v>1188</v>
      </c>
    </row>
    <row r="532" spans="1:24" x14ac:dyDescent="0.25">
      <c r="A532" t="s">
        <v>541</v>
      </c>
      <c r="B532" s="3" t="s">
        <v>363</v>
      </c>
      <c r="C532">
        <f>ABS(COUNTBLANK(D532:O532)-12)</f>
        <v>0</v>
      </c>
      <c r="O532" s="4"/>
      <c r="P532">
        <f t="shared" si="35"/>
        <v>0</v>
      </c>
      <c r="R532" s="4"/>
      <c r="S532">
        <f t="shared" si="36"/>
        <v>1</v>
      </c>
      <c r="T532" s="21" t="s">
        <v>1024</v>
      </c>
      <c r="V532" s="20">
        <f t="shared" si="37"/>
        <v>1</v>
      </c>
      <c r="W532" s="22" t="s">
        <v>1206</v>
      </c>
    </row>
    <row r="533" spans="1:24" x14ac:dyDescent="0.25">
      <c r="A533" t="s">
        <v>542</v>
      </c>
      <c r="B533" s="3" t="s">
        <v>363</v>
      </c>
      <c r="C533">
        <f t="shared" ref="C533:C596" si="38">ABS(COUNTBLANK(D533:O533)-12)</f>
        <v>1</v>
      </c>
      <c r="D533" t="s">
        <v>881</v>
      </c>
      <c r="O533" s="4"/>
      <c r="P533">
        <f t="shared" si="35"/>
        <v>0</v>
      </c>
      <c r="R533" s="4"/>
      <c r="S533">
        <f t="shared" si="36"/>
        <v>1</v>
      </c>
      <c r="T533" s="21" t="s">
        <v>1036</v>
      </c>
      <c r="V533" s="20">
        <f t="shared" si="37"/>
        <v>2</v>
      </c>
      <c r="W533" s="22" t="s">
        <v>1187</v>
      </c>
      <c r="X533" s="22" t="s">
        <v>1195</v>
      </c>
    </row>
    <row r="534" spans="1:24" x14ac:dyDescent="0.25">
      <c r="A534" t="s">
        <v>543</v>
      </c>
      <c r="B534" s="3" t="s">
        <v>363</v>
      </c>
      <c r="C534">
        <f t="shared" si="38"/>
        <v>0</v>
      </c>
      <c r="O534" s="4"/>
      <c r="P534">
        <f t="shared" si="35"/>
        <v>0</v>
      </c>
      <c r="R534" s="4"/>
      <c r="S534">
        <f t="shared" si="36"/>
        <v>0</v>
      </c>
      <c r="V534" s="20">
        <f t="shared" si="37"/>
        <v>2</v>
      </c>
      <c r="W534" s="22" t="s">
        <v>1189</v>
      </c>
      <c r="X534" s="22" t="s">
        <v>1206</v>
      </c>
    </row>
    <row r="535" spans="1:24" x14ac:dyDescent="0.25">
      <c r="A535" t="s">
        <v>544</v>
      </c>
      <c r="B535" s="3" t="s">
        <v>363</v>
      </c>
      <c r="C535">
        <f t="shared" si="38"/>
        <v>0</v>
      </c>
      <c r="O535" s="4"/>
      <c r="P535">
        <f t="shared" si="35"/>
        <v>0</v>
      </c>
      <c r="R535" s="4"/>
      <c r="S535">
        <f t="shared" si="36"/>
        <v>1</v>
      </c>
      <c r="T535" s="21" t="s">
        <v>1056</v>
      </c>
      <c r="V535" s="20">
        <f t="shared" si="37"/>
        <v>1</v>
      </c>
      <c r="W535" s="22" t="s">
        <v>1187</v>
      </c>
    </row>
    <row r="536" spans="1:24" x14ac:dyDescent="0.25">
      <c r="A536" t="s">
        <v>545</v>
      </c>
      <c r="B536" s="3" t="s">
        <v>363</v>
      </c>
      <c r="C536">
        <f t="shared" si="38"/>
        <v>0</v>
      </c>
      <c r="O536" s="4"/>
      <c r="P536">
        <f t="shared" si="35"/>
        <v>0</v>
      </c>
      <c r="R536" s="4"/>
      <c r="S536">
        <f t="shared" si="36"/>
        <v>0</v>
      </c>
      <c r="V536" s="20">
        <f t="shared" si="37"/>
        <v>2</v>
      </c>
      <c r="W536" s="22" t="s">
        <v>1191</v>
      </c>
      <c r="X536" s="21" t="s">
        <v>1193</v>
      </c>
    </row>
    <row r="537" spans="1:24" x14ac:dyDescent="0.25">
      <c r="A537" t="s">
        <v>546</v>
      </c>
      <c r="B537" s="3" t="s">
        <v>363</v>
      </c>
      <c r="C537">
        <f t="shared" si="38"/>
        <v>0</v>
      </c>
      <c r="O537" s="4"/>
      <c r="P537">
        <f t="shared" si="35"/>
        <v>1</v>
      </c>
      <c r="Q537" s="14" t="s">
        <v>961</v>
      </c>
      <c r="R537" s="4"/>
      <c r="S537">
        <f t="shared" si="36"/>
        <v>0</v>
      </c>
      <c r="V537" s="20">
        <f t="shared" si="37"/>
        <v>1</v>
      </c>
      <c r="W537" s="22" t="s">
        <v>1187</v>
      </c>
    </row>
    <row r="538" spans="1:24" x14ac:dyDescent="0.25">
      <c r="A538" t="s">
        <v>547</v>
      </c>
      <c r="B538" s="3" t="s">
        <v>363</v>
      </c>
      <c r="C538">
        <f t="shared" si="38"/>
        <v>0</v>
      </c>
      <c r="O538" s="4"/>
      <c r="P538">
        <f t="shared" si="35"/>
        <v>0</v>
      </c>
      <c r="R538" s="4"/>
      <c r="S538">
        <f t="shared" si="36"/>
        <v>0</v>
      </c>
      <c r="V538" s="20">
        <f t="shared" si="37"/>
        <v>1</v>
      </c>
      <c r="W538" s="22" t="s">
        <v>1203</v>
      </c>
    </row>
    <row r="539" spans="1:24" x14ac:dyDescent="0.25">
      <c r="A539" t="s">
        <v>548</v>
      </c>
      <c r="B539" s="3" t="s">
        <v>363</v>
      </c>
      <c r="C539">
        <f t="shared" si="38"/>
        <v>0</v>
      </c>
      <c r="O539" s="4"/>
      <c r="P539">
        <f t="shared" si="35"/>
        <v>1</v>
      </c>
      <c r="Q539" s="14" t="s">
        <v>966</v>
      </c>
      <c r="R539" s="4"/>
      <c r="S539">
        <f t="shared" si="36"/>
        <v>1</v>
      </c>
      <c r="T539" s="22" t="s">
        <v>1057</v>
      </c>
      <c r="V539" s="20">
        <f t="shared" si="37"/>
        <v>1</v>
      </c>
      <c r="W539" s="22" t="s">
        <v>1187</v>
      </c>
    </row>
    <row r="540" spans="1:24" x14ac:dyDescent="0.25">
      <c r="A540" t="s">
        <v>549</v>
      </c>
      <c r="B540" s="3" t="s">
        <v>363</v>
      </c>
      <c r="C540">
        <f t="shared" si="38"/>
        <v>0</v>
      </c>
      <c r="O540" s="4"/>
      <c r="P540">
        <f t="shared" si="35"/>
        <v>0</v>
      </c>
      <c r="R540" s="4"/>
      <c r="S540">
        <f t="shared" si="36"/>
        <v>1</v>
      </c>
      <c r="T540" s="21" t="s">
        <v>1047</v>
      </c>
      <c r="V540" s="20">
        <f t="shared" si="37"/>
        <v>2</v>
      </c>
      <c r="W540" s="22" t="s">
        <v>1189</v>
      </c>
      <c r="X540" s="22" t="s">
        <v>1200</v>
      </c>
    </row>
    <row r="541" spans="1:24" x14ac:dyDescent="0.25">
      <c r="A541" t="s">
        <v>550</v>
      </c>
      <c r="B541" s="3" t="s">
        <v>363</v>
      </c>
      <c r="C541">
        <f t="shared" si="38"/>
        <v>0</v>
      </c>
      <c r="O541" s="4"/>
      <c r="P541">
        <f t="shared" si="35"/>
        <v>0</v>
      </c>
      <c r="R541" s="4"/>
      <c r="S541">
        <f t="shared" si="36"/>
        <v>0</v>
      </c>
      <c r="V541" s="20">
        <f t="shared" si="37"/>
        <v>1</v>
      </c>
      <c r="W541" s="22" t="s">
        <v>1188</v>
      </c>
    </row>
    <row r="542" spans="1:24" x14ac:dyDescent="0.25">
      <c r="A542" t="s">
        <v>551</v>
      </c>
      <c r="B542" s="3" t="s">
        <v>363</v>
      </c>
      <c r="C542">
        <f t="shared" si="38"/>
        <v>0</v>
      </c>
      <c r="O542" s="4"/>
      <c r="P542">
        <f t="shared" si="35"/>
        <v>0</v>
      </c>
      <c r="R542" s="4"/>
      <c r="S542">
        <f t="shared" si="36"/>
        <v>0</v>
      </c>
      <c r="V542" s="20">
        <f t="shared" si="37"/>
        <v>1</v>
      </c>
      <c r="W542" s="22" t="s">
        <v>1200</v>
      </c>
    </row>
    <row r="543" spans="1:24" x14ac:dyDescent="0.25">
      <c r="A543" t="s">
        <v>552</v>
      </c>
      <c r="B543" s="3" t="s">
        <v>363</v>
      </c>
      <c r="C543">
        <f t="shared" si="38"/>
        <v>0</v>
      </c>
      <c r="O543" s="4"/>
      <c r="P543">
        <f t="shared" si="35"/>
        <v>0</v>
      </c>
      <c r="R543" s="4"/>
      <c r="S543">
        <f t="shared" si="36"/>
        <v>0</v>
      </c>
      <c r="V543" s="20">
        <f t="shared" si="37"/>
        <v>1</v>
      </c>
      <c r="W543" s="22" t="s">
        <v>1187</v>
      </c>
    </row>
    <row r="544" spans="1:24" x14ac:dyDescent="0.25">
      <c r="A544" t="s">
        <v>553</v>
      </c>
      <c r="B544" s="3" t="s">
        <v>363</v>
      </c>
      <c r="C544">
        <f t="shared" si="38"/>
        <v>0</v>
      </c>
      <c r="O544" s="4"/>
      <c r="P544">
        <f t="shared" si="35"/>
        <v>1</v>
      </c>
      <c r="Q544" s="14" t="s">
        <v>988</v>
      </c>
      <c r="R544" s="4"/>
      <c r="S544">
        <f t="shared" si="36"/>
        <v>0</v>
      </c>
      <c r="V544" s="20">
        <f t="shared" si="37"/>
        <v>1</v>
      </c>
      <c r="W544" s="22" t="s">
        <v>1206</v>
      </c>
    </row>
    <row r="545" spans="1:24" x14ac:dyDescent="0.25">
      <c r="A545" t="s">
        <v>554</v>
      </c>
      <c r="B545" s="3" t="s">
        <v>363</v>
      </c>
      <c r="C545">
        <f t="shared" si="38"/>
        <v>0</v>
      </c>
      <c r="O545" s="4"/>
      <c r="P545">
        <f t="shared" si="35"/>
        <v>0</v>
      </c>
      <c r="R545" s="4"/>
      <c r="S545">
        <f t="shared" si="36"/>
        <v>0</v>
      </c>
      <c r="V545" s="20">
        <f t="shared" si="37"/>
        <v>1</v>
      </c>
      <c r="W545" s="22" t="s">
        <v>1206</v>
      </c>
    </row>
    <row r="546" spans="1:24" x14ac:dyDescent="0.25">
      <c r="A546" t="s">
        <v>555</v>
      </c>
      <c r="B546" s="3" t="s">
        <v>363</v>
      </c>
      <c r="C546">
        <f t="shared" si="38"/>
        <v>0</v>
      </c>
      <c r="O546" s="4"/>
      <c r="P546">
        <f t="shared" si="35"/>
        <v>0</v>
      </c>
      <c r="R546" s="4"/>
      <c r="S546">
        <f t="shared" si="36"/>
        <v>2</v>
      </c>
      <c r="T546" s="22" t="s">
        <v>1058</v>
      </c>
      <c r="U546" s="22" t="s">
        <v>1087</v>
      </c>
      <c r="V546" s="20">
        <f t="shared" si="37"/>
        <v>1</v>
      </c>
      <c r="W546" s="22" t="s">
        <v>1203</v>
      </c>
    </row>
    <row r="547" spans="1:24" x14ac:dyDescent="0.25">
      <c r="A547" t="s">
        <v>556</v>
      </c>
      <c r="B547" s="3" t="s">
        <v>363</v>
      </c>
      <c r="C547">
        <f t="shared" si="38"/>
        <v>0</v>
      </c>
      <c r="O547" s="4"/>
      <c r="P547">
        <f t="shared" si="35"/>
        <v>0</v>
      </c>
      <c r="R547" s="4"/>
      <c r="S547">
        <f t="shared" si="36"/>
        <v>0</v>
      </c>
      <c r="V547" s="20">
        <f t="shared" si="37"/>
        <v>1</v>
      </c>
      <c r="W547" s="22" t="s">
        <v>1204</v>
      </c>
    </row>
    <row r="548" spans="1:24" x14ac:dyDescent="0.25">
      <c r="A548" t="s">
        <v>557</v>
      </c>
      <c r="B548" s="3" t="s">
        <v>363</v>
      </c>
      <c r="C548">
        <f t="shared" si="38"/>
        <v>1</v>
      </c>
      <c r="D548" s="14" t="s">
        <v>892</v>
      </c>
      <c r="O548" s="4"/>
      <c r="P548">
        <f t="shared" si="35"/>
        <v>1</v>
      </c>
      <c r="Q548" s="14" t="s">
        <v>969</v>
      </c>
      <c r="R548" s="4"/>
      <c r="S548">
        <f t="shared" si="36"/>
        <v>0</v>
      </c>
      <c r="V548" s="20">
        <f t="shared" si="37"/>
        <v>1</v>
      </c>
      <c r="W548" s="22" t="s">
        <v>1195</v>
      </c>
    </row>
    <row r="549" spans="1:24" x14ac:dyDescent="0.25">
      <c r="A549" t="s">
        <v>558</v>
      </c>
      <c r="B549" s="3" t="s">
        <v>363</v>
      </c>
      <c r="C549">
        <f t="shared" si="38"/>
        <v>0</v>
      </c>
      <c r="O549" s="4"/>
      <c r="P549">
        <f t="shared" si="35"/>
        <v>0</v>
      </c>
      <c r="R549" s="4"/>
      <c r="S549">
        <f t="shared" si="36"/>
        <v>0</v>
      </c>
      <c r="V549" s="20">
        <f t="shared" si="37"/>
        <v>2</v>
      </c>
      <c r="W549" s="22" t="s">
        <v>1187</v>
      </c>
      <c r="X549" s="22" t="s">
        <v>1195</v>
      </c>
    </row>
    <row r="550" spans="1:24" x14ac:dyDescent="0.25">
      <c r="A550" t="s">
        <v>559</v>
      </c>
      <c r="B550" s="3" t="s">
        <v>363</v>
      </c>
      <c r="C550">
        <f t="shared" si="38"/>
        <v>0</v>
      </c>
      <c r="O550" s="4"/>
      <c r="P550">
        <f t="shared" si="35"/>
        <v>0</v>
      </c>
      <c r="R550" s="4"/>
      <c r="S550">
        <f t="shared" si="36"/>
        <v>0</v>
      </c>
      <c r="V550" s="20">
        <f t="shared" si="37"/>
        <v>2</v>
      </c>
      <c r="W550" s="22" t="s">
        <v>1206</v>
      </c>
      <c r="X550" s="22" t="s">
        <v>1204</v>
      </c>
    </row>
    <row r="551" spans="1:24" x14ac:dyDescent="0.25">
      <c r="A551" t="s">
        <v>560</v>
      </c>
      <c r="B551" s="3" t="s">
        <v>363</v>
      </c>
      <c r="C551">
        <f t="shared" si="38"/>
        <v>0</v>
      </c>
      <c r="O551" s="4"/>
      <c r="P551">
        <f t="shared" si="35"/>
        <v>0</v>
      </c>
      <c r="R551" s="4"/>
      <c r="S551">
        <f t="shared" si="36"/>
        <v>1</v>
      </c>
      <c r="T551" s="22" t="s">
        <v>1092</v>
      </c>
      <c r="V551" s="20">
        <f t="shared" si="37"/>
        <v>1</v>
      </c>
      <c r="W551" s="22" t="s">
        <v>1191</v>
      </c>
    </row>
    <row r="552" spans="1:24" x14ac:dyDescent="0.25">
      <c r="A552" t="s">
        <v>561</v>
      </c>
      <c r="B552" s="3" t="s">
        <v>363</v>
      </c>
      <c r="C552">
        <f t="shared" si="38"/>
        <v>0</v>
      </c>
      <c r="O552" s="4"/>
      <c r="P552">
        <f t="shared" si="35"/>
        <v>1</v>
      </c>
      <c r="Q552" s="14" t="s">
        <v>979</v>
      </c>
      <c r="R552" s="4"/>
      <c r="S552">
        <f t="shared" si="36"/>
        <v>1</v>
      </c>
      <c r="T552" s="22" t="s">
        <v>1095</v>
      </c>
      <c r="V552" s="20">
        <f t="shared" si="37"/>
        <v>2</v>
      </c>
      <c r="W552" s="22" t="s">
        <v>1207</v>
      </c>
      <c r="X552" s="22" t="s">
        <v>1214</v>
      </c>
    </row>
    <row r="553" spans="1:24" x14ac:dyDescent="0.25">
      <c r="A553" t="s">
        <v>562</v>
      </c>
      <c r="B553" s="3" t="s">
        <v>363</v>
      </c>
      <c r="C553">
        <f t="shared" si="38"/>
        <v>1</v>
      </c>
      <c r="D553" s="14" t="s">
        <v>1170</v>
      </c>
      <c r="O553" s="4"/>
      <c r="P553">
        <f t="shared" si="35"/>
        <v>0</v>
      </c>
      <c r="R553" s="4"/>
      <c r="S553">
        <f t="shared" si="36"/>
        <v>0</v>
      </c>
      <c r="V553" s="20">
        <f t="shared" si="37"/>
        <v>2</v>
      </c>
      <c r="W553" s="22" t="s">
        <v>1201</v>
      </c>
      <c r="X553" s="22" t="s">
        <v>1202</v>
      </c>
    </row>
    <row r="554" spans="1:24" x14ac:dyDescent="0.25">
      <c r="A554" t="s">
        <v>563</v>
      </c>
      <c r="B554" s="3" t="s">
        <v>363</v>
      </c>
      <c r="C554">
        <f t="shared" si="38"/>
        <v>2</v>
      </c>
      <c r="D554" s="16" t="s">
        <v>951</v>
      </c>
      <c r="E554" s="14" t="s">
        <v>952</v>
      </c>
      <c r="O554" s="4"/>
      <c r="P554">
        <f t="shared" si="35"/>
        <v>0</v>
      </c>
      <c r="R554" s="4"/>
      <c r="S554">
        <f t="shared" si="36"/>
        <v>1</v>
      </c>
      <c r="T554" s="21" t="s">
        <v>1043</v>
      </c>
      <c r="V554" s="20">
        <f t="shared" si="37"/>
        <v>2</v>
      </c>
      <c r="W554" s="22" t="s">
        <v>1204</v>
      </c>
      <c r="X554" s="22" t="s">
        <v>1209</v>
      </c>
    </row>
    <row r="555" spans="1:24" x14ac:dyDescent="0.25">
      <c r="A555" t="s">
        <v>564</v>
      </c>
      <c r="B555" s="3" t="s">
        <v>363</v>
      </c>
      <c r="C555">
        <f t="shared" si="38"/>
        <v>0</v>
      </c>
      <c r="O555" s="4"/>
      <c r="P555">
        <f t="shared" si="35"/>
        <v>0</v>
      </c>
      <c r="R555" s="4"/>
      <c r="S555">
        <f t="shared" si="36"/>
        <v>0</v>
      </c>
      <c r="V555" s="20">
        <f t="shared" si="37"/>
        <v>2</v>
      </c>
      <c r="W555" s="22" t="s">
        <v>1209</v>
      </c>
      <c r="X555" s="22" t="s">
        <v>1204</v>
      </c>
    </row>
    <row r="556" spans="1:24" x14ac:dyDescent="0.25">
      <c r="A556" t="s">
        <v>565</v>
      </c>
      <c r="B556" s="3" t="s">
        <v>363</v>
      </c>
      <c r="C556">
        <f t="shared" si="38"/>
        <v>0</v>
      </c>
      <c r="O556" s="4"/>
      <c r="P556">
        <f t="shared" si="35"/>
        <v>0</v>
      </c>
      <c r="R556" s="4"/>
      <c r="S556">
        <f t="shared" si="36"/>
        <v>0</v>
      </c>
      <c r="V556" s="20">
        <f t="shared" si="37"/>
        <v>2</v>
      </c>
      <c r="W556" s="22" t="s">
        <v>1191</v>
      </c>
      <c r="X556" s="22" t="s">
        <v>1195</v>
      </c>
    </row>
    <row r="557" spans="1:24" x14ac:dyDescent="0.25">
      <c r="A557" t="s">
        <v>566</v>
      </c>
      <c r="B557" s="3" t="s">
        <v>363</v>
      </c>
      <c r="C557">
        <f t="shared" si="38"/>
        <v>0</v>
      </c>
      <c r="O557" s="4"/>
      <c r="P557">
        <f t="shared" si="35"/>
        <v>0</v>
      </c>
      <c r="R557" s="4"/>
      <c r="S557">
        <f t="shared" si="36"/>
        <v>0</v>
      </c>
      <c r="V557" s="20">
        <f t="shared" si="37"/>
        <v>2</v>
      </c>
      <c r="W557" s="22" t="s">
        <v>1189</v>
      </c>
      <c r="X557" s="22" t="s">
        <v>1206</v>
      </c>
    </row>
    <row r="558" spans="1:24" x14ac:dyDescent="0.25">
      <c r="A558" t="s">
        <v>567</v>
      </c>
      <c r="B558" s="3" t="s">
        <v>363</v>
      </c>
      <c r="C558">
        <f t="shared" si="38"/>
        <v>0</v>
      </c>
      <c r="O558" s="4"/>
      <c r="P558">
        <f t="shared" si="35"/>
        <v>0</v>
      </c>
      <c r="R558" s="4"/>
      <c r="S558">
        <f t="shared" si="36"/>
        <v>0</v>
      </c>
      <c r="V558" s="20">
        <f t="shared" si="37"/>
        <v>1</v>
      </c>
      <c r="W558" s="22" t="s">
        <v>1188</v>
      </c>
    </row>
    <row r="559" spans="1:24" x14ac:dyDescent="0.25">
      <c r="A559" t="s">
        <v>568</v>
      </c>
      <c r="B559" s="3" t="s">
        <v>363</v>
      </c>
      <c r="C559">
        <f t="shared" si="38"/>
        <v>0</v>
      </c>
      <c r="O559" s="4"/>
      <c r="P559">
        <f t="shared" si="35"/>
        <v>1</v>
      </c>
      <c r="Q559" s="14" t="s">
        <v>962</v>
      </c>
      <c r="R559" s="4"/>
      <c r="S559">
        <f t="shared" si="36"/>
        <v>0</v>
      </c>
      <c r="V559" s="20">
        <f t="shared" si="37"/>
        <v>1</v>
      </c>
      <c r="W559" s="22" t="s">
        <v>1191</v>
      </c>
    </row>
    <row r="560" spans="1:24" x14ac:dyDescent="0.25">
      <c r="A560" t="s">
        <v>569</v>
      </c>
      <c r="B560" s="3" t="s">
        <v>363</v>
      </c>
      <c r="C560">
        <f t="shared" si="38"/>
        <v>0</v>
      </c>
      <c r="O560" s="4"/>
      <c r="P560">
        <f t="shared" si="35"/>
        <v>0</v>
      </c>
      <c r="R560" s="4"/>
      <c r="S560">
        <f t="shared" si="36"/>
        <v>1</v>
      </c>
      <c r="T560" s="21" t="s">
        <v>1028</v>
      </c>
      <c r="V560" s="20">
        <f t="shared" si="37"/>
        <v>1</v>
      </c>
      <c r="W560" s="22" t="s">
        <v>1188</v>
      </c>
    </row>
    <row r="561" spans="1:25" x14ac:dyDescent="0.25">
      <c r="A561" t="s">
        <v>570</v>
      </c>
      <c r="B561" s="3" t="s">
        <v>363</v>
      </c>
      <c r="C561">
        <f t="shared" si="38"/>
        <v>1</v>
      </c>
      <c r="D561" s="14" t="s">
        <v>1171</v>
      </c>
      <c r="O561" s="4"/>
      <c r="P561">
        <f>ABS(COUNTBLANK(Q561:R561)-2)</f>
        <v>0</v>
      </c>
      <c r="R561" s="4"/>
      <c r="S561">
        <f t="shared" si="36"/>
        <v>0</v>
      </c>
      <c r="V561" s="20">
        <f t="shared" si="37"/>
        <v>1</v>
      </c>
      <c r="W561" s="22" t="s">
        <v>1206</v>
      </c>
    </row>
    <row r="562" spans="1:25" x14ac:dyDescent="0.25">
      <c r="A562" t="s">
        <v>571</v>
      </c>
      <c r="B562" s="3" t="s">
        <v>363</v>
      </c>
      <c r="C562">
        <f t="shared" si="38"/>
        <v>0</v>
      </c>
      <c r="O562" s="4"/>
      <c r="P562">
        <f t="shared" ref="P562:P625" si="39">ABS(COUNTBLANK(Q562:R562)-2)</f>
        <v>0</v>
      </c>
      <c r="R562" s="4"/>
      <c r="S562">
        <f t="shared" si="36"/>
        <v>2</v>
      </c>
      <c r="T562" s="22" t="s">
        <v>1038</v>
      </c>
      <c r="U562" s="21" t="s">
        <v>1037</v>
      </c>
      <c r="V562" s="20">
        <f t="shared" si="37"/>
        <v>1</v>
      </c>
      <c r="W562" s="22" t="s">
        <v>1203</v>
      </c>
    </row>
    <row r="563" spans="1:25" x14ac:dyDescent="0.25">
      <c r="A563" t="s">
        <v>572</v>
      </c>
      <c r="B563" s="3" t="s">
        <v>363</v>
      </c>
      <c r="C563">
        <f t="shared" si="38"/>
        <v>0</v>
      </c>
      <c r="O563" s="4"/>
      <c r="P563">
        <f t="shared" si="39"/>
        <v>0</v>
      </c>
      <c r="R563" s="4"/>
      <c r="S563">
        <f t="shared" si="36"/>
        <v>0</v>
      </c>
      <c r="V563" s="20">
        <f t="shared" si="37"/>
        <v>2</v>
      </c>
      <c r="W563" s="22" t="s">
        <v>1200</v>
      </c>
      <c r="X563" s="22" t="s">
        <v>1203</v>
      </c>
    </row>
    <row r="564" spans="1:25" x14ac:dyDescent="0.25">
      <c r="A564" t="s">
        <v>573</v>
      </c>
      <c r="B564" s="3" t="s">
        <v>363</v>
      </c>
      <c r="C564">
        <f t="shared" si="38"/>
        <v>0</v>
      </c>
      <c r="O564" s="4"/>
      <c r="P564">
        <f t="shared" si="39"/>
        <v>0</v>
      </c>
      <c r="R564" s="4"/>
      <c r="S564">
        <f t="shared" si="36"/>
        <v>1</v>
      </c>
      <c r="T564" s="21" t="s">
        <v>1073</v>
      </c>
      <c r="V564" s="20">
        <f t="shared" si="37"/>
        <v>1</v>
      </c>
      <c r="W564" s="22" t="s">
        <v>1191</v>
      </c>
    </row>
    <row r="565" spans="1:25" x14ac:dyDescent="0.25">
      <c r="A565" t="s">
        <v>574</v>
      </c>
      <c r="B565" s="3" t="s">
        <v>363</v>
      </c>
      <c r="C565">
        <f t="shared" si="38"/>
        <v>1</v>
      </c>
      <c r="D565" t="s">
        <v>932</v>
      </c>
      <c r="O565" s="4"/>
      <c r="P565">
        <f t="shared" si="39"/>
        <v>0</v>
      </c>
      <c r="R565" s="4"/>
      <c r="S565">
        <f t="shared" si="36"/>
        <v>0</v>
      </c>
      <c r="V565" s="20">
        <f t="shared" si="37"/>
        <v>3</v>
      </c>
      <c r="W565" s="22" t="s">
        <v>1203</v>
      </c>
      <c r="X565" s="22" t="s">
        <v>1200</v>
      </c>
      <c r="Y565" s="21" t="s">
        <v>1207</v>
      </c>
    </row>
    <row r="566" spans="1:25" x14ac:dyDescent="0.25">
      <c r="A566" t="s">
        <v>575</v>
      </c>
      <c r="B566" s="3" t="s">
        <v>363</v>
      </c>
      <c r="C566">
        <f t="shared" si="38"/>
        <v>0</v>
      </c>
      <c r="O566" s="4"/>
      <c r="P566">
        <f t="shared" si="39"/>
        <v>0</v>
      </c>
      <c r="R566" s="4"/>
      <c r="S566">
        <f t="shared" si="36"/>
        <v>0</v>
      </c>
      <c r="V566" s="20">
        <f t="shared" si="37"/>
        <v>1</v>
      </c>
      <c r="W566" s="22" t="s">
        <v>1200</v>
      </c>
    </row>
    <row r="567" spans="1:25" x14ac:dyDescent="0.25">
      <c r="A567" t="s">
        <v>576</v>
      </c>
      <c r="B567" s="3" t="s">
        <v>363</v>
      </c>
      <c r="C567">
        <f t="shared" si="38"/>
        <v>0</v>
      </c>
      <c r="O567" s="4"/>
      <c r="P567">
        <f t="shared" si="39"/>
        <v>0</v>
      </c>
      <c r="R567" s="4"/>
      <c r="S567">
        <f t="shared" si="36"/>
        <v>0</v>
      </c>
      <c r="V567" s="20">
        <f t="shared" si="37"/>
        <v>2</v>
      </c>
      <c r="W567" s="22" t="s">
        <v>1206</v>
      </c>
      <c r="X567" s="22" t="s">
        <v>1204</v>
      </c>
    </row>
    <row r="568" spans="1:25" x14ac:dyDescent="0.25">
      <c r="A568" t="s">
        <v>577</v>
      </c>
      <c r="B568" s="3" t="s">
        <v>363</v>
      </c>
      <c r="C568">
        <f t="shared" si="38"/>
        <v>2</v>
      </c>
      <c r="D568" s="14" t="s">
        <v>915</v>
      </c>
      <c r="E568" s="14" t="s">
        <v>916</v>
      </c>
      <c r="O568" s="4"/>
      <c r="P568">
        <f t="shared" si="39"/>
        <v>0</v>
      </c>
      <c r="R568" s="4"/>
      <c r="S568">
        <f t="shared" si="36"/>
        <v>1</v>
      </c>
      <c r="T568" s="21" t="s">
        <v>1222</v>
      </c>
      <c r="V568" s="20">
        <f t="shared" si="37"/>
        <v>1</v>
      </c>
      <c r="W568" s="22" t="s">
        <v>1207</v>
      </c>
    </row>
    <row r="569" spans="1:25" x14ac:dyDescent="0.25">
      <c r="A569" t="s">
        <v>578</v>
      </c>
      <c r="B569" s="3" t="s">
        <v>363</v>
      </c>
      <c r="C569">
        <f t="shared" si="38"/>
        <v>0</v>
      </c>
      <c r="O569" s="4"/>
      <c r="P569">
        <f t="shared" si="39"/>
        <v>0</v>
      </c>
      <c r="R569" s="4"/>
      <c r="S569">
        <f t="shared" si="36"/>
        <v>0</v>
      </c>
      <c r="V569" s="20">
        <f t="shared" si="37"/>
        <v>2</v>
      </c>
      <c r="W569" s="22" t="s">
        <v>1201</v>
      </c>
      <c r="X569" s="22" t="s">
        <v>1202</v>
      </c>
    </row>
    <row r="570" spans="1:25" x14ac:dyDescent="0.25">
      <c r="A570" t="s">
        <v>579</v>
      </c>
      <c r="B570" s="3" t="s">
        <v>363</v>
      </c>
      <c r="C570">
        <f t="shared" si="38"/>
        <v>0</v>
      </c>
      <c r="O570" s="4"/>
      <c r="P570">
        <f t="shared" si="39"/>
        <v>0</v>
      </c>
      <c r="R570" s="4"/>
      <c r="S570">
        <f t="shared" si="36"/>
        <v>0</v>
      </c>
      <c r="V570" s="20">
        <f t="shared" si="37"/>
        <v>1</v>
      </c>
      <c r="W570" s="22" t="s">
        <v>1204</v>
      </c>
    </row>
    <row r="571" spans="1:25" x14ac:dyDescent="0.25">
      <c r="A571" t="s">
        <v>580</v>
      </c>
      <c r="B571" s="3" t="s">
        <v>363</v>
      </c>
      <c r="C571">
        <f t="shared" si="38"/>
        <v>0</v>
      </c>
      <c r="O571" s="4"/>
      <c r="P571">
        <f t="shared" si="39"/>
        <v>0</v>
      </c>
      <c r="R571" s="4"/>
      <c r="S571">
        <f t="shared" si="36"/>
        <v>0</v>
      </c>
      <c r="V571" s="20">
        <f t="shared" si="37"/>
        <v>1</v>
      </c>
      <c r="W571" s="22" t="s">
        <v>1187</v>
      </c>
    </row>
    <row r="572" spans="1:25" x14ac:dyDescent="0.25">
      <c r="A572" t="s">
        <v>581</v>
      </c>
      <c r="B572" s="3" t="s">
        <v>363</v>
      </c>
      <c r="C572">
        <f t="shared" si="38"/>
        <v>0</v>
      </c>
      <c r="O572" s="4"/>
      <c r="P572">
        <f t="shared" si="39"/>
        <v>0</v>
      </c>
      <c r="R572" s="4"/>
      <c r="S572">
        <f t="shared" si="36"/>
        <v>1</v>
      </c>
      <c r="T572" s="22" t="s">
        <v>1072</v>
      </c>
      <c r="V572" s="20">
        <f t="shared" si="37"/>
        <v>2</v>
      </c>
      <c r="W572" s="22" t="s">
        <v>1189</v>
      </c>
      <c r="X572" s="22" t="s">
        <v>1204</v>
      </c>
    </row>
    <row r="573" spans="1:25" x14ac:dyDescent="0.25">
      <c r="A573" t="s">
        <v>582</v>
      </c>
      <c r="B573" s="3" t="s">
        <v>363</v>
      </c>
      <c r="C573">
        <f t="shared" si="38"/>
        <v>0</v>
      </c>
      <c r="O573" s="4"/>
      <c r="P573">
        <f t="shared" si="39"/>
        <v>0</v>
      </c>
      <c r="R573" s="4"/>
      <c r="S573">
        <f t="shared" si="36"/>
        <v>0</v>
      </c>
      <c r="V573" s="20">
        <f t="shared" si="37"/>
        <v>2</v>
      </c>
      <c r="W573" s="22" t="s">
        <v>1191</v>
      </c>
      <c r="X573" s="22" t="s">
        <v>1195</v>
      </c>
    </row>
    <row r="574" spans="1:25" x14ac:dyDescent="0.25">
      <c r="A574" t="s">
        <v>583</v>
      </c>
      <c r="B574" s="3" t="s">
        <v>363</v>
      </c>
      <c r="C574">
        <f t="shared" si="38"/>
        <v>0</v>
      </c>
      <c r="O574" s="4"/>
      <c r="P574">
        <f t="shared" si="39"/>
        <v>0</v>
      </c>
      <c r="R574" s="4"/>
      <c r="S574">
        <f t="shared" si="36"/>
        <v>0</v>
      </c>
      <c r="V574" s="20">
        <f t="shared" si="37"/>
        <v>2</v>
      </c>
      <c r="W574" s="22" t="s">
        <v>1204</v>
      </c>
      <c r="X574" s="22" t="s">
        <v>1206</v>
      </c>
    </row>
    <row r="575" spans="1:25" x14ac:dyDescent="0.25">
      <c r="A575" t="s">
        <v>584</v>
      </c>
      <c r="B575" s="3" t="s">
        <v>363</v>
      </c>
      <c r="C575">
        <f t="shared" si="38"/>
        <v>0</v>
      </c>
      <c r="O575" s="4"/>
      <c r="P575">
        <f t="shared" si="39"/>
        <v>0</v>
      </c>
      <c r="R575" s="4"/>
      <c r="S575">
        <f t="shared" si="36"/>
        <v>0</v>
      </c>
      <c r="V575" s="20">
        <f t="shared" si="37"/>
        <v>1</v>
      </c>
      <c r="W575" s="22" t="s">
        <v>1188</v>
      </c>
    </row>
    <row r="576" spans="1:25" x14ac:dyDescent="0.25">
      <c r="A576" t="s">
        <v>585</v>
      </c>
      <c r="B576" s="3" t="s">
        <v>363</v>
      </c>
      <c r="C576">
        <f t="shared" si="38"/>
        <v>0</v>
      </c>
      <c r="O576" s="4"/>
      <c r="P576">
        <f t="shared" si="39"/>
        <v>1</v>
      </c>
      <c r="Q576" s="14" t="s">
        <v>968</v>
      </c>
      <c r="R576" s="4"/>
      <c r="S576">
        <f t="shared" si="36"/>
        <v>1</v>
      </c>
      <c r="T576" s="21" t="s">
        <v>1017</v>
      </c>
      <c r="V576" s="20">
        <f t="shared" si="37"/>
        <v>1</v>
      </c>
      <c r="W576" s="22" t="s">
        <v>1188</v>
      </c>
    </row>
    <row r="577" spans="1:25" x14ac:dyDescent="0.25">
      <c r="A577" t="s">
        <v>586</v>
      </c>
      <c r="B577" s="3" t="s">
        <v>363</v>
      </c>
      <c r="C577">
        <f t="shared" si="38"/>
        <v>0</v>
      </c>
      <c r="O577" s="4"/>
      <c r="P577">
        <f t="shared" si="39"/>
        <v>0</v>
      </c>
      <c r="R577" s="4"/>
      <c r="S577">
        <f t="shared" si="36"/>
        <v>1</v>
      </c>
      <c r="T577" s="21" t="s">
        <v>1088</v>
      </c>
      <c r="V577" s="20">
        <f t="shared" si="37"/>
        <v>3</v>
      </c>
      <c r="W577" s="22" t="s">
        <v>1195</v>
      </c>
      <c r="X577" s="22" t="s">
        <v>1207</v>
      </c>
      <c r="Y577" s="22" t="s">
        <v>1187</v>
      </c>
    </row>
    <row r="578" spans="1:25" x14ac:dyDescent="0.25">
      <c r="A578" t="s">
        <v>587</v>
      </c>
      <c r="B578" s="3" t="s">
        <v>363</v>
      </c>
      <c r="C578">
        <f t="shared" si="38"/>
        <v>0</v>
      </c>
      <c r="O578" s="4"/>
      <c r="P578">
        <f t="shared" si="39"/>
        <v>0</v>
      </c>
      <c r="R578" s="4"/>
      <c r="S578">
        <f t="shared" si="36"/>
        <v>0</v>
      </c>
      <c r="V578" s="20">
        <f t="shared" si="37"/>
        <v>1</v>
      </c>
      <c r="W578" s="22" t="s">
        <v>1191</v>
      </c>
    </row>
    <row r="579" spans="1:25" x14ac:dyDescent="0.25">
      <c r="A579" t="s">
        <v>588</v>
      </c>
      <c r="B579" s="3" t="s">
        <v>363</v>
      </c>
      <c r="C579">
        <f t="shared" si="38"/>
        <v>0</v>
      </c>
      <c r="O579" s="4"/>
      <c r="P579">
        <f t="shared" si="39"/>
        <v>0</v>
      </c>
      <c r="R579" s="4"/>
      <c r="S579">
        <f t="shared" ref="S579:S642" si="40">ABS(COUNTBLANK(T579:U579)-2)</f>
        <v>0</v>
      </c>
      <c r="V579" s="20">
        <f t="shared" ref="V579:V642" si="41">ABS(COUNTBLANK(W579:Z579)-4)</f>
        <v>2</v>
      </c>
      <c r="W579" s="22" t="s">
        <v>1206</v>
      </c>
      <c r="X579" s="22" t="s">
        <v>1189</v>
      </c>
    </row>
    <row r="580" spans="1:25" x14ac:dyDescent="0.25">
      <c r="A580" t="s">
        <v>589</v>
      </c>
      <c r="B580" s="3" t="s">
        <v>363</v>
      </c>
      <c r="C580">
        <f t="shared" si="38"/>
        <v>0</v>
      </c>
      <c r="O580" s="4"/>
      <c r="P580">
        <f t="shared" si="39"/>
        <v>1</v>
      </c>
      <c r="Q580" t="s">
        <v>995</v>
      </c>
      <c r="R580" s="4"/>
      <c r="S580">
        <f t="shared" si="40"/>
        <v>0</v>
      </c>
      <c r="V580" s="20">
        <f t="shared" si="41"/>
        <v>2</v>
      </c>
      <c r="W580" s="22" t="s">
        <v>1204</v>
      </c>
      <c r="X580" s="22" t="s">
        <v>1206</v>
      </c>
    </row>
    <row r="581" spans="1:25" x14ac:dyDescent="0.25">
      <c r="A581" t="s">
        <v>590</v>
      </c>
      <c r="B581" s="3" t="s">
        <v>363</v>
      </c>
      <c r="C581">
        <f t="shared" si="38"/>
        <v>2</v>
      </c>
      <c r="D581" s="14" t="s">
        <v>933</v>
      </c>
      <c r="E581" s="14" t="s">
        <v>934</v>
      </c>
      <c r="O581" s="4"/>
      <c r="P581">
        <f t="shared" si="39"/>
        <v>0</v>
      </c>
      <c r="R581" s="4"/>
      <c r="S581">
        <f t="shared" si="40"/>
        <v>1</v>
      </c>
      <c r="T581" s="21" t="s">
        <v>1084</v>
      </c>
      <c r="V581" s="20">
        <f t="shared" si="41"/>
        <v>1</v>
      </c>
      <c r="W581" s="22" t="s">
        <v>1189</v>
      </c>
    </row>
    <row r="582" spans="1:25" x14ac:dyDescent="0.25">
      <c r="A582" t="s">
        <v>591</v>
      </c>
      <c r="B582" s="3" t="s">
        <v>363</v>
      </c>
      <c r="C582">
        <f t="shared" si="38"/>
        <v>0</v>
      </c>
      <c r="O582" s="4"/>
      <c r="P582">
        <f t="shared" si="39"/>
        <v>1</v>
      </c>
      <c r="Q582" s="14" t="s">
        <v>1000</v>
      </c>
      <c r="R582" s="4"/>
      <c r="S582">
        <f t="shared" si="40"/>
        <v>0</v>
      </c>
      <c r="V582" s="20">
        <f t="shared" si="41"/>
        <v>1</v>
      </c>
      <c r="W582" s="22" t="s">
        <v>1204</v>
      </c>
    </row>
    <row r="583" spans="1:25" x14ac:dyDescent="0.25">
      <c r="A583" t="s">
        <v>592</v>
      </c>
      <c r="B583" s="3" t="s">
        <v>363</v>
      </c>
      <c r="C583">
        <f t="shared" si="38"/>
        <v>0</v>
      </c>
      <c r="O583" s="4"/>
      <c r="P583">
        <f t="shared" si="39"/>
        <v>0</v>
      </c>
      <c r="R583" s="4"/>
      <c r="S583">
        <f t="shared" si="40"/>
        <v>1</v>
      </c>
      <c r="T583" s="21" t="s">
        <v>1083</v>
      </c>
      <c r="V583" s="20">
        <f t="shared" si="41"/>
        <v>2</v>
      </c>
      <c r="W583" s="22" t="s">
        <v>1204</v>
      </c>
      <c r="X583" s="22" t="s">
        <v>1215</v>
      </c>
    </row>
    <row r="584" spans="1:25" x14ac:dyDescent="0.25">
      <c r="A584" t="s">
        <v>593</v>
      </c>
      <c r="B584" s="3" t="s">
        <v>363</v>
      </c>
      <c r="C584">
        <f t="shared" si="38"/>
        <v>0</v>
      </c>
      <c r="O584" s="4"/>
      <c r="P584">
        <f t="shared" si="39"/>
        <v>0</v>
      </c>
      <c r="R584" s="4"/>
      <c r="S584">
        <f t="shared" si="40"/>
        <v>1</v>
      </c>
      <c r="T584" s="21" t="s">
        <v>1066</v>
      </c>
      <c r="V584" s="20">
        <f t="shared" si="41"/>
        <v>2</v>
      </c>
      <c r="W584" s="22" t="s">
        <v>1206</v>
      </c>
      <c r="X584" s="22" t="s">
        <v>1189</v>
      </c>
    </row>
    <row r="585" spans="1:25" x14ac:dyDescent="0.25">
      <c r="A585" t="s">
        <v>594</v>
      </c>
      <c r="B585" s="3" t="s">
        <v>363</v>
      </c>
      <c r="C585">
        <f t="shared" si="38"/>
        <v>0</v>
      </c>
      <c r="O585" s="4"/>
      <c r="P585">
        <f t="shared" si="39"/>
        <v>0</v>
      </c>
      <c r="R585" s="4"/>
      <c r="S585">
        <f t="shared" si="40"/>
        <v>1</v>
      </c>
      <c r="T585" s="21" t="s">
        <v>1074</v>
      </c>
      <c r="V585" s="20">
        <f t="shared" si="41"/>
        <v>2</v>
      </c>
      <c r="W585" s="22" t="s">
        <v>1207</v>
      </c>
      <c r="X585" s="22" t="s">
        <v>1214</v>
      </c>
    </row>
    <row r="586" spans="1:25" x14ac:dyDescent="0.25">
      <c r="A586" t="s">
        <v>595</v>
      </c>
      <c r="B586" s="3" t="s">
        <v>363</v>
      </c>
      <c r="C586">
        <f t="shared" si="38"/>
        <v>1</v>
      </c>
      <c r="D586" s="14" t="s">
        <v>908</v>
      </c>
      <c r="O586" s="4"/>
      <c r="P586">
        <f t="shared" si="39"/>
        <v>1</v>
      </c>
      <c r="Q586" s="14" t="s">
        <v>974</v>
      </c>
      <c r="R586" s="4"/>
      <c r="S586">
        <f t="shared" si="40"/>
        <v>0</v>
      </c>
      <c r="V586" s="20">
        <f t="shared" si="41"/>
        <v>3</v>
      </c>
      <c r="W586" s="22" t="s">
        <v>1195</v>
      </c>
      <c r="X586" s="22" t="s">
        <v>1200</v>
      </c>
      <c r="Y586" s="22" t="s">
        <v>1191</v>
      </c>
    </row>
    <row r="587" spans="1:25" x14ac:dyDescent="0.25">
      <c r="A587" t="s">
        <v>596</v>
      </c>
      <c r="B587" s="3" t="s">
        <v>363</v>
      </c>
      <c r="C587">
        <f t="shared" si="38"/>
        <v>0</v>
      </c>
      <c r="O587" s="4"/>
      <c r="P587">
        <f t="shared" si="39"/>
        <v>1</v>
      </c>
      <c r="Q587" s="14" t="s">
        <v>967</v>
      </c>
      <c r="R587" s="4"/>
      <c r="S587">
        <f t="shared" si="40"/>
        <v>0</v>
      </c>
      <c r="V587" s="20">
        <f t="shared" si="41"/>
        <v>1</v>
      </c>
      <c r="W587" s="22" t="s">
        <v>1188</v>
      </c>
    </row>
    <row r="588" spans="1:25" x14ac:dyDescent="0.25">
      <c r="A588" t="s">
        <v>597</v>
      </c>
      <c r="B588" s="3" t="s">
        <v>363</v>
      </c>
      <c r="C588">
        <f t="shared" si="38"/>
        <v>5</v>
      </c>
      <c r="D588" t="s">
        <v>1172</v>
      </c>
      <c r="E588" s="19" t="s">
        <v>1173</v>
      </c>
      <c r="F588" t="s">
        <v>1175</v>
      </c>
      <c r="G588" s="19" t="s">
        <v>1174</v>
      </c>
      <c r="H588" t="s">
        <v>1176</v>
      </c>
      <c r="O588" s="4"/>
      <c r="P588">
        <f t="shared" si="39"/>
        <v>1</v>
      </c>
      <c r="Q588" t="s">
        <v>990</v>
      </c>
      <c r="R588" s="4"/>
      <c r="S588">
        <f t="shared" si="40"/>
        <v>0</v>
      </c>
      <c r="V588" s="20">
        <f t="shared" si="41"/>
        <v>1</v>
      </c>
      <c r="W588" s="22" t="s">
        <v>1200</v>
      </c>
    </row>
    <row r="589" spans="1:25" x14ac:dyDescent="0.25">
      <c r="A589" t="s">
        <v>598</v>
      </c>
      <c r="B589" s="3" t="s">
        <v>363</v>
      </c>
      <c r="C589">
        <f t="shared" si="38"/>
        <v>0</v>
      </c>
      <c r="O589" s="4"/>
      <c r="P589">
        <f t="shared" si="39"/>
        <v>0</v>
      </c>
      <c r="R589" s="4"/>
      <c r="S589">
        <f t="shared" si="40"/>
        <v>0</v>
      </c>
      <c r="V589" s="20">
        <f t="shared" si="41"/>
        <v>3</v>
      </c>
      <c r="W589" s="22" t="s">
        <v>1187</v>
      </c>
      <c r="X589" s="22" t="s">
        <v>1195</v>
      </c>
      <c r="Y589" s="22" t="s">
        <v>1210</v>
      </c>
    </row>
    <row r="590" spans="1:25" x14ac:dyDescent="0.25">
      <c r="A590" t="s">
        <v>599</v>
      </c>
      <c r="B590" s="3" t="s">
        <v>363</v>
      </c>
      <c r="C590">
        <f t="shared" si="38"/>
        <v>0</v>
      </c>
      <c r="O590" s="4"/>
      <c r="P590">
        <f t="shared" si="39"/>
        <v>0</v>
      </c>
      <c r="R590" s="4"/>
      <c r="S590">
        <f t="shared" si="40"/>
        <v>1</v>
      </c>
      <c r="T590" s="22" t="s">
        <v>1080</v>
      </c>
      <c r="V590" s="20">
        <f t="shared" si="41"/>
        <v>1</v>
      </c>
      <c r="W590" s="22" t="s">
        <v>1204</v>
      </c>
    </row>
    <row r="591" spans="1:25" x14ac:dyDescent="0.25">
      <c r="A591" t="s">
        <v>600</v>
      </c>
      <c r="B591" s="3" t="s">
        <v>363</v>
      </c>
      <c r="C591">
        <f t="shared" si="38"/>
        <v>0</v>
      </c>
      <c r="O591" s="4"/>
      <c r="P591">
        <f t="shared" si="39"/>
        <v>0</v>
      </c>
      <c r="R591" s="4"/>
      <c r="S591">
        <f t="shared" si="40"/>
        <v>1</v>
      </c>
      <c r="T591" s="21" t="s">
        <v>1076</v>
      </c>
      <c r="V591" s="20">
        <f t="shared" si="41"/>
        <v>2</v>
      </c>
      <c r="W591" s="22" t="s">
        <v>1191</v>
      </c>
      <c r="X591" s="22" t="s">
        <v>1188</v>
      </c>
    </row>
    <row r="592" spans="1:25" x14ac:dyDescent="0.25">
      <c r="A592" t="s">
        <v>601</v>
      </c>
      <c r="B592" s="3" t="s">
        <v>363</v>
      </c>
      <c r="C592">
        <f t="shared" si="38"/>
        <v>2</v>
      </c>
      <c r="D592" s="14" t="s">
        <v>948</v>
      </c>
      <c r="E592" s="14" t="s">
        <v>949</v>
      </c>
      <c r="O592" s="4"/>
      <c r="P592">
        <f t="shared" si="39"/>
        <v>0</v>
      </c>
      <c r="R592" s="4"/>
      <c r="S592">
        <f t="shared" si="40"/>
        <v>1</v>
      </c>
      <c r="T592" s="22" t="s">
        <v>1060</v>
      </c>
      <c r="V592" s="20">
        <f t="shared" si="41"/>
        <v>1</v>
      </c>
      <c r="W592" s="22" t="s">
        <v>1201</v>
      </c>
    </row>
    <row r="593" spans="1:26" x14ac:dyDescent="0.25">
      <c r="A593" t="s">
        <v>602</v>
      </c>
      <c r="B593" s="3" t="s">
        <v>363</v>
      </c>
      <c r="C593">
        <f t="shared" si="38"/>
        <v>0</v>
      </c>
      <c r="O593" s="4"/>
      <c r="P593">
        <f t="shared" si="39"/>
        <v>0</v>
      </c>
      <c r="R593" s="4"/>
      <c r="S593">
        <f t="shared" si="40"/>
        <v>0</v>
      </c>
      <c r="V593" s="20">
        <f t="shared" si="41"/>
        <v>1</v>
      </c>
      <c r="W593" s="22" t="s">
        <v>1195</v>
      </c>
    </row>
    <row r="594" spans="1:26" x14ac:dyDescent="0.25">
      <c r="A594" t="s">
        <v>603</v>
      </c>
      <c r="B594" s="3" t="s">
        <v>363</v>
      </c>
      <c r="C594">
        <f t="shared" si="38"/>
        <v>0</v>
      </c>
      <c r="O594" s="4"/>
      <c r="P594">
        <f t="shared" si="39"/>
        <v>0</v>
      </c>
      <c r="R594" s="4"/>
      <c r="S594">
        <f t="shared" si="40"/>
        <v>0</v>
      </c>
      <c r="V594" s="20">
        <f t="shared" si="41"/>
        <v>2</v>
      </c>
      <c r="W594" s="22" t="s">
        <v>1187</v>
      </c>
      <c r="X594" s="22" t="s">
        <v>1195</v>
      </c>
    </row>
    <row r="595" spans="1:26" x14ac:dyDescent="0.25">
      <c r="A595" t="s">
        <v>604</v>
      </c>
      <c r="B595" s="3" t="s">
        <v>363</v>
      </c>
      <c r="C595">
        <f t="shared" si="38"/>
        <v>0</v>
      </c>
      <c r="O595" s="4"/>
      <c r="P595">
        <f t="shared" si="39"/>
        <v>1</v>
      </c>
      <c r="Q595" s="14" t="s">
        <v>982</v>
      </c>
      <c r="R595" s="4"/>
      <c r="S595">
        <f t="shared" si="40"/>
        <v>0</v>
      </c>
      <c r="V595" s="20">
        <f t="shared" si="41"/>
        <v>2</v>
      </c>
      <c r="W595" s="22" t="s">
        <v>1207</v>
      </c>
      <c r="X595" s="22" t="s">
        <v>1214</v>
      </c>
    </row>
    <row r="596" spans="1:26" x14ac:dyDescent="0.25">
      <c r="A596" t="s">
        <v>605</v>
      </c>
      <c r="B596" s="3" t="s">
        <v>363</v>
      </c>
      <c r="C596">
        <f t="shared" si="38"/>
        <v>0</v>
      </c>
      <c r="O596" s="4"/>
      <c r="P596">
        <f t="shared" si="39"/>
        <v>0</v>
      </c>
      <c r="R596" s="4"/>
      <c r="S596">
        <f t="shared" si="40"/>
        <v>1</v>
      </c>
      <c r="T596" s="22" t="s">
        <v>1026</v>
      </c>
      <c r="V596" s="20">
        <f t="shared" si="41"/>
        <v>1</v>
      </c>
      <c r="W596" s="22" t="s">
        <v>1206</v>
      </c>
    </row>
    <row r="597" spans="1:26" x14ac:dyDescent="0.25">
      <c r="A597" t="s">
        <v>606</v>
      </c>
      <c r="B597" s="3" t="s">
        <v>363</v>
      </c>
      <c r="C597">
        <f t="shared" ref="C597:C660" si="42">ABS(COUNTBLANK(D597:O597)-12)</f>
        <v>0</v>
      </c>
      <c r="O597" s="4"/>
      <c r="P597">
        <f t="shared" si="39"/>
        <v>0</v>
      </c>
      <c r="R597" s="4"/>
      <c r="S597">
        <f t="shared" si="40"/>
        <v>1</v>
      </c>
      <c r="T597" s="21" t="s">
        <v>1065</v>
      </c>
      <c r="V597" s="20">
        <f t="shared" si="41"/>
        <v>2</v>
      </c>
      <c r="W597" s="22" t="s">
        <v>1187</v>
      </c>
      <c r="X597" s="22" t="s">
        <v>1210</v>
      </c>
    </row>
    <row r="598" spans="1:26" x14ac:dyDescent="0.25">
      <c r="A598" t="s">
        <v>607</v>
      </c>
      <c r="B598" s="3" t="s">
        <v>363</v>
      </c>
      <c r="C598">
        <f t="shared" si="42"/>
        <v>2</v>
      </c>
      <c r="D598" s="14" t="s">
        <v>1178</v>
      </c>
      <c r="E598" s="14" t="s">
        <v>1177</v>
      </c>
      <c r="O598" s="4"/>
      <c r="P598">
        <f t="shared" si="39"/>
        <v>0</v>
      </c>
      <c r="R598" s="4"/>
      <c r="S598">
        <f t="shared" si="40"/>
        <v>0</v>
      </c>
      <c r="V598" s="20">
        <f t="shared" si="41"/>
        <v>1</v>
      </c>
      <c r="W598" s="22" t="s">
        <v>1195</v>
      </c>
    </row>
    <row r="599" spans="1:26" x14ac:dyDescent="0.25">
      <c r="A599" t="s">
        <v>608</v>
      </c>
      <c r="B599" s="3" t="s">
        <v>363</v>
      </c>
      <c r="C599">
        <f t="shared" si="42"/>
        <v>0</v>
      </c>
      <c r="O599" s="4"/>
      <c r="P599">
        <f t="shared" si="39"/>
        <v>0</v>
      </c>
      <c r="R599" s="4"/>
      <c r="S599">
        <f t="shared" si="40"/>
        <v>0</v>
      </c>
      <c r="V599" s="20">
        <f t="shared" si="41"/>
        <v>2</v>
      </c>
      <c r="W599" s="22" t="s">
        <v>1200</v>
      </c>
      <c r="X599" s="22" t="s">
        <v>1203</v>
      </c>
    </row>
    <row r="600" spans="1:26" x14ac:dyDescent="0.25">
      <c r="A600" t="s">
        <v>609</v>
      </c>
      <c r="B600" s="3" t="s">
        <v>363</v>
      </c>
      <c r="C600">
        <f t="shared" si="42"/>
        <v>1</v>
      </c>
      <c r="D600" s="14" t="s">
        <v>950</v>
      </c>
      <c r="O600" s="4"/>
      <c r="P600">
        <f t="shared" si="39"/>
        <v>0</v>
      </c>
      <c r="R600" s="4"/>
      <c r="S600">
        <f t="shared" si="40"/>
        <v>2</v>
      </c>
      <c r="T600" s="22" t="s">
        <v>1051</v>
      </c>
      <c r="U600" s="22" t="s">
        <v>1054</v>
      </c>
      <c r="V600" s="20">
        <f t="shared" si="41"/>
        <v>4</v>
      </c>
      <c r="W600" s="22" t="s">
        <v>1201</v>
      </c>
      <c r="X600" s="22" t="s">
        <v>1204</v>
      </c>
      <c r="Y600" s="21" t="s">
        <v>1215</v>
      </c>
      <c r="Z600" s="21" t="s">
        <v>1211</v>
      </c>
    </row>
    <row r="601" spans="1:26" x14ac:dyDescent="0.25">
      <c r="A601" t="s">
        <v>610</v>
      </c>
      <c r="B601" s="3" t="s">
        <v>363</v>
      </c>
      <c r="C601">
        <f t="shared" si="42"/>
        <v>0</v>
      </c>
      <c r="O601" s="4"/>
      <c r="P601">
        <f t="shared" si="39"/>
        <v>0</v>
      </c>
      <c r="R601" s="4"/>
      <c r="S601">
        <f t="shared" si="40"/>
        <v>1</v>
      </c>
      <c r="T601" s="22" t="s">
        <v>1018</v>
      </c>
      <c r="V601" s="20">
        <f t="shared" si="41"/>
        <v>2</v>
      </c>
      <c r="W601" s="22" t="s">
        <v>1207</v>
      </c>
      <c r="X601" s="22" t="s">
        <v>1187</v>
      </c>
    </row>
    <row r="602" spans="1:26" x14ac:dyDescent="0.25">
      <c r="A602" t="s">
        <v>611</v>
      </c>
      <c r="B602" s="3" t="s">
        <v>363</v>
      </c>
      <c r="C602">
        <f t="shared" si="42"/>
        <v>0</v>
      </c>
      <c r="O602" s="4"/>
      <c r="P602">
        <f t="shared" si="39"/>
        <v>1</v>
      </c>
      <c r="Q602" s="14" t="s">
        <v>984</v>
      </c>
      <c r="R602" s="4"/>
      <c r="S602">
        <f t="shared" si="40"/>
        <v>1</v>
      </c>
      <c r="T602" s="21" t="s">
        <v>1089</v>
      </c>
      <c r="V602" s="20">
        <f t="shared" si="41"/>
        <v>1</v>
      </c>
      <c r="W602" s="22" t="s">
        <v>1206</v>
      </c>
    </row>
    <row r="603" spans="1:26" x14ac:dyDescent="0.25">
      <c r="A603" t="s">
        <v>612</v>
      </c>
      <c r="B603" s="3" t="s">
        <v>363</v>
      </c>
      <c r="C603">
        <f t="shared" si="42"/>
        <v>2</v>
      </c>
      <c r="D603" s="14" t="s">
        <v>1179</v>
      </c>
      <c r="E603" s="14" t="s">
        <v>939</v>
      </c>
      <c r="O603" s="4"/>
      <c r="P603">
        <f t="shared" si="39"/>
        <v>1</v>
      </c>
      <c r="Q603" s="14" t="s">
        <v>998</v>
      </c>
      <c r="R603" s="4"/>
      <c r="S603">
        <f t="shared" si="40"/>
        <v>0</v>
      </c>
      <c r="V603" s="20">
        <f t="shared" si="41"/>
        <v>2</v>
      </c>
      <c r="W603" s="22" t="s">
        <v>1200</v>
      </c>
      <c r="X603" s="22" t="s">
        <v>1201</v>
      </c>
    </row>
    <row r="604" spans="1:26" x14ac:dyDescent="0.25">
      <c r="A604" t="s">
        <v>613</v>
      </c>
      <c r="B604" s="3" t="s">
        <v>363</v>
      </c>
      <c r="C604">
        <f t="shared" si="42"/>
        <v>0</v>
      </c>
      <c r="O604" s="4"/>
      <c r="P604">
        <f t="shared" si="39"/>
        <v>0</v>
      </c>
      <c r="R604" s="4"/>
      <c r="S604">
        <f t="shared" si="40"/>
        <v>0</v>
      </c>
      <c r="V604" s="20">
        <f t="shared" si="41"/>
        <v>2</v>
      </c>
      <c r="W604" s="22" t="s">
        <v>1200</v>
      </c>
      <c r="X604" s="22" t="s">
        <v>1203</v>
      </c>
    </row>
    <row r="605" spans="1:26" x14ac:dyDescent="0.25">
      <c r="A605" t="s">
        <v>614</v>
      </c>
      <c r="B605" s="3" t="s">
        <v>363</v>
      </c>
      <c r="C605">
        <f t="shared" si="42"/>
        <v>0</v>
      </c>
      <c r="O605" s="4"/>
      <c r="P605">
        <f t="shared" si="39"/>
        <v>0</v>
      </c>
      <c r="R605" s="4"/>
      <c r="S605">
        <f t="shared" si="40"/>
        <v>0</v>
      </c>
      <c r="V605" s="20">
        <f t="shared" si="41"/>
        <v>1</v>
      </c>
      <c r="W605" s="22" t="s">
        <v>1207</v>
      </c>
    </row>
    <row r="606" spans="1:26" x14ac:dyDescent="0.25">
      <c r="A606" t="s">
        <v>615</v>
      </c>
      <c r="B606" s="3" t="s">
        <v>363</v>
      </c>
      <c r="C606">
        <f t="shared" si="42"/>
        <v>1</v>
      </c>
      <c r="D606" s="15" t="s">
        <v>894</v>
      </c>
      <c r="O606" s="4"/>
      <c r="P606">
        <f t="shared" si="39"/>
        <v>1</v>
      </c>
      <c r="Q606" s="14" t="s">
        <v>973</v>
      </c>
      <c r="R606" s="4"/>
      <c r="S606">
        <f t="shared" si="40"/>
        <v>0</v>
      </c>
      <c r="V606" s="20">
        <f t="shared" si="41"/>
        <v>3</v>
      </c>
      <c r="W606" s="22" t="s">
        <v>1207</v>
      </c>
      <c r="X606" s="22" t="s">
        <v>1214</v>
      </c>
      <c r="Y606" s="22" t="s">
        <v>1195</v>
      </c>
    </row>
    <row r="607" spans="1:26" x14ac:dyDescent="0.25">
      <c r="A607" t="s">
        <v>616</v>
      </c>
      <c r="B607" s="3" t="s">
        <v>363</v>
      </c>
      <c r="C607">
        <f t="shared" si="42"/>
        <v>0</v>
      </c>
      <c r="O607" s="4"/>
      <c r="P607">
        <f t="shared" si="39"/>
        <v>0</v>
      </c>
      <c r="R607" s="4"/>
      <c r="S607">
        <f t="shared" si="40"/>
        <v>1</v>
      </c>
      <c r="T607" s="21" t="s">
        <v>1052</v>
      </c>
      <c r="V607" s="20">
        <f t="shared" si="41"/>
        <v>1</v>
      </c>
      <c r="W607" s="22" t="s">
        <v>1203</v>
      </c>
    </row>
    <row r="608" spans="1:26" x14ac:dyDescent="0.25">
      <c r="A608" t="s">
        <v>617</v>
      </c>
      <c r="B608" s="3" t="s">
        <v>363</v>
      </c>
      <c r="C608">
        <f t="shared" si="42"/>
        <v>0</v>
      </c>
      <c r="O608" s="4"/>
      <c r="P608">
        <f t="shared" si="39"/>
        <v>0</v>
      </c>
      <c r="R608" s="4"/>
      <c r="S608">
        <f t="shared" si="40"/>
        <v>0</v>
      </c>
      <c r="V608" s="20">
        <f t="shared" si="41"/>
        <v>1</v>
      </c>
      <c r="W608" s="22" t="s">
        <v>1191</v>
      </c>
    </row>
    <row r="609" spans="1:26" x14ac:dyDescent="0.25">
      <c r="A609" t="s">
        <v>618</v>
      </c>
      <c r="B609" s="3" t="s">
        <v>363</v>
      </c>
      <c r="C609">
        <f t="shared" si="42"/>
        <v>1</v>
      </c>
      <c r="D609" t="s">
        <v>875</v>
      </c>
      <c r="O609" s="4"/>
      <c r="P609">
        <f t="shared" si="39"/>
        <v>0</v>
      </c>
      <c r="R609" s="4"/>
      <c r="S609">
        <f t="shared" si="40"/>
        <v>0</v>
      </c>
      <c r="V609" s="20">
        <f>ABS(COUNTBLANK(W609:Z609)-4)</f>
        <v>1</v>
      </c>
      <c r="W609" s="22" t="s">
        <v>1187</v>
      </c>
    </row>
    <row r="610" spans="1:26" x14ac:dyDescent="0.25">
      <c r="A610" t="s">
        <v>619</v>
      </c>
      <c r="B610" s="3" t="s">
        <v>363</v>
      </c>
      <c r="C610">
        <f t="shared" si="42"/>
        <v>0</v>
      </c>
      <c r="O610" s="4"/>
      <c r="P610">
        <f t="shared" si="39"/>
        <v>1</v>
      </c>
      <c r="Q610" s="14" t="s">
        <v>959</v>
      </c>
      <c r="R610" s="4"/>
      <c r="S610">
        <f t="shared" si="40"/>
        <v>0</v>
      </c>
      <c r="V610" s="20">
        <f t="shared" si="41"/>
        <v>1</v>
      </c>
      <c r="W610" s="22" t="s">
        <v>1187</v>
      </c>
    </row>
    <row r="611" spans="1:26" x14ac:dyDescent="0.25">
      <c r="A611" t="s">
        <v>620</v>
      </c>
      <c r="B611" s="3" t="s">
        <v>363</v>
      </c>
      <c r="C611">
        <f t="shared" si="42"/>
        <v>0</v>
      </c>
      <c r="O611" s="4"/>
      <c r="P611">
        <f t="shared" si="39"/>
        <v>0</v>
      </c>
      <c r="R611" s="4"/>
      <c r="S611">
        <f t="shared" si="40"/>
        <v>0</v>
      </c>
      <c r="V611" s="20">
        <f t="shared" si="41"/>
        <v>1</v>
      </c>
      <c r="W611" s="22" t="s">
        <v>1191</v>
      </c>
    </row>
    <row r="612" spans="1:26" x14ac:dyDescent="0.25">
      <c r="A612" t="s">
        <v>621</v>
      </c>
      <c r="B612" s="3" t="s">
        <v>363</v>
      </c>
      <c r="C612">
        <f t="shared" si="42"/>
        <v>1</v>
      </c>
      <c r="D612" t="s">
        <v>882</v>
      </c>
      <c r="O612" s="4"/>
      <c r="P612">
        <f t="shared" si="39"/>
        <v>0</v>
      </c>
      <c r="R612" s="4"/>
      <c r="S612">
        <f t="shared" si="40"/>
        <v>0</v>
      </c>
      <c r="V612" s="20">
        <f t="shared" si="41"/>
        <v>2</v>
      </c>
      <c r="W612" s="22" t="s">
        <v>1193</v>
      </c>
      <c r="X612" s="22" t="s">
        <v>1188</v>
      </c>
    </row>
    <row r="613" spans="1:26" x14ac:dyDescent="0.25">
      <c r="A613" t="s">
        <v>622</v>
      </c>
      <c r="B613" s="3" t="s">
        <v>363</v>
      </c>
      <c r="C613">
        <f t="shared" si="42"/>
        <v>0</v>
      </c>
      <c r="O613" s="4"/>
      <c r="P613">
        <f t="shared" si="39"/>
        <v>0</v>
      </c>
      <c r="R613" s="4"/>
      <c r="S613">
        <f t="shared" si="40"/>
        <v>0</v>
      </c>
      <c r="V613" s="20">
        <f t="shared" si="41"/>
        <v>2</v>
      </c>
      <c r="W613" s="22" t="s">
        <v>1187</v>
      </c>
      <c r="X613" s="22" t="s">
        <v>1210</v>
      </c>
    </row>
    <row r="614" spans="1:26" x14ac:dyDescent="0.25">
      <c r="A614" t="s">
        <v>623</v>
      </c>
      <c r="B614" s="3" t="s">
        <v>363</v>
      </c>
      <c r="C614">
        <f t="shared" si="42"/>
        <v>1</v>
      </c>
      <c r="D614" t="s">
        <v>880</v>
      </c>
      <c r="O614" s="4"/>
      <c r="P614">
        <f t="shared" si="39"/>
        <v>0</v>
      </c>
      <c r="R614" s="4"/>
      <c r="S614">
        <f t="shared" si="40"/>
        <v>1</v>
      </c>
      <c r="T614" s="21" t="s">
        <v>1064</v>
      </c>
      <c r="V614" s="20">
        <f t="shared" si="41"/>
        <v>1</v>
      </c>
      <c r="W614" s="22" t="s">
        <v>1191</v>
      </c>
    </row>
    <row r="615" spans="1:26" x14ac:dyDescent="0.25">
      <c r="A615" t="s">
        <v>624</v>
      </c>
      <c r="B615" s="3" t="s">
        <v>363</v>
      </c>
      <c r="C615">
        <f t="shared" si="42"/>
        <v>0</v>
      </c>
      <c r="O615" s="4"/>
      <c r="P615">
        <f t="shared" si="39"/>
        <v>0</v>
      </c>
      <c r="R615" s="4"/>
      <c r="S615">
        <f t="shared" si="40"/>
        <v>1</v>
      </c>
      <c r="T615" s="21" t="s">
        <v>1019</v>
      </c>
      <c r="V615" s="20">
        <f t="shared" si="41"/>
        <v>1</v>
      </c>
      <c r="W615" s="22" t="s">
        <v>1187</v>
      </c>
    </row>
    <row r="616" spans="1:26" x14ac:dyDescent="0.25">
      <c r="A616" t="s">
        <v>625</v>
      </c>
      <c r="B616" s="3" t="s">
        <v>363</v>
      </c>
      <c r="C616">
        <f t="shared" si="42"/>
        <v>0</v>
      </c>
      <c r="O616" s="4"/>
      <c r="P616">
        <f t="shared" si="39"/>
        <v>0</v>
      </c>
      <c r="R616" s="4"/>
      <c r="S616">
        <f t="shared" si="40"/>
        <v>1</v>
      </c>
      <c r="T616" s="21" t="s">
        <v>1045</v>
      </c>
      <c r="V616" s="20">
        <f t="shared" si="41"/>
        <v>1</v>
      </c>
      <c r="W616" s="22" t="s">
        <v>1200</v>
      </c>
    </row>
    <row r="617" spans="1:26" x14ac:dyDescent="0.25">
      <c r="A617" t="s">
        <v>626</v>
      </c>
      <c r="B617" s="3" t="s">
        <v>363</v>
      </c>
      <c r="C617">
        <f t="shared" si="42"/>
        <v>2</v>
      </c>
      <c r="D617" s="14" t="s">
        <v>937</v>
      </c>
      <c r="E617" s="16" t="s">
        <v>938</v>
      </c>
      <c r="O617" s="4"/>
      <c r="P617">
        <f t="shared" si="39"/>
        <v>0</v>
      </c>
      <c r="R617" s="4"/>
      <c r="S617">
        <f t="shared" si="40"/>
        <v>0</v>
      </c>
      <c r="V617" s="20">
        <f t="shared" si="41"/>
        <v>1</v>
      </c>
      <c r="W617" s="22" t="s">
        <v>1203</v>
      </c>
    </row>
    <row r="618" spans="1:26" x14ac:dyDescent="0.25">
      <c r="A618" t="s">
        <v>627</v>
      </c>
      <c r="B618" s="3" t="s">
        <v>363</v>
      </c>
      <c r="C618">
        <f t="shared" si="42"/>
        <v>2</v>
      </c>
      <c r="D618" s="14" t="s">
        <v>946</v>
      </c>
      <c r="E618" s="14" t="s">
        <v>947</v>
      </c>
      <c r="O618" s="4"/>
      <c r="P618">
        <f t="shared" si="39"/>
        <v>0</v>
      </c>
      <c r="R618" s="4"/>
      <c r="S618">
        <f t="shared" si="40"/>
        <v>0</v>
      </c>
      <c r="V618" s="20">
        <f t="shared" si="41"/>
        <v>2</v>
      </c>
      <c r="W618" s="22" t="s">
        <v>1203</v>
      </c>
      <c r="X618" s="22" t="s">
        <v>1201</v>
      </c>
    </row>
    <row r="619" spans="1:26" x14ac:dyDescent="0.25">
      <c r="A619" t="s">
        <v>628</v>
      </c>
      <c r="B619" s="3" t="s">
        <v>363</v>
      </c>
      <c r="C619">
        <f t="shared" si="42"/>
        <v>0</v>
      </c>
      <c r="O619" s="4"/>
      <c r="P619">
        <f t="shared" si="39"/>
        <v>0</v>
      </c>
      <c r="R619" s="4"/>
      <c r="S619">
        <f t="shared" si="40"/>
        <v>0</v>
      </c>
      <c r="V619" s="20">
        <f t="shared" si="41"/>
        <v>2</v>
      </c>
      <c r="W619" s="22" t="s">
        <v>1195</v>
      </c>
      <c r="X619" s="22" t="s">
        <v>1200</v>
      </c>
    </row>
    <row r="620" spans="1:26" x14ac:dyDescent="0.25">
      <c r="A620" t="s">
        <v>629</v>
      </c>
      <c r="B620" s="3" t="s">
        <v>363</v>
      </c>
      <c r="C620">
        <f t="shared" si="42"/>
        <v>0</v>
      </c>
      <c r="O620" s="4"/>
      <c r="P620">
        <f t="shared" si="39"/>
        <v>0</v>
      </c>
      <c r="R620" s="4"/>
      <c r="S620">
        <f t="shared" si="40"/>
        <v>0</v>
      </c>
      <c r="V620" s="20">
        <f t="shared" si="41"/>
        <v>1</v>
      </c>
      <c r="W620" s="22" t="s">
        <v>1204</v>
      </c>
    </row>
    <row r="621" spans="1:26" x14ac:dyDescent="0.25">
      <c r="A621" t="s">
        <v>630</v>
      </c>
      <c r="B621" s="3" t="s">
        <v>363</v>
      </c>
      <c r="C621">
        <f t="shared" si="42"/>
        <v>0</v>
      </c>
      <c r="O621" s="4"/>
      <c r="P621">
        <f t="shared" si="39"/>
        <v>0</v>
      </c>
      <c r="R621" s="4"/>
      <c r="S621">
        <f t="shared" si="40"/>
        <v>0</v>
      </c>
      <c r="V621" s="20">
        <f t="shared" si="41"/>
        <v>4</v>
      </c>
      <c r="W621" s="22" t="s">
        <v>1207</v>
      </c>
      <c r="X621" s="22" t="s">
        <v>1214</v>
      </c>
      <c r="Y621" s="22" t="s">
        <v>1195</v>
      </c>
      <c r="Z621" s="22" t="s">
        <v>1200</v>
      </c>
    </row>
    <row r="622" spans="1:26" x14ac:dyDescent="0.25">
      <c r="A622" t="s">
        <v>631</v>
      </c>
      <c r="B622" s="3" t="s">
        <v>363</v>
      </c>
      <c r="C622">
        <f t="shared" si="42"/>
        <v>0</v>
      </c>
      <c r="O622" s="4"/>
      <c r="P622">
        <f t="shared" si="39"/>
        <v>0</v>
      </c>
      <c r="R622" s="4"/>
      <c r="S622">
        <f t="shared" si="40"/>
        <v>0</v>
      </c>
      <c r="V622" s="20">
        <f t="shared" si="41"/>
        <v>1</v>
      </c>
      <c r="W622" s="22" t="s">
        <v>1209</v>
      </c>
    </row>
    <row r="623" spans="1:26" x14ac:dyDescent="0.25">
      <c r="A623" t="s">
        <v>632</v>
      </c>
      <c r="B623" s="3" t="s">
        <v>363</v>
      </c>
      <c r="C623">
        <f t="shared" si="42"/>
        <v>1</v>
      </c>
      <c r="D623" s="14" t="s">
        <v>1180</v>
      </c>
      <c r="O623" s="4"/>
      <c r="P623">
        <f t="shared" si="39"/>
        <v>0</v>
      </c>
      <c r="R623" s="4"/>
      <c r="S623">
        <f t="shared" si="40"/>
        <v>0</v>
      </c>
      <c r="V623" s="20">
        <f t="shared" si="41"/>
        <v>1</v>
      </c>
      <c r="W623" s="22" t="s">
        <v>1200</v>
      </c>
    </row>
    <row r="624" spans="1:26" x14ac:dyDescent="0.25">
      <c r="A624" t="s">
        <v>633</v>
      </c>
      <c r="B624" s="3" t="s">
        <v>363</v>
      </c>
      <c r="C624">
        <f t="shared" si="42"/>
        <v>0</v>
      </c>
      <c r="O624" s="4"/>
      <c r="P624">
        <f t="shared" si="39"/>
        <v>0</v>
      </c>
      <c r="R624" s="4"/>
      <c r="S624">
        <f t="shared" si="40"/>
        <v>0</v>
      </c>
      <c r="V624" s="20">
        <f t="shared" si="41"/>
        <v>2</v>
      </c>
      <c r="W624" s="22" t="s">
        <v>1191</v>
      </c>
      <c r="X624" s="22" t="s">
        <v>1188</v>
      </c>
    </row>
    <row r="625" spans="1:25" x14ac:dyDescent="0.25">
      <c r="A625" t="s">
        <v>634</v>
      </c>
      <c r="B625" s="3" t="s">
        <v>363</v>
      </c>
      <c r="C625">
        <f t="shared" si="42"/>
        <v>0</v>
      </c>
      <c r="O625" s="4"/>
      <c r="P625">
        <f t="shared" si="39"/>
        <v>0</v>
      </c>
      <c r="R625" s="4"/>
      <c r="S625">
        <f t="shared" si="40"/>
        <v>0</v>
      </c>
      <c r="V625" s="20">
        <f t="shared" si="41"/>
        <v>1</v>
      </c>
      <c r="W625" s="22" t="s">
        <v>1189</v>
      </c>
    </row>
    <row r="626" spans="1:25" x14ac:dyDescent="0.25">
      <c r="A626" t="s">
        <v>635</v>
      </c>
      <c r="B626" s="3" t="s">
        <v>363</v>
      </c>
      <c r="C626">
        <f t="shared" si="42"/>
        <v>1</v>
      </c>
      <c r="D626" s="14" t="s">
        <v>1181</v>
      </c>
      <c r="O626" s="4"/>
      <c r="P626">
        <f t="shared" ref="P626:P689" si="43">ABS(COUNTBLANK(Q626:R626)-2)</f>
        <v>0</v>
      </c>
      <c r="R626" s="4"/>
      <c r="S626">
        <f t="shared" si="40"/>
        <v>1</v>
      </c>
      <c r="T626" s="22" t="s">
        <v>1070</v>
      </c>
      <c r="V626" s="20">
        <f t="shared" si="41"/>
        <v>1</v>
      </c>
      <c r="W626" s="22" t="s">
        <v>1206</v>
      </c>
    </row>
    <row r="627" spans="1:25" x14ac:dyDescent="0.25">
      <c r="A627" t="s">
        <v>636</v>
      </c>
      <c r="B627" s="3" t="s">
        <v>363</v>
      </c>
      <c r="C627">
        <f t="shared" si="42"/>
        <v>0</v>
      </c>
      <c r="O627" s="4"/>
      <c r="P627">
        <f t="shared" si="43"/>
        <v>1</v>
      </c>
      <c r="Q627" s="14" t="s">
        <v>991</v>
      </c>
      <c r="R627" s="4"/>
      <c r="S627">
        <f t="shared" si="40"/>
        <v>0</v>
      </c>
      <c r="V627" s="20">
        <f t="shared" si="41"/>
        <v>2</v>
      </c>
      <c r="W627" s="22" t="s">
        <v>1200</v>
      </c>
      <c r="X627" s="22" t="s">
        <v>1199</v>
      </c>
    </row>
    <row r="628" spans="1:25" x14ac:dyDescent="0.25">
      <c r="A628" t="s">
        <v>637</v>
      </c>
      <c r="B628" s="3" t="s">
        <v>363</v>
      </c>
      <c r="C628">
        <f t="shared" si="42"/>
        <v>0</v>
      </c>
      <c r="O628" s="4"/>
      <c r="P628">
        <f t="shared" si="43"/>
        <v>0</v>
      </c>
      <c r="R628" s="4"/>
      <c r="S628">
        <f t="shared" si="40"/>
        <v>0</v>
      </c>
      <c r="V628" s="20">
        <f t="shared" si="41"/>
        <v>2</v>
      </c>
      <c r="W628" s="22" t="s">
        <v>1207</v>
      </c>
      <c r="X628" s="22" t="s">
        <v>1214</v>
      </c>
    </row>
    <row r="629" spans="1:25" x14ac:dyDescent="0.25">
      <c r="A629" t="s">
        <v>638</v>
      </c>
      <c r="B629" s="3" t="s">
        <v>363</v>
      </c>
      <c r="C629">
        <f t="shared" si="42"/>
        <v>0</v>
      </c>
      <c r="O629" s="4"/>
      <c r="P629">
        <f t="shared" si="43"/>
        <v>0</v>
      </c>
      <c r="R629" s="4"/>
      <c r="S629">
        <f t="shared" si="40"/>
        <v>0</v>
      </c>
      <c r="V629" s="20">
        <f t="shared" si="41"/>
        <v>1</v>
      </c>
      <c r="W629" s="22" t="s">
        <v>1187</v>
      </c>
    </row>
    <row r="630" spans="1:25" x14ac:dyDescent="0.25">
      <c r="A630" t="s">
        <v>639</v>
      </c>
      <c r="B630" s="3" t="s">
        <v>363</v>
      </c>
      <c r="C630">
        <f t="shared" si="42"/>
        <v>0</v>
      </c>
      <c r="O630" s="4"/>
      <c r="P630">
        <f t="shared" si="43"/>
        <v>0</v>
      </c>
      <c r="R630" s="4"/>
      <c r="S630">
        <f t="shared" si="40"/>
        <v>0</v>
      </c>
      <c r="V630" s="20">
        <f t="shared" si="41"/>
        <v>1</v>
      </c>
      <c r="W630" s="22" t="s">
        <v>1191</v>
      </c>
    </row>
    <row r="631" spans="1:25" x14ac:dyDescent="0.25">
      <c r="A631" t="s">
        <v>640</v>
      </c>
      <c r="B631" s="3" t="s">
        <v>363</v>
      </c>
      <c r="C631">
        <f t="shared" si="42"/>
        <v>0</v>
      </c>
      <c r="O631" s="4"/>
      <c r="P631">
        <f t="shared" si="43"/>
        <v>0</v>
      </c>
      <c r="R631" s="4"/>
      <c r="S631">
        <f t="shared" si="40"/>
        <v>0</v>
      </c>
      <c r="V631" s="20">
        <f t="shared" si="41"/>
        <v>2</v>
      </c>
      <c r="W631" s="22" t="s">
        <v>1187</v>
      </c>
      <c r="X631" s="22" t="s">
        <v>1195</v>
      </c>
    </row>
    <row r="632" spans="1:25" x14ac:dyDescent="0.25">
      <c r="A632" t="s">
        <v>641</v>
      </c>
      <c r="B632" s="3" t="s">
        <v>363</v>
      </c>
      <c r="C632">
        <f t="shared" si="42"/>
        <v>0</v>
      </c>
      <c r="O632" s="4"/>
      <c r="P632">
        <f t="shared" si="43"/>
        <v>0</v>
      </c>
      <c r="R632" s="4"/>
      <c r="S632">
        <f t="shared" si="40"/>
        <v>1</v>
      </c>
      <c r="T632" s="22" t="s">
        <v>1020</v>
      </c>
      <c r="V632" s="20">
        <f t="shared" si="41"/>
        <v>1</v>
      </c>
      <c r="W632" s="22" t="s">
        <v>1188</v>
      </c>
    </row>
    <row r="633" spans="1:25" x14ac:dyDescent="0.25">
      <c r="A633" t="s">
        <v>642</v>
      </c>
      <c r="B633" s="3" t="s">
        <v>363</v>
      </c>
      <c r="C633">
        <f t="shared" si="42"/>
        <v>0</v>
      </c>
      <c r="O633" s="4"/>
      <c r="P633">
        <f t="shared" si="43"/>
        <v>0</v>
      </c>
      <c r="R633" s="4"/>
      <c r="S633">
        <f t="shared" si="40"/>
        <v>0</v>
      </c>
      <c r="V633" s="20">
        <f t="shared" si="41"/>
        <v>3</v>
      </c>
      <c r="W633" s="22" t="s">
        <v>1187</v>
      </c>
      <c r="X633" s="22" t="s">
        <v>1195</v>
      </c>
      <c r="Y633" s="22" t="s">
        <v>1210</v>
      </c>
    </row>
    <row r="634" spans="1:25" x14ac:dyDescent="0.25">
      <c r="A634" t="s">
        <v>643</v>
      </c>
      <c r="B634" s="3" t="s">
        <v>363</v>
      </c>
      <c r="C634">
        <f t="shared" si="42"/>
        <v>1</v>
      </c>
      <c r="D634" t="s">
        <v>1182</v>
      </c>
      <c r="O634" s="4"/>
      <c r="P634">
        <f t="shared" si="43"/>
        <v>0</v>
      </c>
      <c r="R634" s="4"/>
      <c r="S634">
        <f t="shared" si="40"/>
        <v>1</v>
      </c>
      <c r="T634" s="21" t="s">
        <v>1061</v>
      </c>
      <c r="V634" s="20">
        <f t="shared" si="41"/>
        <v>2</v>
      </c>
      <c r="W634" s="22" t="s">
        <v>1187</v>
      </c>
      <c r="X634" s="22" t="s">
        <v>1210</v>
      </c>
    </row>
    <row r="635" spans="1:25" x14ac:dyDescent="0.25">
      <c r="A635" t="s">
        <v>644</v>
      </c>
      <c r="B635" s="3" t="s">
        <v>363</v>
      </c>
      <c r="C635">
        <f t="shared" si="42"/>
        <v>0</v>
      </c>
      <c r="O635" s="4"/>
      <c r="P635">
        <f t="shared" si="43"/>
        <v>0</v>
      </c>
      <c r="R635" s="4"/>
      <c r="S635">
        <f t="shared" si="40"/>
        <v>0</v>
      </c>
      <c r="V635" s="20">
        <f t="shared" si="41"/>
        <v>1</v>
      </c>
      <c r="W635" s="22" t="s">
        <v>1191</v>
      </c>
    </row>
    <row r="636" spans="1:25" x14ac:dyDescent="0.25">
      <c r="A636" t="s">
        <v>645</v>
      </c>
      <c r="B636" s="3" t="s">
        <v>363</v>
      </c>
      <c r="C636">
        <f t="shared" si="42"/>
        <v>0</v>
      </c>
      <c r="O636" s="4"/>
      <c r="P636">
        <f t="shared" si="43"/>
        <v>0</v>
      </c>
      <c r="R636" s="4"/>
      <c r="S636">
        <f t="shared" si="40"/>
        <v>0</v>
      </c>
      <c r="V636" s="20">
        <f t="shared" si="41"/>
        <v>2</v>
      </c>
      <c r="W636" s="22" t="s">
        <v>1191</v>
      </c>
      <c r="X636" s="22" t="s">
        <v>1188</v>
      </c>
    </row>
    <row r="637" spans="1:25" x14ac:dyDescent="0.25">
      <c r="A637" t="s">
        <v>646</v>
      </c>
      <c r="B637" s="3" t="s">
        <v>363</v>
      </c>
      <c r="C637">
        <f t="shared" si="42"/>
        <v>0</v>
      </c>
      <c r="O637" s="4"/>
      <c r="P637">
        <f t="shared" si="43"/>
        <v>0</v>
      </c>
      <c r="R637" s="4"/>
      <c r="S637">
        <f t="shared" si="40"/>
        <v>0</v>
      </c>
      <c r="V637" s="20">
        <f t="shared" si="41"/>
        <v>1</v>
      </c>
      <c r="W637" s="22" t="s">
        <v>1188</v>
      </c>
    </row>
    <row r="638" spans="1:25" x14ac:dyDescent="0.25">
      <c r="A638" t="s">
        <v>647</v>
      </c>
      <c r="B638" s="3" t="s">
        <v>363</v>
      </c>
      <c r="C638">
        <f t="shared" si="42"/>
        <v>0</v>
      </c>
      <c r="O638" s="4"/>
      <c r="P638">
        <f t="shared" si="43"/>
        <v>0</v>
      </c>
      <c r="R638" s="4"/>
      <c r="S638">
        <f t="shared" si="40"/>
        <v>0</v>
      </c>
      <c r="V638" s="20">
        <f t="shared" si="41"/>
        <v>1</v>
      </c>
      <c r="W638" s="22" t="s">
        <v>1206</v>
      </c>
    </row>
    <row r="639" spans="1:25" x14ac:dyDescent="0.25">
      <c r="A639" t="s">
        <v>648</v>
      </c>
      <c r="B639" s="3" t="s">
        <v>363</v>
      </c>
      <c r="C639">
        <f t="shared" si="42"/>
        <v>1</v>
      </c>
      <c r="D639" t="s">
        <v>876</v>
      </c>
      <c r="O639" s="4"/>
      <c r="P639">
        <f t="shared" si="43"/>
        <v>0</v>
      </c>
      <c r="R639" s="4"/>
      <c r="S639">
        <f t="shared" si="40"/>
        <v>2</v>
      </c>
      <c r="T639" s="21" t="s">
        <v>1034</v>
      </c>
      <c r="U639" s="21" t="s">
        <v>1035</v>
      </c>
      <c r="V639" s="20">
        <f t="shared" si="41"/>
        <v>1</v>
      </c>
      <c r="W639" s="22" t="s">
        <v>1191</v>
      </c>
    </row>
    <row r="640" spans="1:25" x14ac:dyDescent="0.25">
      <c r="A640" t="s">
        <v>649</v>
      </c>
      <c r="B640" s="3" t="s">
        <v>363</v>
      </c>
      <c r="C640">
        <f t="shared" si="42"/>
        <v>1</v>
      </c>
      <c r="D640" t="s">
        <v>1183</v>
      </c>
      <c r="O640" s="4"/>
      <c r="P640">
        <f t="shared" si="43"/>
        <v>0</v>
      </c>
      <c r="R640" s="4"/>
      <c r="S640">
        <f t="shared" si="40"/>
        <v>0</v>
      </c>
      <c r="V640" s="20">
        <f t="shared" si="41"/>
        <v>1</v>
      </c>
      <c r="W640" s="22" t="s">
        <v>1203</v>
      </c>
    </row>
    <row r="641" spans="1:25" x14ac:dyDescent="0.25">
      <c r="A641" t="s">
        <v>650</v>
      </c>
      <c r="B641" s="3" t="s">
        <v>363</v>
      </c>
      <c r="C641">
        <f t="shared" si="42"/>
        <v>2</v>
      </c>
      <c r="D641" t="s">
        <v>1184</v>
      </c>
      <c r="E641" t="s">
        <v>1186</v>
      </c>
      <c r="O641" s="4"/>
      <c r="P641">
        <f t="shared" si="43"/>
        <v>0</v>
      </c>
      <c r="R641" s="4"/>
      <c r="S641">
        <f t="shared" si="40"/>
        <v>0</v>
      </c>
      <c r="V641" s="20">
        <f t="shared" si="41"/>
        <v>2</v>
      </c>
      <c r="W641" s="22" t="s">
        <v>1207</v>
      </c>
      <c r="X641" s="22" t="s">
        <v>1195</v>
      </c>
    </row>
    <row r="642" spans="1:25" x14ac:dyDescent="0.25">
      <c r="A642" t="s">
        <v>651</v>
      </c>
      <c r="B642" s="3" t="s">
        <v>363</v>
      </c>
      <c r="C642">
        <f t="shared" si="42"/>
        <v>1</v>
      </c>
      <c r="D642" s="14" t="s">
        <v>1185</v>
      </c>
      <c r="O642" s="4"/>
      <c r="P642">
        <f t="shared" si="43"/>
        <v>0</v>
      </c>
      <c r="R642" s="4"/>
      <c r="S642">
        <f t="shared" si="40"/>
        <v>0</v>
      </c>
      <c r="V642" s="20">
        <f t="shared" si="41"/>
        <v>3</v>
      </c>
      <c r="W642" s="22" t="s">
        <v>1209</v>
      </c>
      <c r="X642" s="22" t="s">
        <v>1212</v>
      </c>
      <c r="Y642" s="22" t="s">
        <v>1213</v>
      </c>
    </row>
    <row r="643" spans="1:25" x14ac:dyDescent="0.25">
      <c r="A643" t="s">
        <v>652</v>
      </c>
      <c r="B643" s="3" t="s">
        <v>363</v>
      </c>
      <c r="C643">
        <f t="shared" si="42"/>
        <v>0</v>
      </c>
      <c r="O643" s="4"/>
      <c r="P643">
        <f t="shared" si="43"/>
        <v>0</v>
      </c>
      <c r="R643" s="4"/>
      <c r="S643">
        <f t="shared" ref="S643:S706" si="44">ABS(COUNTBLANK(T643:U643)-2)</f>
        <v>0</v>
      </c>
      <c r="V643" s="20">
        <f>ABS(COUNTBLANK(W643:Z643)-4)</f>
        <v>2</v>
      </c>
      <c r="W643" s="22" t="s">
        <v>1206</v>
      </c>
      <c r="X643" s="22" t="s">
        <v>1204</v>
      </c>
    </row>
    <row r="644" spans="1:25" x14ac:dyDescent="0.25">
      <c r="A644" t="s">
        <v>653</v>
      </c>
      <c r="B644" s="3" t="s">
        <v>363</v>
      </c>
      <c r="C644">
        <f t="shared" si="42"/>
        <v>0</v>
      </c>
      <c r="O644" s="4"/>
      <c r="P644">
        <f t="shared" si="43"/>
        <v>1</v>
      </c>
      <c r="Q644" s="14" t="s">
        <v>964</v>
      </c>
      <c r="R644" s="4"/>
      <c r="S644">
        <f t="shared" si="44"/>
        <v>0</v>
      </c>
      <c r="V644" s="20">
        <f t="shared" ref="V644:V707" si="45">ABS(COUNTBLANK(W644:Z644)-4)</f>
        <v>1</v>
      </c>
      <c r="W644" s="22" t="s">
        <v>1188</v>
      </c>
    </row>
    <row r="645" spans="1:25" x14ac:dyDescent="0.25">
      <c r="A645" t="s">
        <v>654</v>
      </c>
      <c r="B645" s="3" t="s">
        <v>363</v>
      </c>
      <c r="C645">
        <f t="shared" si="42"/>
        <v>0</v>
      </c>
      <c r="O645" s="4"/>
      <c r="P645">
        <f t="shared" si="43"/>
        <v>0</v>
      </c>
      <c r="R645" s="4"/>
      <c r="S645">
        <f t="shared" si="44"/>
        <v>0</v>
      </c>
      <c r="V645" s="20">
        <f t="shared" si="45"/>
        <v>1</v>
      </c>
      <c r="W645" s="22" t="s">
        <v>1195</v>
      </c>
    </row>
    <row r="646" spans="1:25" x14ac:dyDescent="0.25">
      <c r="A646" t="s">
        <v>655</v>
      </c>
      <c r="B646" s="3" t="s">
        <v>363</v>
      </c>
      <c r="C646">
        <f t="shared" si="42"/>
        <v>0</v>
      </c>
      <c r="O646" s="4"/>
      <c r="P646">
        <f t="shared" si="43"/>
        <v>0</v>
      </c>
      <c r="R646" s="4"/>
      <c r="S646">
        <f t="shared" si="44"/>
        <v>0</v>
      </c>
      <c r="V646" s="20">
        <f t="shared" si="45"/>
        <v>2</v>
      </c>
      <c r="W646" s="22" t="s">
        <v>1200</v>
      </c>
      <c r="X646" s="22" t="s">
        <v>1199</v>
      </c>
    </row>
    <row r="647" spans="1:25" x14ac:dyDescent="0.25">
      <c r="A647" t="s">
        <v>656</v>
      </c>
      <c r="B647" s="3" t="s">
        <v>363</v>
      </c>
      <c r="C647">
        <f t="shared" si="42"/>
        <v>0</v>
      </c>
      <c r="O647" s="4"/>
      <c r="P647">
        <f t="shared" si="43"/>
        <v>0</v>
      </c>
      <c r="R647" s="4"/>
      <c r="S647">
        <f t="shared" si="44"/>
        <v>0</v>
      </c>
      <c r="V647" s="20">
        <f t="shared" si="45"/>
        <v>2</v>
      </c>
      <c r="W647" s="22" t="s">
        <v>1200</v>
      </c>
      <c r="X647" s="22" t="s">
        <v>1206</v>
      </c>
    </row>
    <row r="648" spans="1:25" x14ac:dyDescent="0.25">
      <c r="A648" t="s">
        <v>657</v>
      </c>
      <c r="B648" s="3" t="s">
        <v>363</v>
      </c>
      <c r="C648">
        <f t="shared" si="42"/>
        <v>0</v>
      </c>
      <c r="O648" s="4"/>
      <c r="P648">
        <f t="shared" si="43"/>
        <v>0</v>
      </c>
      <c r="R648" s="4"/>
      <c r="S648">
        <f t="shared" si="44"/>
        <v>1</v>
      </c>
      <c r="T648" s="22" t="s">
        <v>1082</v>
      </c>
      <c r="V648" s="20">
        <f t="shared" si="45"/>
        <v>1</v>
      </c>
      <c r="W648" s="22" t="s">
        <v>1191</v>
      </c>
    </row>
    <row r="649" spans="1:25" x14ac:dyDescent="0.25">
      <c r="A649" t="s">
        <v>658</v>
      </c>
      <c r="B649" s="3" t="s">
        <v>363</v>
      </c>
      <c r="C649">
        <f t="shared" si="42"/>
        <v>0</v>
      </c>
      <c r="O649" s="4"/>
      <c r="P649">
        <f t="shared" si="43"/>
        <v>0</v>
      </c>
      <c r="R649" s="4"/>
      <c r="S649">
        <f t="shared" si="44"/>
        <v>0</v>
      </c>
      <c r="V649" s="20">
        <f t="shared" si="45"/>
        <v>1</v>
      </c>
      <c r="W649" s="22" t="s">
        <v>1200</v>
      </c>
    </row>
    <row r="650" spans="1:25" x14ac:dyDescent="0.25">
      <c r="A650" t="s">
        <v>659</v>
      </c>
      <c r="B650" s="3" t="s">
        <v>6</v>
      </c>
      <c r="C650">
        <f t="shared" si="42"/>
        <v>0</v>
      </c>
      <c r="O650" s="4"/>
      <c r="P650">
        <f t="shared" si="43"/>
        <v>0</v>
      </c>
      <c r="R650" s="4"/>
      <c r="S650">
        <f t="shared" si="44"/>
        <v>0</v>
      </c>
      <c r="V650" s="20">
        <f t="shared" si="45"/>
        <v>1</v>
      </c>
      <c r="W650" s="22" t="s">
        <v>1187</v>
      </c>
    </row>
    <row r="651" spans="1:25" x14ac:dyDescent="0.25">
      <c r="A651" t="s">
        <v>660</v>
      </c>
      <c r="B651" s="3" t="s">
        <v>4</v>
      </c>
      <c r="C651">
        <f t="shared" si="42"/>
        <v>0</v>
      </c>
      <c r="O651" s="4"/>
      <c r="P651">
        <f t="shared" si="43"/>
        <v>0</v>
      </c>
      <c r="R651" s="4"/>
      <c r="S651">
        <f t="shared" si="44"/>
        <v>0</v>
      </c>
      <c r="V651" s="20">
        <f t="shared" si="45"/>
        <v>1</v>
      </c>
      <c r="W651" s="22" t="s">
        <v>1187</v>
      </c>
    </row>
    <row r="652" spans="1:25" x14ac:dyDescent="0.25">
      <c r="A652" t="s">
        <v>661</v>
      </c>
      <c r="B652" s="3" t="s">
        <v>6</v>
      </c>
      <c r="C652">
        <f t="shared" si="42"/>
        <v>0</v>
      </c>
      <c r="O652" s="4"/>
      <c r="P652">
        <f t="shared" si="43"/>
        <v>0</v>
      </c>
      <c r="R652" s="4"/>
      <c r="S652">
        <f t="shared" si="44"/>
        <v>0</v>
      </c>
      <c r="V652" s="20">
        <f t="shared" si="45"/>
        <v>1</v>
      </c>
      <c r="W652" s="22" t="s">
        <v>1191</v>
      </c>
    </row>
    <row r="653" spans="1:25" x14ac:dyDescent="0.25">
      <c r="A653" t="s">
        <v>662</v>
      </c>
      <c r="B653" s="3" t="s">
        <v>6</v>
      </c>
      <c r="C653">
        <f t="shared" si="42"/>
        <v>0</v>
      </c>
      <c r="O653" s="4"/>
      <c r="P653">
        <f t="shared" si="43"/>
        <v>0</v>
      </c>
      <c r="R653" s="4"/>
      <c r="S653">
        <f t="shared" si="44"/>
        <v>0</v>
      </c>
      <c r="V653" s="20">
        <f t="shared" si="45"/>
        <v>1</v>
      </c>
      <c r="W653" s="22" t="s">
        <v>1200</v>
      </c>
    </row>
    <row r="654" spans="1:25" x14ac:dyDescent="0.25">
      <c r="A654" t="s">
        <v>663</v>
      </c>
      <c r="B654" s="3" t="s">
        <v>6</v>
      </c>
      <c r="C654">
        <f t="shared" si="42"/>
        <v>0</v>
      </c>
      <c r="O654" s="4"/>
      <c r="P654">
        <f t="shared" si="43"/>
        <v>0</v>
      </c>
      <c r="R654" s="4"/>
      <c r="S654">
        <f t="shared" si="44"/>
        <v>0</v>
      </c>
      <c r="V654" s="20">
        <f t="shared" si="45"/>
        <v>1</v>
      </c>
      <c r="W654" s="22" t="s">
        <v>1206</v>
      </c>
    </row>
    <row r="655" spans="1:25" x14ac:dyDescent="0.25">
      <c r="A655" t="s">
        <v>664</v>
      </c>
      <c r="B655" s="3" t="s">
        <v>6</v>
      </c>
      <c r="C655">
        <f t="shared" si="42"/>
        <v>0</v>
      </c>
      <c r="O655" s="4"/>
      <c r="P655">
        <f t="shared" si="43"/>
        <v>0</v>
      </c>
      <c r="R655" s="4"/>
      <c r="S655">
        <f t="shared" si="44"/>
        <v>0</v>
      </c>
      <c r="V655" s="20">
        <f t="shared" si="45"/>
        <v>1</v>
      </c>
      <c r="W655" s="22" t="s">
        <v>1189</v>
      </c>
    </row>
    <row r="656" spans="1:25" x14ac:dyDescent="0.25">
      <c r="A656" t="s">
        <v>665</v>
      </c>
      <c r="B656" s="3" t="s">
        <v>6</v>
      </c>
      <c r="C656">
        <f t="shared" si="42"/>
        <v>0</v>
      </c>
      <c r="O656" s="4"/>
      <c r="P656">
        <f t="shared" si="43"/>
        <v>0</v>
      </c>
      <c r="R656" s="4"/>
      <c r="S656">
        <f t="shared" si="44"/>
        <v>0</v>
      </c>
      <c r="V656" s="20">
        <f t="shared" si="45"/>
        <v>1</v>
      </c>
      <c r="W656" s="22" t="s">
        <v>1191</v>
      </c>
    </row>
    <row r="657" spans="1:24" x14ac:dyDescent="0.25">
      <c r="A657" t="s">
        <v>666</v>
      </c>
      <c r="B657" s="3" t="s">
        <v>4</v>
      </c>
      <c r="C657">
        <f t="shared" si="42"/>
        <v>0</v>
      </c>
      <c r="O657" s="4"/>
      <c r="P657">
        <f t="shared" si="43"/>
        <v>0</v>
      </c>
      <c r="R657" s="4"/>
      <c r="S657">
        <f t="shared" si="44"/>
        <v>0</v>
      </c>
      <c r="V657" s="20">
        <f t="shared" si="45"/>
        <v>1</v>
      </c>
      <c r="W657" s="22" t="s">
        <v>1204</v>
      </c>
    </row>
    <row r="658" spans="1:24" x14ac:dyDescent="0.25">
      <c r="A658" t="s">
        <v>667</v>
      </c>
      <c r="B658" s="3" t="s">
        <v>4</v>
      </c>
      <c r="C658">
        <f t="shared" si="42"/>
        <v>0</v>
      </c>
      <c r="O658" s="4"/>
      <c r="P658">
        <f t="shared" si="43"/>
        <v>0</v>
      </c>
      <c r="R658" s="4"/>
      <c r="S658">
        <f t="shared" si="44"/>
        <v>0</v>
      </c>
      <c r="V658" s="20">
        <f t="shared" si="45"/>
        <v>1</v>
      </c>
      <c r="W658" s="22" t="s">
        <v>1188</v>
      </c>
    </row>
    <row r="659" spans="1:24" x14ac:dyDescent="0.25">
      <c r="A659" t="s">
        <v>668</v>
      </c>
      <c r="B659" s="3" t="s">
        <v>6</v>
      </c>
      <c r="C659">
        <f t="shared" si="42"/>
        <v>0</v>
      </c>
      <c r="O659" s="4"/>
      <c r="P659">
        <f t="shared" si="43"/>
        <v>0</v>
      </c>
      <c r="R659" s="4"/>
      <c r="S659">
        <f t="shared" si="44"/>
        <v>0</v>
      </c>
      <c r="V659" s="20">
        <f t="shared" si="45"/>
        <v>1</v>
      </c>
      <c r="W659" s="22" t="s">
        <v>1207</v>
      </c>
    </row>
    <row r="660" spans="1:24" x14ac:dyDescent="0.25">
      <c r="A660" t="s">
        <v>669</v>
      </c>
      <c r="B660" s="3" t="s">
        <v>9</v>
      </c>
      <c r="C660">
        <f t="shared" si="42"/>
        <v>0</v>
      </c>
      <c r="O660" s="4"/>
      <c r="P660">
        <f t="shared" si="43"/>
        <v>0</v>
      </c>
      <c r="R660" s="4"/>
      <c r="S660">
        <f t="shared" si="44"/>
        <v>0</v>
      </c>
      <c r="V660" s="20">
        <f t="shared" si="45"/>
        <v>1</v>
      </c>
      <c r="W660" s="22" t="s">
        <v>1205</v>
      </c>
    </row>
    <row r="661" spans="1:24" x14ac:dyDescent="0.25">
      <c r="A661" t="s">
        <v>670</v>
      </c>
      <c r="B661" s="3" t="s">
        <v>13</v>
      </c>
      <c r="C661">
        <f t="shared" ref="C661:C724" si="46">ABS(COUNTBLANK(D661:O661)-12)</f>
        <v>0</v>
      </c>
      <c r="O661" s="4"/>
      <c r="P661">
        <f t="shared" si="43"/>
        <v>0</v>
      </c>
      <c r="R661" s="4"/>
      <c r="S661">
        <f t="shared" si="44"/>
        <v>0</v>
      </c>
      <c r="V661" s="20">
        <f t="shared" si="45"/>
        <v>1</v>
      </c>
      <c r="W661" s="22" t="s">
        <v>1200</v>
      </c>
    </row>
    <row r="662" spans="1:24" x14ac:dyDescent="0.25">
      <c r="A662" t="s">
        <v>671</v>
      </c>
      <c r="B662" s="3" t="s">
        <v>143</v>
      </c>
      <c r="C662">
        <f t="shared" si="46"/>
        <v>0</v>
      </c>
      <c r="O662" s="4"/>
      <c r="P662">
        <f t="shared" si="43"/>
        <v>0</v>
      </c>
      <c r="R662" s="4"/>
      <c r="S662">
        <f t="shared" si="44"/>
        <v>0</v>
      </c>
      <c r="V662" s="20">
        <f t="shared" si="45"/>
        <v>2</v>
      </c>
      <c r="W662" s="22" t="s">
        <v>1190</v>
      </c>
      <c r="X662" s="22" t="s">
        <v>1199</v>
      </c>
    </row>
    <row r="663" spans="1:24" x14ac:dyDescent="0.25">
      <c r="A663" t="s">
        <v>672</v>
      </c>
      <c r="B663" s="3" t="s">
        <v>6</v>
      </c>
      <c r="C663">
        <f t="shared" si="46"/>
        <v>0</v>
      </c>
      <c r="O663" s="4"/>
      <c r="P663">
        <f t="shared" si="43"/>
        <v>0</v>
      </c>
      <c r="R663" s="4"/>
      <c r="S663">
        <f t="shared" si="44"/>
        <v>0</v>
      </c>
      <c r="V663" s="20">
        <f t="shared" si="45"/>
        <v>1</v>
      </c>
      <c r="W663" s="22" t="s">
        <v>1204</v>
      </c>
    </row>
    <row r="664" spans="1:24" x14ac:dyDescent="0.25">
      <c r="A664" t="s">
        <v>673</v>
      </c>
      <c r="B664" s="3" t="s">
        <v>4</v>
      </c>
      <c r="C664">
        <f t="shared" si="46"/>
        <v>0</v>
      </c>
      <c r="O664" s="4"/>
      <c r="P664">
        <f t="shared" si="43"/>
        <v>0</v>
      </c>
      <c r="R664" s="4"/>
      <c r="S664">
        <f t="shared" si="44"/>
        <v>0</v>
      </c>
      <c r="V664" s="20">
        <f t="shared" si="45"/>
        <v>1</v>
      </c>
      <c r="W664" s="22" t="s">
        <v>1195</v>
      </c>
    </row>
    <row r="665" spans="1:24" x14ac:dyDescent="0.25">
      <c r="A665" t="s">
        <v>674</v>
      </c>
      <c r="B665" s="3" t="s">
        <v>4</v>
      </c>
      <c r="C665">
        <f t="shared" si="46"/>
        <v>0</v>
      </c>
      <c r="O665" s="4"/>
      <c r="P665">
        <f t="shared" si="43"/>
        <v>0</v>
      </c>
      <c r="R665" s="4"/>
      <c r="S665">
        <f t="shared" si="44"/>
        <v>0</v>
      </c>
      <c r="V665" s="20">
        <f t="shared" si="45"/>
        <v>1</v>
      </c>
      <c r="W665" s="22" t="s">
        <v>1200</v>
      </c>
    </row>
    <row r="666" spans="1:24" x14ac:dyDescent="0.25">
      <c r="A666" t="s">
        <v>675</v>
      </c>
      <c r="B666" s="3" t="s">
        <v>4</v>
      </c>
      <c r="C666">
        <f t="shared" si="46"/>
        <v>0</v>
      </c>
      <c r="O666" s="4"/>
      <c r="P666">
        <f t="shared" si="43"/>
        <v>0</v>
      </c>
      <c r="R666" s="4"/>
      <c r="S666">
        <f t="shared" si="44"/>
        <v>0</v>
      </c>
      <c r="V666" s="20">
        <f t="shared" si="45"/>
        <v>1</v>
      </c>
      <c r="W666" s="22" t="s">
        <v>1204</v>
      </c>
    </row>
    <row r="667" spans="1:24" x14ac:dyDescent="0.25">
      <c r="A667" t="s">
        <v>676</v>
      </c>
      <c r="B667" s="3" t="s">
        <v>4</v>
      </c>
      <c r="C667">
        <f t="shared" si="46"/>
        <v>0</v>
      </c>
      <c r="O667" s="4"/>
      <c r="P667">
        <f t="shared" si="43"/>
        <v>0</v>
      </c>
      <c r="R667" s="4"/>
      <c r="S667">
        <f t="shared" si="44"/>
        <v>0</v>
      </c>
      <c r="V667" s="20">
        <f t="shared" si="45"/>
        <v>1</v>
      </c>
      <c r="W667" s="22" t="s">
        <v>1188</v>
      </c>
    </row>
    <row r="668" spans="1:24" x14ac:dyDescent="0.25">
      <c r="A668" t="s">
        <v>677</v>
      </c>
      <c r="B668" s="3" t="s">
        <v>6</v>
      </c>
      <c r="C668">
        <f t="shared" si="46"/>
        <v>0</v>
      </c>
      <c r="O668" s="4"/>
      <c r="P668">
        <f t="shared" si="43"/>
        <v>0</v>
      </c>
      <c r="R668" s="4"/>
      <c r="S668">
        <f t="shared" si="44"/>
        <v>0</v>
      </c>
      <c r="V668" s="20">
        <f t="shared" si="45"/>
        <v>2</v>
      </c>
      <c r="W668" s="22" t="s">
        <v>1193</v>
      </c>
      <c r="X668" s="22" t="s">
        <v>1188</v>
      </c>
    </row>
    <row r="669" spans="1:24" x14ac:dyDescent="0.25">
      <c r="A669" t="s">
        <v>678</v>
      </c>
      <c r="B669" s="3" t="s">
        <v>4</v>
      </c>
      <c r="C669">
        <f t="shared" si="46"/>
        <v>0</v>
      </c>
      <c r="O669" s="4"/>
      <c r="P669">
        <f t="shared" si="43"/>
        <v>0</v>
      </c>
      <c r="R669" s="4"/>
      <c r="S669">
        <f t="shared" si="44"/>
        <v>0</v>
      </c>
      <c r="V669" s="20">
        <f t="shared" si="45"/>
        <v>1</v>
      </c>
      <c r="W669" s="22" t="s">
        <v>1200</v>
      </c>
    </row>
    <row r="670" spans="1:24" x14ac:dyDescent="0.25">
      <c r="A670" t="s">
        <v>679</v>
      </c>
      <c r="B670" s="3" t="s">
        <v>4</v>
      </c>
      <c r="C670">
        <f t="shared" si="46"/>
        <v>0</v>
      </c>
      <c r="O670" s="4"/>
      <c r="P670">
        <f t="shared" si="43"/>
        <v>0</v>
      </c>
      <c r="R670" s="4"/>
      <c r="S670">
        <f t="shared" si="44"/>
        <v>0</v>
      </c>
      <c r="V670" s="20">
        <f t="shared" si="45"/>
        <v>1</v>
      </c>
      <c r="W670" s="22" t="s">
        <v>1201</v>
      </c>
    </row>
    <row r="671" spans="1:24" x14ac:dyDescent="0.25">
      <c r="A671" t="s">
        <v>680</v>
      </c>
      <c r="B671" s="3" t="s">
        <v>6</v>
      </c>
      <c r="C671">
        <f t="shared" si="46"/>
        <v>0</v>
      </c>
      <c r="O671" s="4"/>
      <c r="P671">
        <f t="shared" si="43"/>
        <v>0</v>
      </c>
      <c r="R671" s="4"/>
      <c r="S671">
        <f t="shared" si="44"/>
        <v>0</v>
      </c>
      <c r="V671" s="20">
        <f t="shared" si="45"/>
        <v>1</v>
      </c>
      <c r="W671" s="22" t="s">
        <v>1201</v>
      </c>
    </row>
    <row r="672" spans="1:24" x14ac:dyDescent="0.25">
      <c r="A672" t="s">
        <v>681</v>
      </c>
      <c r="B672" s="3" t="s">
        <v>13</v>
      </c>
      <c r="C672">
        <f t="shared" si="46"/>
        <v>0</v>
      </c>
      <c r="O672" s="4"/>
      <c r="P672">
        <f t="shared" si="43"/>
        <v>0</v>
      </c>
      <c r="R672" s="4"/>
      <c r="S672">
        <f t="shared" si="44"/>
        <v>0</v>
      </c>
      <c r="V672" s="20">
        <f t="shared" si="45"/>
        <v>1</v>
      </c>
      <c r="W672" s="22" t="s">
        <v>1189</v>
      </c>
    </row>
    <row r="673" spans="1:24" x14ac:dyDescent="0.25">
      <c r="A673" t="s">
        <v>682</v>
      </c>
      <c r="B673" s="3" t="s">
        <v>4</v>
      </c>
      <c r="C673">
        <f t="shared" si="46"/>
        <v>0</v>
      </c>
      <c r="O673" s="4"/>
      <c r="P673">
        <f t="shared" si="43"/>
        <v>0</v>
      </c>
      <c r="R673" s="4"/>
      <c r="S673">
        <f t="shared" si="44"/>
        <v>0</v>
      </c>
      <c r="V673" s="20">
        <f t="shared" si="45"/>
        <v>1</v>
      </c>
      <c r="W673" s="22" t="s">
        <v>1200</v>
      </c>
    </row>
    <row r="674" spans="1:24" x14ac:dyDescent="0.25">
      <c r="A674" t="s">
        <v>683</v>
      </c>
      <c r="B674" s="3" t="s">
        <v>4</v>
      </c>
      <c r="C674">
        <f t="shared" si="46"/>
        <v>0</v>
      </c>
      <c r="O674" s="4"/>
      <c r="P674">
        <f t="shared" si="43"/>
        <v>0</v>
      </c>
      <c r="R674" s="4"/>
      <c r="S674">
        <f t="shared" si="44"/>
        <v>0</v>
      </c>
      <c r="V674" s="20">
        <f t="shared" si="45"/>
        <v>1</v>
      </c>
      <c r="W674" s="22" t="s">
        <v>1200</v>
      </c>
    </row>
    <row r="675" spans="1:24" x14ac:dyDescent="0.25">
      <c r="A675" t="s">
        <v>684</v>
      </c>
      <c r="B675" s="3" t="s">
        <v>6</v>
      </c>
      <c r="C675">
        <f t="shared" si="46"/>
        <v>0</v>
      </c>
      <c r="O675" s="4"/>
      <c r="P675">
        <f t="shared" si="43"/>
        <v>0</v>
      </c>
      <c r="R675" s="4"/>
      <c r="S675">
        <f t="shared" si="44"/>
        <v>0</v>
      </c>
      <c r="V675" s="20">
        <f t="shared" si="45"/>
        <v>1</v>
      </c>
      <c r="W675" s="22" t="s">
        <v>1195</v>
      </c>
    </row>
    <row r="676" spans="1:24" x14ac:dyDescent="0.25">
      <c r="A676" t="s">
        <v>685</v>
      </c>
      <c r="B676" s="3" t="s">
        <v>4</v>
      </c>
      <c r="C676">
        <f t="shared" si="46"/>
        <v>0</v>
      </c>
      <c r="O676" s="4"/>
      <c r="P676">
        <f t="shared" si="43"/>
        <v>0</v>
      </c>
      <c r="R676" s="4"/>
      <c r="S676">
        <f t="shared" si="44"/>
        <v>0</v>
      </c>
      <c r="V676" s="20">
        <f t="shared" si="45"/>
        <v>1</v>
      </c>
      <c r="W676" s="22" t="s">
        <v>1203</v>
      </c>
    </row>
    <row r="677" spans="1:24" x14ac:dyDescent="0.25">
      <c r="A677" t="s">
        <v>686</v>
      </c>
      <c r="B677" s="3" t="s">
        <v>4</v>
      </c>
      <c r="C677">
        <f t="shared" si="46"/>
        <v>0</v>
      </c>
      <c r="O677" s="4"/>
      <c r="P677">
        <f t="shared" si="43"/>
        <v>0</v>
      </c>
      <c r="R677" s="4"/>
      <c r="S677">
        <f t="shared" si="44"/>
        <v>0</v>
      </c>
      <c r="V677" s="20">
        <f t="shared" si="45"/>
        <v>1</v>
      </c>
      <c r="W677" s="22" t="s">
        <v>1206</v>
      </c>
    </row>
    <row r="678" spans="1:24" x14ac:dyDescent="0.25">
      <c r="A678" t="s">
        <v>687</v>
      </c>
      <c r="B678" s="3" t="s">
        <v>13</v>
      </c>
      <c r="C678">
        <f t="shared" si="46"/>
        <v>0</v>
      </c>
      <c r="O678" s="4"/>
      <c r="P678">
        <f t="shared" si="43"/>
        <v>0</v>
      </c>
      <c r="R678" s="4"/>
      <c r="S678">
        <f t="shared" si="44"/>
        <v>0</v>
      </c>
      <c r="V678" s="20">
        <f t="shared" si="45"/>
        <v>1</v>
      </c>
      <c r="W678" s="22" t="s">
        <v>1191</v>
      </c>
    </row>
    <row r="679" spans="1:24" x14ac:dyDescent="0.25">
      <c r="A679" t="s">
        <v>688</v>
      </c>
      <c r="B679" s="3" t="s">
        <v>6</v>
      </c>
      <c r="C679">
        <f t="shared" si="46"/>
        <v>0</v>
      </c>
      <c r="O679" s="4"/>
      <c r="P679">
        <f t="shared" si="43"/>
        <v>0</v>
      </c>
      <c r="R679" s="4"/>
      <c r="S679">
        <f t="shared" si="44"/>
        <v>0</v>
      </c>
      <c r="V679" s="20">
        <f t="shared" si="45"/>
        <v>1</v>
      </c>
      <c r="W679" s="22" t="s">
        <v>1195</v>
      </c>
    </row>
    <row r="680" spans="1:24" x14ac:dyDescent="0.25">
      <c r="A680" t="s">
        <v>689</v>
      </c>
      <c r="B680" s="3" t="s">
        <v>4</v>
      </c>
      <c r="C680">
        <f t="shared" si="46"/>
        <v>0</v>
      </c>
      <c r="O680" s="4"/>
      <c r="P680">
        <f t="shared" si="43"/>
        <v>0</v>
      </c>
      <c r="R680" s="4"/>
      <c r="S680">
        <f t="shared" si="44"/>
        <v>0</v>
      </c>
      <c r="V680" s="20">
        <f t="shared" si="45"/>
        <v>1</v>
      </c>
      <c r="W680" s="22" t="s">
        <v>1203</v>
      </c>
    </row>
    <row r="681" spans="1:24" x14ac:dyDescent="0.25">
      <c r="A681" t="s">
        <v>690</v>
      </c>
      <c r="B681" s="3" t="s">
        <v>4</v>
      </c>
      <c r="C681">
        <f t="shared" si="46"/>
        <v>0</v>
      </c>
      <c r="O681" s="4"/>
      <c r="P681">
        <f t="shared" si="43"/>
        <v>0</v>
      </c>
      <c r="R681" s="4"/>
      <c r="S681">
        <f t="shared" si="44"/>
        <v>0</v>
      </c>
      <c r="V681" s="20">
        <f t="shared" si="45"/>
        <v>1</v>
      </c>
      <c r="W681" s="22" t="s">
        <v>1204</v>
      </c>
    </row>
    <row r="682" spans="1:24" x14ac:dyDescent="0.25">
      <c r="A682" t="s">
        <v>691</v>
      </c>
      <c r="B682" s="3" t="s">
        <v>6</v>
      </c>
      <c r="C682">
        <f t="shared" si="46"/>
        <v>0</v>
      </c>
      <c r="O682" s="4"/>
      <c r="P682">
        <f t="shared" si="43"/>
        <v>0</v>
      </c>
      <c r="R682" s="4"/>
      <c r="S682">
        <f t="shared" si="44"/>
        <v>0</v>
      </c>
      <c r="V682" s="20">
        <f t="shared" si="45"/>
        <v>2</v>
      </c>
      <c r="W682" s="22" t="s">
        <v>1204</v>
      </c>
      <c r="X682" s="22" t="s">
        <v>1215</v>
      </c>
    </row>
    <row r="683" spans="1:24" x14ac:dyDescent="0.25">
      <c r="A683" t="s">
        <v>692</v>
      </c>
      <c r="B683" s="3" t="s">
        <v>6</v>
      </c>
      <c r="C683">
        <f t="shared" si="46"/>
        <v>0</v>
      </c>
      <c r="O683" s="4"/>
      <c r="P683">
        <f t="shared" si="43"/>
        <v>0</v>
      </c>
      <c r="R683" s="4"/>
      <c r="S683">
        <f t="shared" si="44"/>
        <v>0</v>
      </c>
      <c r="V683" s="20">
        <f t="shared" si="45"/>
        <v>1</v>
      </c>
      <c r="W683" s="22" t="s">
        <v>1207</v>
      </c>
    </row>
    <row r="684" spans="1:24" x14ac:dyDescent="0.25">
      <c r="A684" t="s">
        <v>693</v>
      </c>
      <c r="B684" s="3" t="s">
        <v>4</v>
      </c>
      <c r="C684">
        <f t="shared" si="46"/>
        <v>0</v>
      </c>
      <c r="O684" s="4"/>
      <c r="P684">
        <f t="shared" si="43"/>
        <v>0</v>
      </c>
      <c r="R684" s="4"/>
      <c r="S684">
        <f t="shared" si="44"/>
        <v>0</v>
      </c>
      <c r="V684" s="20">
        <f t="shared" si="45"/>
        <v>1</v>
      </c>
      <c r="W684" s="22" t="s">
        <v>1207</v>
      </c>
    </row>
    <row r="685" spans="1:24" x14ac:dyDescent="0.25">
      <c r="A685" t="s">
        <v>694</v>
      </c>
      <c r="B685" s="3" t="s">
        <v>4</v>
      </c>
      <c r="C685">
        <f t="shared" si="46"/>
        <v>0</v>
      </c>
      <c r="O685" s="4"/>
      <c r="P685">
        <f t="shared" si="43"/>
        <v>0</v>
      </c>
      <c r="R685" s="4"/>
      <c r="S685">
        <f t="shared" si="44"/>
        <v>0</v>
      </c>
      <c r="V685" s="20">
        <f t="shared" si="45"/>
        <v>1</v>
      </c>
      <c r="W685" s="22" t="s">
        <v>1200</v>
      </c>
    </row>
    <row r="686" spans="1:24" x14ac:dyDescent="0.25">
      <c r="A686" t="s">
        <v>695</v>
      </c>
      <c r="B686" s="3" t="s">
        <v>6</v>
      </c>
      <c r="C686">
        <f t="shared" si="46"/>
        <v>0</v>
      </c>
      <c r="O686" s="4"/>
      <c r="P686">
        <f t="shared" si="43"/>
        <v>0</v>
      </c>
      <c r="R686" s="4"/>
      <c r="S686">
        <f t="shared" si="44"/>
        <v>0</v>
      </c>
      <c r="V686" s="20">
        <f t="shared" si="45"/>
        <v>1</v>
      </c>
      <c r="W686" s="22" t="s">
        <v>1200</v>
      </c>
    </row>
    <row r="687" spans="1:24" x14ac:dyDescent="0.25">
      <c r="A687" t="s">
        <v>696</v>
      </c>
      <c r="B687" s="3" t="s">
        <v>47</v>
      </c>
      <c r="C687">
        <f t="shared" si="46"/>
        <v>0</v>
      </c>
      <c r="O687" s="4"/>
      <c r="P687">
        <f t="shared" si="43"/>
        <v>0</v>
      </c>
      <c r="R687" s="4"/>
      <c r="S687">
        <f t="shared" si="44"/>
        <v>0</v>
      </c>
      <c r="V687" s="20">
        <f t="shared" si="45"/>
        <v>1</v>
      </c>
      <c r="W687" s="22" t="s">
        <v>1205</v>
      </c>
    </row>
    <row r="688" spans="1:24" x14ac:dyDescent="0.25">
      <c r="A688" t="s">
        <v>697</v>
      </c>
      <c r="B688" s="3" t="s">
        <v>4</v>
      </c>
      <c r="C688">
        <f t="shared" si="46"/>
        <v>0</v>
      </c>
      <c r="O688" s="4"/>
      <c r="P688">
        <f t="shared" si="43"/>
        <v>0</v>
      </c>
      <c r="R688" s="4"/>
      <c r="S688">
        <f t="shared" si="44"/>
        <v>0</v>
      </c>
      <c r="V688" s="20">
        <f t="shared" si="45"/>
        <v>1</v>
      </c>
      <c r="W688" s="22" t="s">
        <v>1200</v>
      </c>
    </row>
    <row r="689" spans="1:24" x14ac:dyDescent="0.25">
      <c r="A689" t="s">
        <v>698</v>
      </c>
      <c r="B689" s="3" t="s">
        <v>4</v>
      </c>
      <c r="C689">
        <f t="shared" si="46"/>
        <v>0</v>
      </c>
      <c r="O689" s="4"/>
      <c r="P689">
        <f t="shared" si="43"/>
        <v>0</v>
      </c>
      <c r="R689" s="4"/>
      <c r="S689">
        <f t="shared" si="44"/>
        <v>0</v>
      </c>
      <c r="V689" s="20">
        <f t="shared" si="45"/>
        <v>1</v>
      </c>
      <c r="W689" s="22" t="s">
        <v>1201</v>
      </c>
    </row>
    <row r="690" spans="1:24" x14ac:dyDescent="0.25">
      <c r="A690" t="s">
        <v>699</v>
      </c>
      <c r="B690" s="3" t="s">
        <v>6</v>
      </c>
      <c r="C690">
        <f t="shared" si="46"/>
        <v>0</v>
      </c>
      <c r="O690" s="4"/>
      <c r="P690">
        <f t="shared" ref="P690:P753" si="47">ABS(COUNTBLANK(Q690:R690)-2)</f>
        <v>0</v>
      </c>
      <c r="R690" s="4"/>
      <c r="S690">
        <f t="shared" si="44"/>
        <v>0</v>
      </c>
      <c r="V690" s="20">
        <f t="shared" si="45"/>
        <v>1</v>
      </c>
      <c r="W690" s="22" t="s">
        <v>1209</v>
      </c>
    </row>
    <row r="691" spans="1:24" x14ac:dyDescent="0.25">
      <c r="A691" t="s">
        <v>700</v>
      </c>
      <c r="B691" s="3" t="s">
        <v>6</v>
      </c>
      <c r="C691">
        <f t="shared" si="46"/>
        <v>0</v>
      </c>
      <c r="O691" s="4"/>
      <c r="P691">
        <f t="shared" si="47"/>
        <v>0</v>
      </c>
      <c r="R691" s="4"/>
      <c r="S691">
        <f t="shared" si="44"/>
        <v>0</v>
      </c>
      <c r="V691" s="20">
        <f t="shared" si="45"/>
        <v>1</v>
      </c>
      <c r="W691" s="22" t="s">
        <v>1203</v>
      </c>
    </row>
    <row r="692" spans="1:24" x14ac:dyDescent="0.25">
      <c r="A692" t="s">
        <v>701</v>
      </c>
      <c r="B692" s="3" t="s">
        <v>4</v>
      </c>
      <c r="C692">
        <f t="shared" si="46"/>
        <v>0</v>
      </c>
      <c r="O692" s="4"/>
      <c r="P692">
        <f t="shared" si="47"/>
        <v>0</v>
      </c>
      <c r="R692" s="4"/>
      <c r="S692">
        <f t="shared" si="44"/>
        <v>0</v>
      </c>
      <c r="V692" s="20">
        <f t="shared" si="45"/>
        <v>1</v>
      </c>
      <c r="W692" s="22" t="s">
        <v>1207</v>
      </c>
    </row>
    <row r="693" spans="1:24" x14ac:dyDescent="0.25">
      <c r="A693" t="s">
        <v>702</v>
      </c>
      <c r="B693" s="3" t="s">
        <v>4</v>
      </c>
      <c r="C693">
        <f t="shared" si="46"/>
        <v>0</v>
      </c>
      <c r="O693" s="4"/>
      <c r="P693">
        <f t="shared" si="47"/>
        <v>0</v>
      </c>
      <c r="R693" s="4"/>
      <c r="S693">
        <f t="shared" si="44"/>
        <v>0</v>
      </c>
      <c r="V693" s="20">
        <f t="shared" si="45"/>
        <v>1</v>
      </c>
      <c r="W693" s="22" t="s">
        <v>1207</v>
      </c>
    </row>
    <row r="694" spans="1:24" x14ac:dyDescent="0.25">
      <c r="A694" t="s">
        <v>703</v>
      </c>
      <c r="B694" s="3" t="s">
        <v>47</v>
      </c>
      <c r="C694">
        <f t="shared" si="46"/>
        <v>0</v>
      </c>
      <c r="O694" s="4"/>
      <c r="P694">
        <f t="shared" si="47"/>
        <v>0</v>
      </c>
      <c r="R694" s="4"/>
      <c r="S694">
        <f t="shared" si="44"/>
        <v>0</v>
      </c>
      <c r="V694" s="20">
        <f t="shared" si="45"/>
        <v>1</v>
      </c>
      <c r="W694" s="22" t="s">
        <v>1205</v>
      </c>
    </row>
    <row r="695" spans="1:24" x14ac:dyDescent="0.25">
      <c r="A695" t="s">
        <v>704</v>
      </c>
      <c r="B695" s="3" t="s">
        <v>4</v>
      </c>
      <c r="C695">
        <f t="shared" si="46"/>
        <v>0</v>
      </c>
      <c r="O695" s="4"/>
      <c r="P695">
        <f t="shared" si="47"/>
        <v>0</v>
      </c>
      <c r="R695" s="4"/>
      <c r="S695">
        <f t="shared" si="44"/>
        <v>0</v>
      </c>
      <c r="V695" s="20">
        <f t="shared" si="45"/>
        <v>1</v>
      </c>
      <c r="W695" s="22" t="s">
        <v>1187</v>
      </c>
    </row>
    <row r="696" spans="1:24" x14ac:dyDescent="0.25">
      <c r="A696" t="s">
        <v>705</v>
      </c>
      <c r="B696" s="3" t="s">
        <v>6</v>
      </c>
      <c r="C696">
        <f t="shared" si="46"/>
        <v>0</v>
      </c>
      <c r="O696" s="4"/>
      <c r="P696">
        <f t="shared" si="47"/>
        <v>0</v>
      </c>
      <c r="R696" s="4"/>
      <c r="S696">
        <f t="shared" si="44"/>
        <v>0</v>
      </c>
      <c r="V696" s="20">
        <f t="shared" si="45"/>
        <v>1</v>
      </c>
      <c r="W696" s="22" t="s">
        <v>1187</v>
      </c>
    </row>
    <row r="697" spans="1:24" x14ac:dyDescent="0.25">
      <c r="A697" t="s">
        <v>706</v>
      </c>
      <c r="B697" s="3" t="s">
        <v>6</v>
      </c>
      <c r="C697">
        <f t="shared" si="46"/>
        <v>0</v>
      </c>
      <c r="O697" s="4"/>
      <c r="P697">
        <f t="shared" si="47"/>
        <v>0</v>
      </c>
      <c r="R697" s="4"/>
      <c r="S697">
        <f t="shared" si="44"/>
        <v>0</v>
      </c>
      <c r="V697" s="20">
        <f t="shared" si="45"/>
        <v>1</v>
      </c>
      <c r="W697" s="22" t="s">
        <v>1200</v>
      </c>
    </row>
    <row r="698" spans="1:24" x14ac:dyDescent="0.25">
      <c r="A698" t="s">
        <v>707</v>
      </c>
      <c r="B698" s="3" t="s">
        <v>4</v>
      </c>
      <c r="C698">
        <f t="shared" si="46"/>
        <v>0</v>
      </c>
      <c r="O698" s="4"/>
      <c r="P698">
        <f t="shared" si="47"/>
        <v>0</v>
      </c>
      <c r="R698" s="4"/>
      <c r="S698">
        <f t="shared" si="44"/>
        <v>0</v>
      </c>
      <c r="V698" s="20">
        <f t="shared" si="45"/>
        <v>1</v>
      </c>
      <c r="W698" s="22" t="s">
        <v>1206</v>
      </c>
    </row>
    <row r="699" spans="1:24" x14ac:dyDescent="0.25">
      <c r="A699" t="s">
        <v>708</v>
      </c>
      <c r="B699" s="3" t="s">
        <v>6</v>
      </c>
      <c r="C699">
        <f t="shared" si="46"/>
        <v>0</v>
      </c>
      <c r="O699" s="4"/>
      <c r="P699">
        <f t="shared" si="47"/>
        <v>0</v>
      </c>
      <c r="R699" s="4"/>
      <c r="S699">
        <f t="shared" si="44"/>
        <v>0</v>
      </c>
      <c r="V699" s="20">
        <f t="shared" si="45"/>
        <v>1</v>
      </c>
      <c r="W699" s="22" t="s">
        <v>1207</v>
      </c>
    </row>
    <row r="700" spans="1:24" x14ac:dyDescent="0.25">
      <c r="A700" t="s">
        <v>709</v>
      </c>
      <c r="B700" s="3" t="s">
        <v>13</v>
      </c>
      <c r="C700">
        <f t="shared" si="46"/>
        <v>0</v>
      </c>
      <c r="O700" s="4"/>
      <c r="P700">
        <f t="shared" si="47"/>
        <v>0</v>
      </c>
      <c r="R700" s="4"/>
      <c r="S700">
        <f t="shared" si="44"/>
        <v>0</v>
      </c>
      <c r="V700" s="20">
        <f t="shared" si="45"/>
        <v>1</v>
      </c>
      <c r="W700" s="22" t="s">
        <v>1191</v>
      </c>
    </row>
    <row r="701" spans="1:24" x14ac:dyDescent="0.25">
      <c r="A701" t="s">
        <v>710</v>
      </c>
      <c r="B701" s="3" t="s">
        <v>13</v>
      </c>
      <c r="C701">
        <f t="shared" si="46"/>
        <v>0</v>
      </c>
      <c r="O701" s="4"/>
      <c r="P701">
        <f t="shared" si="47"/>
        <v>0</v>
      </c>
      <c r="R701" s="4"/>
      <c r="S701">
        <f t="shared" si="44"/>
        <v>0</v>
      </c>
      <c r="V701" s="20">
        <f>ABS(COUNTBLANK(W701:Z701)-4)</f>
        <v>1</v>
      </c>
      <c r="W701" s="22" t="s">
        <v>1200</v>
      </c>
    </row>
    <row r="702" spans="1:24" x14ac:dyDescent="0.25">
      <c r="A702" t="s">
        <v>711</v>
      </c>
      <c r="B702" s="3" t="s">
        <v>143</v>
      </c>
      <c r="C702">
        <f t="shared" si="46"/>
        <v>0</v>
      </c>
      <c r="O702" s="4"/>
      <c r="P702">
        <f t="shared" si="47"/>
        <v>0</v>
      </c>
      <c r="R702" s="4"/>
      <c r="S702">
        <f t="shared" si="44"/>
        <v>0</v>
      </c>
      <c r="V702" s="20">
        <f t="shared" si="45"/>
        <v>2</v>
      </c>
      <c r="W702" s="22" t="s">
        <v>1188</v>
      </c>
      <c r="X702" s="22" t="s">
        <v>1193</v>
      </c>
    </row>
    <row r="703" spans="1:24" x14ac:dyDescent="0.25">
      <c r="A703" t="s">
        <v>712</v>
      </c>
      <c r="B703" s="3" t="s">
        <v>4</v>
      </c>
      <c r="C703">
        <f t="shared" si="46"/>
        <v>0</v>
      </c>
      <c r="O703" s="4"/>
      <c r="P703">
        <f t="shared" si="47"/>
        <v>0</v>
      </c>
      <c r="R703" s="4"/>
      <c r="S703">
        <f t="shared" si="44"/>
        <v>0</v>
      </c>
      <c r="V703" s="20">
        <f t="shared" si="45"/>
        <v>1</v>
      </c>
      <c r="W703" s="22" t="s">
        <v>1207</v>
      </c>
    </row>
    <row r="704" spans="1:24" x14ac:dyDescent="0.25">
      <c r="A704" t="s">
        <v>713</v>
      </c>
      <c r="B704" s="3" t="s">
        <v>4</v>
      </c>
      <c r="C704">
        <f t="shared" si="46"/>
        <v>0</v>
      </c>
      <c r="O704" s="4"/>
      <c r="P704">
        <f t="shared" si="47"/>
        <v>0</v>
      </c>
      <c r="R704" s="4"/>
      <c r="S704">
        <f t="shared" si="44"/>
        <v>0</v>
      </c>
      <c r="V704" s="20">
        <f t="shared" si="45"/>
        <v>1</v>
      </c>
      <c r="W704" s="22" t="s">
        <v>1206</v>
      </c>
    </row>
    <row r="705" spans="1:24" x14ac:dyDescent="0.25">
      <c r="A705" t="s">
        <v>714</v>
      </c>
      <c r="B705" s="3" t="s">
        <v>4</v>
      </c>
      <c r="C705">
        <f t="shared" si="46"/>
        <v>0</v>
      </c>
      <c r="O705" s="4"/>
      <c r="P705">
        <f t="shared" si="47"/>
        <v>0</v>
      </c>
      <c r="R705" s="4"/>
      <c r="S705">
        <f t="shared" si="44"/>
        <v>0</v>
      </c>
      <c r="V705" s="20">
        <f t="shared" si="45"/>
        <v>2</v>
      </c>
      <c r="W705" s="22" t="s">
        <v>1214</v>
      </c>
      <c r="X705" s="22" t="s">
        <v>1207</v>
      </c>
    </row>
    <row r="706" spans="1:24" x14ac:dyDescent="0.25">
      <c r="A706" t="s">
        <v>715</v>
      </c>
      <c r="B706" s="3" t="s">
        <v>13</v>
      </c>
      <c r="C706">
        <f t="shared" si="46"/>
        <v>0</v>
      </c>
      <c r="O706" s="4"/>
      <c r="P706">
        <f t="shared" si="47"/>
        <v>0</v>
      </c>
      <c r="R706" s="4"/>
      <c r="S706">
        <f t="shared" si="44"/>
        <v>0</v>
      </c>
      <c r="V706" s="20">
        <f t="shared" si="45"/>
        <v>1</v>
      </c>
      <c r="W706" s="22" t="s">
        <v>1189</v>
      </c>
    </row>
    <row r="707" spans="1:24" x14ac:dyDescent="0.25">
      <c r="A707" t="s">
        <v>716</v>
      </c>
      <c r="B707" s="3" t="s">
        <v>47</v>
      </c>
      <c r="C707">
        <f t="shared" si="46"/>
        <v>0</v>
      </c>
      <c r="O707" s="4"/>
      <c r="P707">
        <f t="shared" si="47"/>
        <v>0</v>
      </c>
      <c r="R707" s="4"/>
      <c r="S707">
        <f t="shared" ref="S707:S763" si="48">ABS(COUNTBLANK(T707:U707)-2)</f>
        <v>0</v>
      </c>
      <c r="V707" s="20">
        <f t="shared" si="45"/>
        <v>1</v>
      </c>
      <c r="W707" s="22" t="s">
        <v>1205</v>
      </c>
    </row>
    <row r="708" spans="1:24" x14ac:dyDescent="0.25">
      <c r="A708" t="s">
        <v>717</v>
      </c>
      <c r="B708" s="3" t="s">
        <v>6</v>
      </c>
      <c r="C708">
        <f t="shared" si="46"/>
        <v>0</v>
      </c>
      <c r="O708" s="4"/>
      <c r="P708">
        <f t="shared" si="47"/>
        <v>0</v>
      </c>
      <c r="R708" s="4"/>
      <c r="S708">
        <f t="shared" si="48"/>
        <v>0</v>
      </c>
      <c r="V708" s="20">
        <f t="shared" ref="V708:V763" si="49">ABS(COUNTBLANK(W708:Z708)-4)</f>
        <v>1</v>
      </c>
      <c r="W708" s="22" t="s">
        <v>1203</v>
      </c>
    </row>
    <row r="709" spans="1:24" x14ac:dyDescent="0.25">
      <c r="A709" t="s">
        <v>718</v>
      </c>
      <c r="B709" s="3" t="s">
        <v>13</v>
      </c>
      <c r="C709">
        <f t="shared" si="46"/>
        <v>0</v>
      </c>
      <c r="O709" s="4"/>
      <c r="P709">
        <f t="shared" si="47"/>
        <v>0</v>
      </c>
      <c r="R709" s="4"/>
      <c r="S709">
        <f t="shared" si="48"/>
        <v>0</v>
      </c>
      <c r="V709" s="20">
        <f t="shared" si="49"/>
        <v>1</v>
      </c>
      <c r="W709" s="22" t="s">
        <v>1203</v>
      </c>
    </row>
    <row r="710" spans="1:24" x14ac:dyDescent="0.25">
      <c r="A710" t="s">
        <v>719</v>
      </c>
      <c r="B710" s="3" t="s">
        <v>4</v>
      </c>
      <c r="C710">
        <f t="shared" si="46"/>
        <v>0</v>
      </c>
      <c r="O710" s="4"/>
      <c r="P710">
        <f t="shared" si="47"/>
        <v>0</v>
      </c>
      <c r="R710" s="4"/>
      <c r="S710">
        <f t="shared" si="48"/>
        <v>0</v>
      </c>
      <c r="V710" s="20">
        <f t="shared" si="49"/>
        <v>1</v>
      </c>
      <c r="W710" s="22" t="s">
        <v>1207</v>
      </c>
    </row>
    <row r="711" spans="1:24" x14ac:dyDescent="0.25">
      <c r="A711" t="s">
        <v>720</v>
      </c>
      <c r="B711" s="3" t="s">
        <v>4</v>
      </c>
      <c r="C711">
        <f t="shared" si="46"/>
        <v>0</v>
      </c>
      <c r="O711" s="4"/>
      <c r="P711">
        <f t="shared" si="47"/>
        <v>0</v>
      </c>
      <c r="R711" s="4"/>
      <c r="S711">
        <f t="shared" si="48"/>
        <v>0</v>
      </c>
      <c r="V711" s="20">
        <f t="shared" si="49"/>
        <v>1</v>
      </c>
      <c r="W711" s="22" t="s">
        <v>1188</v>
      </c>
    </row>
    <row r="712" spans="1:24" x14ac:dyDescent="0.25">
      <c r="A712" t="s">
        <v>721</v>
      </c>
      <c r="B712" s="3" t="s">
        <v>4</v>
      </c>
      <c r="C712">
        <f t="shared" si="46"/>
        <v>0</v>
      </c>
      <c r="O712" s="4"/>
      <c r="P712">
        <f t="shared" si="47"/>
        <v>0</v>
      </c>
      <c r="R712" s="4"/>
      <c r="S712">
        <f t="shared" si="48"/>
        <v>0</v>
      </c>
      <c r="V712" s="20">
        <f t="shared" si="49"/>
        <v>1</v>
      </c>
      <c r="W712" s="22" t="s">
        <v>1187</v>
      </c>
    </row>
    <row r="713" spans="1:24" x14ac:dyDescent="0.25">
      <c r="A713" t="s">
        <v>722</v>
      </c>
      <c r="B713" s="3" t="s">
        <v>4</v>
      </c>
      <c r="C713">
        <f t="shared" si="46"/>
        <v>0</v>
      </c>
      <c r="O713" s="4"/>
      <c r="P713">
        <f t="shared" si="47"/>
        <v>0</v>
      </c>
      <c r="R713" s="4"/>
      <c r="S713">
        <f t="shared" si="48"/>
        <v>0</v>
      </c>
      <c r="V713" s="20">
        <f t="shared" si="49"/>
        <v>1</v>
      </c>
      <c r="W713" s="22" t="s">
        <v>1204</v>
      </c>
    </row>
    <row r="714" spans="1:24" x14ac:dyDescent="0.25">
      <c r="A714" t="s">
        <v>723</v>
      </c>
      <c r="B714" s="3" t="s">
        <v>4</v>
      </c>
      <c r="C714">
        <f t="shared" si="46"/>
        <v>0</v>
      </c>
      <c r="O714" s="4"/>
      <c r="P714">
        <f t="shared" si="47"/>
        <v>0</v>
      </c>
      <c r="R714" s="4"/>
      <c r="S714">
        <f t="shared" si="48"/>
        <v>0</v>
      </c>
      <c r="V714" s="20">
        <f t="shared" si="49"/>
        <v>1</v>
      </c>
      <c r="W714" s="22" t="s">
        <v>1191</v>
      </c>
    </row>
    <row r="715" spans="1:24" x14ac:dyDescent="0.25">
      <c r="A715" t="s">
        <v>724</v>
      </c>
      <c r="B715" s="3" t="s">
        <v>47</v>
      </c>
      <c r="C715">
        <f t="shared" si="46"/>
        <v>0</v>
      </c>
      <c r="O715" s="4"/>
      <c r="P715">
        <f t="shared" si="47"/>
        <v>0</v>
      </c>
      <c r="R715" s="4"/>
      <c r="S715">
        <f t="shared" si="48"/>
        <v>0</v>
      </c>
      <c r="V715" s="20">
        <f t="shared" si="49"/>
        <v>1</v>
      </c>
      <c r="W715" s="22" t="s">
        <v>1205</v>
      </c>
    </row>
    <row r="716" spans="1:24" x14ac:dyDescent="0.25">
      <c r="A716" t="s">
        <v>725</v>
      </c>
      <c r="B716" s="3" t="s">
        <v>13</v>
      </c>
      <c r="C716">
        <f t="shared" si="46"/>
        <v>0</v>
      </c>
      <c r="O716" s="4"/>
      <c r="P716">
        <f t="shared" si="47"/>
        <v>0</v>
      </c>
      <c r="R716" s="4"/>
      <c r="S716">
        <f t="shared" si="48"/>
        <v>0</v>
      </c>
      <c r="V716" s="20">
        <f>ABS(COUNTBLANK(W716:Z716)-4)</f>
        <v>1</v>
      </c>
      <c r="W716" s="21" t="s">
        <v>1209</v>
      </c>
    </row>
    <row r="717" spans="1:24" x14ac:dyDescent="0.25">
      <c r="A717" t="s">
        <v>726</v>
      </c>
      <c r="B717" s="3" t="s">
        <v>6</v>
      </c>
      <c r="C717">
        <f t="shared" si="46"/>
        <v>0</v>
      </c>
      <c r="O717" s="4"/>
      <c r="P717">
        <f t="shared" si="47"/>
        <v>0</v>
      </c>
      <c r="R717" s="4"/>
      <c r="S717">
        <f t="shared" si="48"/>
        <v>0</v>
      </c>
      <c r="V717" s="20">
        <f t="shared" si="49"/>
        <v>1</v>
      </c>
      <c r="W717" s="22" t="s">
        <v>1209</v>
      </c>
    </row>
    <row r="718" spans="1:24" x14ac:dyDescent="0.25">
      <c r="A718" t="s">
        <v>727</v>
      </c>
      <c r="B718" s="3" t="s">
        <v>4</v>
      </c>
      <c r="C718">
        <f t="shared" si="46"/>
        <v>0</v>
      </c>
      <c r="O718" s="4"/>
      <c r="P718">
        <f t="shared" si="47"/>
        <v>0</v>
      </c>
      <c r="R718" s="4"/>
      <c r="S718">
        <f t="shared" si="48"/>
        <v>0</v>
      </c>
      <c r="V718" s="20">
        <f t="shared" si="49"/>
        <v>1</v>
      </c>
      <c r="W718" s="22" t="s">
        <v>1191</v>
      </c>
    </row>
    <row r="719" spans="1:24" x14ac:dyDescent="0.25">
      <c r="A719" t="s">
        <v>728</v>
      </c>
      <c r="B719" s="3" t="s">
        <v>6</v>
      </c>
      <c r="C719">
        <f t="shared" si="46"/>
        <v>0</v>
      </c>
      <c r="O719" s="4"/>
      <c r="P719">
        <f t="shared" si="47"/>
        <v>0</v>
      </c>
      <c r="R719" s="4"/>
      <c r="S719">
        <f t="shared" si="48"/>
        <v>0</v>
      </c>
      <c r="V719" s="20">
        <f t="shared" si="49"/>
        <v>2</v>
      </c>
      <c r="W719" s="22" t="s">
        <v>1204</v>
      </c>
      <c r="X719" s="22" t="s">
        <v>1215</v>
      </c>
    </row>
    <row r="720" spans="1:24" x14ac:dyDescent="0.25">
      <c r="A720" t="s">
        <v>729</v>
      </c>
      <c r="B720" s="3" t="s">
        <v>4</v>
      </c>
      <c r="C720">
        <f t="shared" si="46"/>
        <v>0</v>
      </c>
      <c r="O720" s="4"/>
      <c r="P720">
        <f t="shared" si="47"/>
        <v>0</v>
      </c>
      <c r="R720" s="4"/>
      <c r="S720">
        <f t="shared" si="48"/>
        <v>0</v>
      </c>
      <c r="V720" s="20">
        <f t="shared" si="49"/>
        <v>1</v>
      </c>
      <c r="W720" s="22" t="s">
        <v>1188</v>
      </c>
    </row>
    <row r="721" spans="1:24" x14ac:dyDescent="0.25">
      <c r="A721" t="s">
        <v>730</v>
      </c>
      <c r="B721" s="3" t="s">
        <v>4</v>
      </c>
      <c r="C721">
        <f t="shared" si="46"/>
        <v>0</v>
      </c>
      <c r="O721" s="4"/>
      <c r="P721">
        <f t="shared" si="47"/>
        <v>0</v>
      </c>
      <c r="R721" s="4"/>
      <c r="S721">
        <f t="shared" si="48"/>
        <v>0</v>
      </c>
      <c r="V721" s="20">
        <f t="shared" si="49"/>
        <v>1</v>
      </c>
      <c r="W721" s="22" t="s">
        <v>1203</v>
      </c>
    </row>
    <row r="722" spans="1:24" x14ac:dyDescent="0.25">
      <c r="A722" t="s">
        <v>731</v>
      </c>
      <c r="B722" s="3" t="s">
        <v>4</v>
      </c>
      <c r="C722">
        <f t="shared" si="46"/>
        <v>0</v>
      </c>
      <c r="O722" s="4"/>
      <c r="P722">
        <f t="shared" si="47"/>
        <v>0</v>
      </c>
      <c r="R722" s="4"/>
      <c r="S722">
        <f t="shared" si="48"/>
        <v>0</v>
      </c>
      <c r="V722" s="20">
        <f t="shared" si="49"/>
        <v>1</v>
      </c>
      <c r="W722" s="22" t="s">
        <v>1188</v>
      </c>
    </row>
    <row r="723" spans="1:24" x14ac:dyDescent="0.25">
      <c r="A723" t="s">
        <v>732</v>
      </c>
      <c r="B723" s="3" t="s">
        <v>4</v>
      </c>
      <c r="C723">
        <f t="shared" si="46"/>
        <v>0</v>
      </c>
      <c r="O723" s="4"/>
      <c r="P723">
        <f t="shared" si="47"/>
        <v>0</v>
      </c>
      <c r="R723" s="4"/>
      <c r="S723">
        <f t="shared" si="48"/>
        <v>0</v>
      </c>
      <c r="V723" s="20">
        <f t="shared" si="49"/>
        <v>1</v>
      </c>
      <c r="W723" s="22" t="s">
        <v>1189</v>
      </c>
    </row>
    <row r="724" spans="1:24" x14ac:dyDescent="0.25">
      <c r="A724" t="s">
        <v>733</v>
      </c>
      <c r="B724" s="3" t="s">
        <v>4</v>
      </c>
      <c r="C724">
        <f t="shared" si="46"/>
        <v>0</v>
      </c>
      <c r="O724" s="4"/>
      <c r="P724">
        <f t="shared" si="47"/>
        <v>0</v>
      </c>
      <c r="R724" s="4"/>
      <c r="S724">
        <f t="shared" si="48"/>
        <v>0</v>
      </c>
      <c r="V724" s="20">
        <f t="shared" si="49"/>
        <v>1</v>
      </c>
      <c r="W724" s="22" t="s">
        <v>1195</v>
      </c>
    </row>
    <row r="725" spans="1:24" x14ac:dyDescent="0.25">
      <c r="A725" t="s">
        <v>734</v>
      </c>
      <c r="B725" s="3" t="s">
        <v>4</v>
      </c>
      <c r="C725">
        <f t="shared" ref="C725:C763" si="50">ABS(COUNTBLANK(D725:O725)-12)</f>
        <v>0</v>
      </c>
      <c r="O725" s="4"/>
      <c r="P725">
        <f t="shared" si="47"/>
        <v>0</v>
      </c>
      <c r="R725" s="4"/>
      <c r="S725">
        <f t="shared" si="48"/>
        <v>0</v>
      </c>
      <c r="V725" s="20">
        <f t="shared" si="49"/>
        <v>1</v>
      </c>
      <c r="W725" s="22" t="s">
        <v>1200</v>
      </c>
    </row>
    <row r="726" spans="1:24" x14ac:dyDescent="0.25">
      <c r="A726" t="s">
        <v>735</v>
      </c>
      <c r="B726" s="3" t="s">
        <v>6</v>
      </c>
      <c r="C726">
        <f t="shared" si="50"/>
        <v>0</v>
      </c>
      <c r="O726" s="4"/>
      <c r="P726">
        <f t="shared" si="47"/>
        <v>0</v>
      </c>
      <c r="R726" s="4"/>
      <c r="S726">
        <f t="shared" si="48"/>
        <v>0</v>
      </c>
      <c r="V726" s="20">
        <f t="shared" si="49"/>
        <v>2</v>
      </c>
      <c r="W726" s="22" t="s">
        <v>1189</v>
      </c>
      <c r="X726" s="22" t="s">
        <v>1199</v>
      </c>
    </row>
    <row r="727" spans="1:24" x14ac:dyDescent="0.25">
      <c r="A727" t="s">
        <v>736</v>
      </c>
      <c r="B727" s="3" t="s">
        <v>6</v>
      </c>
      <c r="C727">
        <f t="shared" si="50"/>
        <v>0</v>
      </c>
      <c r="O727" s="4"/>
      <c r="P727">
        <f t="shared" si="47"/>
        <v>0</v>
      </c>
      <c r="R727" s="4"/>
      <c r="S727">
        <f t="shared" si="48"/>
        <v>0</v>
      </c>
      <c r="V727" s="20">
        <f t="shared" si="49"/>
        <v>1</v>
      </c>
      <c r="W727" s="22" t="s">
        <v>1200</v>
      </c>
    </row>
    <row r="728" spans="1:24" x14ac:dyDescent="0.25">
      <c r="A728" t="s">
        <v>737</v>
      </c>
      <c r="B728" s="3" t="s">
        <v>6</v>
      </c>
      <c r="C728">
        <f t="shared" si="50"/>
        <v>0</v>
      </c>
      <c r="O728" s="4"/>
      <c r="P728">
        <f t="shared" si="47"/>
        <v>0</v>
      </c>
      <c r="R728" s="4"/>
      <c r="S728">
        <f t="shared" si="48"/>
        <v>0</v>
      </c>
      <c r="V728" s="20">
        <f t="shared" si="49"/>
        <v>1</v>
      </c>
      <c r="W728" s="22" t="s">
        <v>1200</v>
      </c>
    </row>
    <row r="729" spans="1:24" x14ac:dyDescent="0.25">
      <c r="A729" t="s">
        <v>738</v>
      </c>
      <c r="B729" s="3" t="s">
        <v>13</v>
      </c>
      <c r="C729">
        <f t="shared" si="50"/>
        <v>0</v>
      </c>
      <c r="O729" s="4"/>
      <c r="P729">
        <f t="shared" si="47"/>
        <v>0</v>
      </c>
      <c r="R729" s="4"/>
      <c r="S729">
        <f t="shared" si="48"/>
        <v>0</v>
      </c>
      <c r="V729" s="20">
        <f t="shared" si="49"/>
        <v>1</v>
      </c>
      <c r="W729" s="22" t="s">
        <v>1200</v>
      </c>
    </row>
    <row r="730" spans="1:24" x14ac:dyDescent="0.25">
      <c r="A730" t="s">
        <v>739</v>
      </c>
      <c r="B730" s="3" t="s">
        <v>4</v>
      </c>
      <c r="C730">
        <f t="shared" si="50"/>
        <v>0</v>
      </c>
      <c r="O730" s="4"/>
      <c r="P730">
        <f t="shared" si="47"/>
        <v>0</v>
      </c>
      <c r="R730" s="4"/>
      <c r="S730">
        <f t="shared" si="48"/>
        <v>0</v>
      </c>
      <c r="V730" s="20">
        <f t="shared" si="49"/>
        <v>1</v>
      </c>
      <c r="W730" s="22" t="s">
        <v>1188</v>
      </c>
    </row>
    <row r="731" spans="1:24" x14ac:dyDescent="0.25">
      <c r="A731" t="s">
        <v>740</v>
      </c>
      <c r="B731" s="3" t="s">
        <v>6</v>
      </c>
      <c r="C731">
        <f t="shared" si="50"/>
        <v>0</v>
      </c>
      <c r="O731" s="4"/>
      <c r="P731">
        <f t="shared" si="47"/>
        <v>0</v>
      </c>
      <c r="R731" s="4"/>
      <c r="S731">
        <f t="shared" si="48"/>
        <v>0</v>
      </c>
      <c r="V731" s="20">
        <f t="shared" si="49"/>
        <v>1</v>
      </c>
      <c r="W731" s="22" t="s">
        <v>1189</v>
      </c>
    </row>
    <row r="732" spans="1:24" x14ac:dyDescent="0.25">
      <c r="A732" t="s">
        <v>741</v>
      </c>
      <c r="B732" s="3" t="s">
        <v>4</v>
      </c>
      <c r="C732">
        <f t="shared" si="50"/>
        <v>0</v>
      </c>
      <c r="O732" s="4"/>
      <c r="P732">
        <f t="shared" si="47"/>
        <v>0</v>
      </c>
      <c r="R732" s="4"/>
      <c r="S732">
        <f t="shared" si="48"/>
        <v>0</v>
      </c>
      <c r="V732" s="20">
        <f t="shared" si="49"/>
        <v>1</v>
      </c>
      <c r="W732" s="22" t="s">
        <v>1207</v>
      </c>
    </row>
    <row r="733" spans="1:24" x14ac:dyDescent="0.25">
      <c r="A733" t="s">
        <v>742</v>
      </c>
      <c r="B733" s="3" t="s">
        <v>6</v>
      </c>
      <c r="C733">
        <f t="shared" si="50"/>
        <v>0</v>
      </c>
      <c r="O733" s="4"/>
      <c r="P733">
        <f t="shared" si="47"/>
        <v>0</v>
      </c>
      <c r="R733" s="4"/>
      <c r="S733">
        <f t="shared" si="48"/>
        <v>0</v>
      </c>
      <c r="V733" s="20">
        <f t="shared" si="49"/>
        <v>1</v>
      </c>
      <c r="W733" s="22" t="s">
        <v>1187</v>
      </c>
    </row>
    <row r="734" spans="1:24" x14ac:dyDescent="0.25">
      <c r="A734" t="s">
        <v>743</v>
      </c>
      <c r="B734" s="3" t="s">
        <v>143</v>
      </c>
      <c r="C734">
        <f t="shared" si="50"/>
        <v>0</v>
      </c>
      <c r="O734" s="4"/>
      <c r="P734">
        <f t="shared" si="47"/>
        <v>0</v>
      </c>
      <c r="R734" s="4"/>
      <c r="S734">
        <f t="shared" si="48"/>
        <v>0</v>
      </c>
      <c r="V734" s="20">
        <f t="shared" si="49"/>
        <v>2</v>
      </c>
      <c r="W734" s="22" t="s">
        <v>1189</v>
      </c>
      <c r="X734" s="22" t="s">
        <v>1199</v>
      </c>
    </row>
    <row r="735" spans="1:24" x14ac:dyDescent="0.25">
      <c r="A735" t="s">
        <v>744</v>
      </c>
      <c r="B735" s="3" t="s">
        <v>4</v>
      </c>
      <c r="C735">
        <f t="shared" si="50"/>
        <v>0</v>
      </c>
      <c r="O735" s="4"/>
      <c r="P735">
        <f t="shared" si="47"/>
        <v>0</v>
      </c>
      <c r="R735" s="4"/>
      <c r="S735">
        <f t="shared" si="48"/>
        <v>0</v>
      </c>
      <c r="V735" s="20">
        <f t="shared" si="49"/>
        <v>1</v>
      </c>
      <c r="W735" s="22" t="s">
        <v>1209</v>
      </c>
    </row>
    <row r="736" spans="1:24" x14ac:dyDescent="0.25">
      <c r="A736" t="s">
        <v>745</v>
      </c>
      <c r="B736" s="3" t="s">
        <v>6</v>
      </c>
      <c r="C736">
        <f t="shared" si="50"/>
        <v>0</v>
      </c>
      <c r="O736" s="4"/>
      <c r="P736">
        <f t="shared" si="47"/>
        <v>0</v>
      </c>
      <c r="R736" s="4"/>
      <c r="S736">
        <f t="shared" si="48"/>
        <v>0</v>
      </c>
      <c r="V736" s="20">
        <f t="shared" si="49"/>
        <v>1</v>
      </c>
      <c r="W736" s="22" t="s">
        <v>1200</v>
      </c>
    </row>
    <row r="737" spans="1:24" x14ac:dyDescent="0.25">
      <c r="A737" t="s">
        <v>746</v>
      </c>
      <c r="B737" s="3" t="s">
        <v>6</v>
      </c>
      <c r="C737">
        <f t="shared" si="50"/>
        <v>0</v>
      </c>
      <c r="O737" s="4"/>
      <c r="P737">
        <f t="shared" si="47"/>
        <v>0</v>
      </c>
      <c r="R737" s="4"/>
      <c r="S737">
        <f t="shared" si="48"/>
        <v>0</v>
      </c>
      <c r="V737" s="20">
        <f t="shared" si="49"/>
        <v>1</v>
      </c>
      <c r="W737" s="22" t="s">
        <v>1200</v>
      </c>
    </row>
    <row r="738" spans="1:24" x14ac:dyDescent="0.25">
      <c r="A738" t="s">
        <v>747</v>
      </c>
      <c r="B738" s="3" t="s">
        <v>6</v>
      </c>
      <c r="C738">
        <f t="shared" si="50"/>
        <v>0</v>
      </c>
      <c r="O738" s="4"/>
      <c r="P738">
        <f t="shared" si="47"/>
        <v>0</v>
      </c>
      <c r="R738" s="4"/>
      <c r="S738">
        <f t="shared" si="48"/>
        <v>0</v>
      </c>
      <c r="V738" s="20">
        <f t="shared" si="49"/>
        <v>1</v>
      </c>
      <c r="W738" s="22" t="s">
        <v>1187</v>
      </c>
    </row>
    <row r="739" spans="1:24" x14ac:dyDescent="0.25">
      <c r="A739" t="s">
        <v>748</v>
      </c>
      <c r="B739" s="3" t="s">
        <v>4</v>
      </c>
      <c r="C739">
        <f t="shared" si="50"/>
        <v>0</v>
      </c>
      <c r="O739" s="4"/>
      <c r="P739">
        <f t="shared" si="47"/>
        <v>0</v>
      </c>
      <c r="R739" s="4"/>
      <c r="S739">
        <f t="shared" si="48"/>
        <v>0</v>
      </c>
      <c r="V739" s="20">
        <f t="shared" si="49"/>
        <v>1</v>
      </c>
      <c r="W739" s="22" t="s">
        <v>1188</v>
      </c>
    </row>
    <row r="740" spans="1:24" x14ac:dyDescent="0.25">
      <c r="A740" t="s">
        <v>749</v>
      </c>
      <c r="B740" s="3" t="s">
        <v>13</v>
      </c>
      <c r="C740">
        <f t="shared" si="50"/>
        <v>0</v>
      </c>
      <c r="O740" s="4"/>
      <c r="P740">
        <f t="shared" si="47"/>
        <v>0</v>
      </c>
      <c r="R740" s="4"/>
      <c r="S740">
        <f t="shared" si="48"/>
        <v>0</v>
      </c>
      <c r="V740" s="20">
        <f t="shared" si="49"/>
        <v>1</v>
      </c>
      <c r="W740" s="22" t="s">
        <v>1200</v>
      </c>
    </row>
    <row r="741" spans="1:24" x14ac:dyDescent="0.25">
      <c r="A741" t="s">
        <v>750</v>
      </c>
      <c r="B741" s="3" t="s">
        <v>4</v>
      </c>
      <c r="C741">
        <f t="shared" si="50"/>
        <v>0</v>
      </c>
      <c r="O741" s="4"/>
      <c r="P741">
        <f t="shared" si="47"/>
        <v>0</v>
      </c>
      <c r="R741" s="4"/>
      <c r="S741">
        <f t="shared" si="48"/>
        <v>0</v>
      </c>
      <c r="V741" s="20">
        <f t="shared" si="49"/>
        <v>1</v>
      </c>
      <c r="W741" s="22" t="s">
        <v>1203</v>
      </c>
    </row>
    <row r="742" spans="1:24" x14ac:dyDescent="0.25">
      <c r="A742" t="s">
        <v>751</v>
      </c>
      <c r="B742" s="3" t="s">
        <v>4</v>
      </c>
      <c r="C742">
        <f t="shared" si="50"/>
        <v>0</v>
      </c>
      <c r="O742" s="4"/>
      <c r="P742">
        <f t="shared" si="47"/>
        <v>0</v>
      </c>
      <c r="R742" s="4"/>
      <c r="S742">
        <f t="shared" si="48"/>
        <v>0</v>
      </c>
      <c r="V742" s="20">
        <f t="shared" si="49"/>
        <v>1</v>
      </c>
      <c r="W742" s="22" t="s">
        <v>1201</v>
      </c>
    </row>
    <row r="743" spans="1:24" x14ac:dyDescent="0.25">
      <c r="A743" t="s">
        <v>752</v>
      </c>
      <c r="B743" s="3" t="s">
        <v>4</v>
      </c>
      <c r="C743">
        <f t="shared" si="50"/>
        <v>0</v>
      </c>
      <c r="O743" s="4"/>
      <c r="P743">
        <f t="shared" si="47"/>
        <v>0</v>
      </c>
      <c r="R743" s="4"/>
      <c r="S743">
        <f t="shared" si="48"/>
        <v>0</v>
      </c>
      <c r="V743" s="20">
        <f t="shared" si="49"/>
        <v>1</v>
      </c>
      <c r="W743" s="22" t="s">
        <v>1201</v>
      </c>
    </row>
    <row r="744" spans="1:24" x14ac:dyDescent="0.25">
      <c r="A744" t="s">
        <v>753</v>
      </c>
      <c r="B744" s="3" t="s">
        <v>13</v>
      </c>
      <c r="C744">
        <f t="shared" si="50"/>
        <v>0</v>
      </c>
      <c r="O744" s="4"/>
      <c r="P744">
        <f t="shared" si="47"/>
        <v>0</v>
      </c>
      <c r="R744" s="4"/>
      <c r="S744">
        <f t="shared" si="48"/>
        <v>0</v>
      </c>
      <c r="V744" s="20">
        <f t="shared" si="49"/>
        <v>1</v>
      </c>
      <c r="W744" s="22" t="s">
        <v>1207</v>
      </c>
    </row>
    <row r="745" spans="1:24" x14ac:dyDescent="0.25">
      <c r="A745" t="s">
        <v>754</v>
      </c>
      <c r="B745" s="3" t="s">
        <v>47</v>
      </c>
      <c r="C745">
        <f t="shared" si="50"/>
        <v>0</v>
      </c>
      <c r="O745" s="4"/>
      <c r="P745">
        <f t="shared" si="47"/>
        <v>0</v>
      </c>
      <c r="R745" s="4"/>
      <c r="S745">
        <f t="shared" si="48"/>
        <v>0</v>
      </c>
      <c r="V745" s="20">
        <f t="shared" si="49"/>
        <v>1</v>
      </c>
      <c r="W745" s="22" t="s">
        <v>1205</v>
      </c>
    </row>
    <row r="746" spans="1:24" x14ac:dyDescent="0.25">
      <c r="A746" t="s">
        <v>755</v>
      </c>
      <c r="B746" s="3" t="s">
        <v>143</v>
      </c>
      <c r="C746">
        <f t="shared" si="50"/>
        <v>0</v>
      </c>
      <c r="O746" s="4"/>
      <c r="P746">
        <f t="shared" si="47"/>
        <v>0</v>
      </c>
      <c r="R746" s="4"/>
      <c r="S746">
        <f t="shared" si="48"/>
        <v>0</v>
      </c>
      <c r="V746" s="20">
        <f t="shared" si="49"/>
        <v>2</v>
      </c>
      <c r="W746" s="22" t="s">
        <v>1187</v>
      </c>
      <c r="X746" s="22" t="s">
        <v>1210</v>
      </c>
    </row>
    <row r="747" spans="1:24" x14ac:dyDescent="0.25">
      <c r="A747" t="s">
        <v>756</v>
      </c>
      <c r="B747" s="3" t="s">
        <v>6</v>
      </c>
      <c r="C747">
        <f t="shared" si="50"/>
        <v>0</v>
      </c>
      <c r="O747" s="4"/>
      <c r="P747">
        <f t="shared" si="47"/>
        <v>0</v>
      </c>
      <c r="R747" s="4"/>
      <c r="S747">
        <f t="shared" si="48"/>
        <v>0</v>
      </c>
      <c r="V747" s="20">
        <f t="shared" si="49"/>
        <v>1</v>
      </c>
      <c r="W747" s="22" t="s">
        <v>1195</v>
      </c>
    </row>
    <row r="748" spans="1:24" x14ac:dyDescent="0.25">
      <c r="A748" t="s">
        <v>757</v>
      </c>
      <c r="B748" s="3" t="s">
        <v>4</v>
      </c>
      <c r="C748">
        <f t="shared" si="50"/>
        <v>0</v>
      </c>
      <c r="O748" s="4"/>
      <c r="P748">
        <f t="shared" si="47"/>
        <v>0</v>
      </c>
      <c r="R748" s="4"/>
      <c r="S748">
        <f t="shared" si="48"/>
        <v>0</v>
      </c>
      <c r="V748" s="20">
        <f t="shared" si="49"/>
        <v>1</v>
      </c>
      <c r="W748" s="22" t="s">
        <v>1203</v>
      </c>
    </row>
    <row r="749" spans="1:24" x14ac:dyDescent="0.25">
      <c r="A749" t="s">
        <v>758</v>
      </c>
      <c r="B749" s="3" t="s">
        <v>6</v>
      </c>
      <c r="C749">
        <f t="shared" si="50"/>
        <v>0</v>
      </c>
      <c r="O749" s="4"/>
      <c r="P749">
        <f t="shared" si="47"/>
        <v>0</v>
      </c>
      <c r="R749" s="4"/>
      <c r="S749">
        <f t="shared" si="48"/>
        <v>0</v>
      </c>
      <c r="V749" s="20">
        <f t="shared" si="49"/>
        <v>1</v>
      </c>
      <c r="W749" s="22" t="s">
        <v>1195</v>
      </c>
    </row>
    <row r="750" spans="1:24" x14ac:dyDescent="0.25">
      <c r="A750" t="s">
        <v>759</v>
      </c>
      <c r="B750" s="3" t="s">
        <v>4</v>
      </c>
      <c r="C750">
        <f t="shared" si="50"/>
        <v>0</v>
      </c>
      <c r="O750" s="4"/>
      <c r="P750">
        <f t="shared" si="47"/>
        <v>0</v>
      </c>
      <c r="R750" s="4"/>
      <c r="S750">
        <f t="shared" si="48"/>
        <v>0</v>
      </c>
      <c r="V750" s="20">
        <f t="shared" si="49"/>
        <v>2</v>
      </c>
      <c r="W750" s="22" t="s">
        <v>1210</v>
      </c>
      <c r="X750" s="22" t="s">
        <v>1195</v>
      </c>
    </row>
    <row r="751" spans="1:24" x14ac:dyDescent="0.25">
      <c r="A751" t="s">
        <v>760</v>
      </c>
      <c r="B751" s="3" t="s">
        <v>6</v>
      </c>
      <c r="C751">
        <f t="shared" si="50"/>
        <v>0</v>
      </c>
      <c r="O751" s="4"/>
      <c r="P751">
        <f t="shared" si="47"/>
        <v>0</v>
      </c>
      <c r="R751" s="4"/>
      <c r="S751">
        <f t="shared" si="48"/>
        <v>0</v>
      </c>
      <c r="V751" s="20">
        <f t="shared" si="49"/>
        <v>1</v>
      </c>
      <c r="W751" s="22" t="s">
        <v>1204</v>
      </c>
    </row>
    <row r="752" spans="1:24" x14ac:dyDescent="0.25">
      <c r="A752" t="s">
        <v>761</v>
      </c>
      <c r="B752" s="3" t="s">
        <v>6</v>
      </c>
      <c r="C752">
        <f t="shared" si="50"/>
        <v>0</v>
      </c>
      <c r="O752" s="4"/>
      <c r="P752">
        <f t="shared" si="47"/>
        <v>0</v>
      </c>
      <c r="R752" s="4"/>
      <c r="S752">
        <f t="shared" si="48"/>
        <v>0</v>
      </c>
      <c r="V752" s="20">
        <f t="shared" si="49"/>
        <v>1</v>
      </c>
      <c r="W752" s="22" t="s">
        <v>1191</v>
      </c>
    </row>
    <row r="753" spans="1:24" x14ac:dyDescent="0.25">
      <c r="A753" t="s">
        <v>762</v>
      </c>
      <c r="B753" s="3" t="s">
        <v>4</v>
      </c>
      <c r="C753">
        <f t="shared" si="50"/>
        <v>0</v>
      </c>
      <c r="O753" s="4"/>
      <c r="P753">
        <f t="shared" si="47"/>
        <v>0</v>
      </c>
      <c r="R753" s="4"/>
      <c r="S753">
        <f t="shared" si="48"/>
        <v>0</v>
      </c>
      <c r="V753" s="20">
        <f t="shared" si="49"/>
        <v>1</v>
      </c>
      <c r="W753" s="22" t="s">
        <v>1195</v>
      </c>
    </row>
    <row r="754" spans="1:24" x14ac:dyDescent="0.25">
      <c r="A754" t="s">
        <v>763</v>
      </c>
      <c r="B754" s="3" t="s">
        <v>4</v>
      </c>
      <c r="C754">
        <f t="shared" si="50"/>
        <v>0</v>
      </c>
      <c r="O754" s="4"/>
      <c r="P754">
        <f t="shared" ref="P754:P763" si="51">ABS(COUNTBLANK(Q754:R754)-2)</f>
        <v>0</v>
      </c>
      <c r="R754" s="4"/>
      <c r="S754">
        <f t="shared" si="48"/>
        <v>0</v>
      </c>
      <c r="V754" s="20">
        <f t="shared" si="49"/>
        <v>1</v>
      </c>
      <c r="W754" s="22" t="s">
        <v>1206</v>
      </c>
    </row>
    <row r="755" spans="1:24" x14ac:dyDescent="0.25">
      <c r="A755" t="s">
        <v>764</v>
      </c>
      <c r="B755" s="3" t="s">
        <v>6</v>
      </c>
      <c r="C755">
        <f t="shared" si="50"/>
        <v>0</v>
      </c>
      <c r="O755" s="4"/>
      <c r="P755">
        <f t="shared" si="51"/>
        <v>0</v>
      </c>
      <c r="R755" s="4"/>
      <c r="S755">
        <f t="shared" si="48"/>
        <v>0</v>
      </c>
      <c r="V755" s="20">
        <f t="shared" si="49"/>
        <v>1</v>
      </c>
      <c r="W755" s="22" t="s">
        <v>1195</v>
      </c>
    </row>
    <row r="756" spans="1:24" x14ac:dyDescent="0.25">
      <c r="A756" t="s">
        <v>765</v>
      </c>
      <c r="B756" s="3" t="s">
        <v>4</v>
      </c>
      <c r="C756">
        <f t="shared" si="50"/>
        <v>0</v>
      </c>
      <c r="O756" s="4"/>
      <c r="P756">
        <f t="shared" si="51"/>
        <v>0</v>
      </c>
      <c r="R756" s="4"/>
      <c r="S756">
        <f t="shared" si="48"/>
        <v>0</v>
      </c>
      <c r="V756" s="20">
        <f t="shared" si="49"/>
        <v>1</v>
      </c>
      <c r="W756" s="22" t="s">
        <v>1191</v>
      </c>
    </row>
    <row r="757" spans="1:24" x14ac:dyDescent="0.25">
      <c r="A757" t="s">
        <v>766</v>
      </c>
      <c r="B757" s="3" t="s">
        <v>6</v>
      </c>
      <c r="C757">
        <f t="shared" si="50"/>
        <v>0</v>
      </c>
      <c r="O757" s="4"/>
      <c r="P757">
        <f t="shared" si="51"/>
        <v>0</v>
      </c>
      <c r="R757" s="4"/>
      <c r="S757">
        <f t="shared" si="48"/>
        <v>0</v>
      </c>
      <c r="V757" s="20">
        <f t="shared" si="49"/>
        <v>1</v>
      </c>
      <c r="W757" s="22" t="s">
        <v>1200</v>
      </c>
    </row>
    <row r="758" spans="1:24" x14ac:dyDescent="0.25">
      <c r="A758" t="s">
        <v>767</v>
      </c>
      <c r="B758" s="3" t="s">
        <v>6</v>
      </c>
      <c r="C758">
        <f t="shared" si="50"/>
        <v>0</v>
      </c>
      <c r="O758" s="4"/>
      <c r="P758">
        <f t="shared" si="51"/>
        <v>0</v>
      </c>
      <c r="R758" s="4"/>
      <c r="S758">
        <f t="shared" si="48"/>
        <v>0</v>
      </c>
      <c r="V758" s="20">
        <f t="shared" si="49"/>
        <v>1</v>
      </c>
      <c r="W758" s="22" t="s">
        <v>1187</v>
      </c>
    </row>
    <row r="759" spans="1:24" x14ac:dyDescent="0.25">
      <c r="A759" t="s">
        <v>768</v>
      </c>
      <c r="B759" s="3" t="s">
        <v>143</v>
      </c>
      <c r="C759">
        <f t="shared" si="50"/>
        <v>0</v>
      </c>
      <c r="O759" s="4"/>
      <c r="P759">
        <f t="shared" si="51"/>
        <v>0</v>
      </c>
      <c r="R759" s="4"/>
      <c r="S759">
        <f t="shared" si="48"/>
        <v>0</v>
      </c>
      <c r="V759" s="20">
        <f t="shared" si="49"/>
        <v>2</v>
      </c>
      <c r="W759" s="22" t="s">
        <v>1207</v>
      </c>
      <c r="X759" s="22" t="s">
        <v>1214</v>
      </c>
    </row>
    <row r="760" spans="1:24" x14ac:dyDescent="0.25">
      <c r="A760" t="s">
        <v>769</v>
      </c>
      <c r="B760" s="3" t="s">
        <v>4</v>
      </c>
      <c r="C760">
        <f t="shared" si="50"/>
        <v>0</v>
      </c>
      <c r="O760" s="4"/>
      <c r="P760">
        <f t="shared" si="51"/>
        <v>0</v>
      </c>
      <c r="R760" s="4"/>
      <c r="S760">
        <f t="shared" si="48"/>
        <v>0</v>
      </c>
      <c r="V760" s="20">
        <f t="shared" si="49"/>
        <v>1</v>
      </c>
      <c r="W760" s="22" t="s">
        <v>1200</v>
      </c>
    </row>
    <row r="761" spans="1:24" x14ac:dyDescent="0.25">
      <c r="A761" t="s">
        <v>770</v>
      </c>
      <c r="B761" s="3" t="s">
        <v>6</v>
      </c>
      <c r="C761">
        <f t="shared" si="50"/>
        <v>0</v>
      </c>
      <c r="O761" s="4"/>
      <c r="P761">
        <f t="shared" si="51"/>
        <v>0</v>
      </c>
      <c r="R761" s="4"/>
      <c r="S761">
        <f t="shared" si="48"/>
        <v>0</v>
      </c>
      <c r="V761" s="20">
        <f t="shared" si="49"/>
        <v>1</v>
      </c>
      <c r="W761" s="22" t="s">
        <v>1206</v>
      </c>
    </row>
    <row r="762" spans="1:24" x14ac:dyDescent="0.25">
      <c r="A762" t="s">
        <v>771</v>
      </c>
      <c r="B762" s="3" t="s">
        <v>4</v>
      </c>
      <c r="C762">
        <f t="shared" si="50"/>
        <v>0</v>
      </c>
      <c r="O762" s="4"/>
      <c r="P762">
        <f t="shared" si="51"/>
        <v>0</v>
      </c>
      <c r="R762" s="4"/>
      <c r="S762">
        <f t="shared" si="48"/>
        <v>0</v>
      </c>
      <c r="V762" s="20">
        <f t="shared" si="49"/>
        <v>1</v>
      </c>
      <c r="W762" s="21" t="s">
        <v>1200</v>
      </c>
    </row>
    <row r="763" spans="1:24" x14ac:dyDescent="0.25">
      <c r="A763" t="s">
        <v>772</v>
      </c>
      <c r="B763" s="3" t="s">
        <v>4</v>
      </c>
      <c r="C763">
        <f t="shared" si="50"/>
        <v>0</v>
      </c>
      <c r="O763" s="4"/>
      <c r="P763">
        <f t="shared" si="51"/>
        <v>0</v>
      </c>
      <c r="R763" s="4"/>
      <c r="S763">
        <f t="shared" si="48"/>
        <v>0</v>
      </c>
      <c r="V763" s="20">
        <f t="shared" si="49"/>
        <v>1</v>
      </c>
      <c r="W763" s="22" t="s">
        <v>1203</v>
      </c>
    </row>
  </sheetData>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F8B44-1B62-4D98-8490-D47162926296}">
  <sheetPr codeName="Sheet8"/>
  <dimension ref="C4:D26"/>
  <sheetViews>
    <sheetView workbookViewId="0">
      <selection activeCell="S2" sqref="S2"/>
    </sheetView>
  </sheetViews>
  <sheetFormatPr defaultRowHeight="15" x14ac:dyDescent="0.25"/>
  <cols>
    <col min="3" max="3" width="4.7109375" customWidth="1"/>
  </cols>
  <sheetData>
    <row r="4" spans="3:4" x14ac:dyDescent="0.25">
      <c r="C4" t="s">
        <v>1096</v>
      </c>
    </row>
    <row r="5" spans="3:4" x14ac:dyDescent="0.25">
      <c r="C5" s="18" t="s">
        <v>1097</v>
      </c>
      <c r="D5" t="s">
        <v>1098</v>
      </c>
    </row>
    <row r="6" spans="3:4" x14ac:dyDescent="0.25">
      <c r="C6" s="18" t="s">
        <v>1097</v>
      </c>
      <c r="D6" t="s">
        <v>1099</v>
      </c>
    </row>
    <row r="7" spans="3:4" x14ac:dyDescent="0.25">
      <c r="C7" s="18" t="s">
        <v>1097</v>
      </c>
      <c r="D7" t="s">
        <v>1100</v>
      </c>
    </row>
    <row r="8" spans="3:4" x14ac:dyDescent="0.25">
      <c r="C8" s="18" t="s">
        <v>1097</v>
      </c>
      <c r="D8" t="s">
        <v>1101</v>
      </c>
    </row>
    <row r="9" spans="3:4" x14ac:dyDescent="0.25">
      <c r="C9" s="18" t="s">
        <v>1097</v>
      </c>
      <c r="D9" t="s">
        <v>1111</v>
      </c>
    </row>
    <row r="11" spans="3:4" x14ac:dyDescent="0.25">
      <c r="C11" t="s">
        <v>1103</v>
      </c>
    </row>
    <row r="12" spans="3:4" x14ac:dyDescent="0.25">
      <c r="C12" s="18" t="s">
        <v>1097</v>
      </c>
      <c r="D12" t="s">
        <v>1104</v>
      </c>
    </row>
    <row r="13" spans="3:4" x14ac:dyDescent="0.25">
      <c r="C13" s="18" t="s">
        <v>1097</v>
      </c>
      <c r="D13" t="s">
        <v>1105</v>
      </c>
    </row>
    <row r="15" spans="3:4" x14ac:dyDescent="0.25">
      <c r="C15" t="s">
        <v>1106</v>
      </c>
    </row>
    <row r="16" spans="3:4" x14ac:dyDescent="0.25">
      <c r="C16" s="18" t="s">
        <v>1097</v>
      </c>
      <c r="D16" t="s">
        <v>1107</v>
      </c>
    </row>
    <row r="18" spans="3:4" x14ac:dyDescent="0.25">
      <c r="C18" t="s">
        <v>1108</v>
      </c>
    </row>
    <row r="19" spans="3:4" x14ac:dyDescent="0.25">
      <c r="C19" s="18" t="s">
        <v>1097</v>
      </c>
      <c r="D19" t="s">
        <v>1101</v>
      </c>
    </row>
    <row r="20" spans="3:4" x14ac:dyDescent="0.25">
      <c r="C20" s="18" t="s">
        <v>1097</v>
      </c>
      <c r="D20" t="s">
        <v>1105</v>
      </c>
    </row>
    <row r="22" spans="3:4" x14ac:dyDescent="0.25">
      <c r="C22" t="s">
        <v>1109</v>
      </c>
    </row>
    <row r="23" spans="3:4" x14ac:dyDescent="0.25">
      <c r="C23" s="18" t="s">
        <v>1097</v>
      </c>
      <c r="D23" t="s">
        <v>1110</v>
      </c>
    </row>
    <row r="24" spans="3:4" x14ac:dyDescent="0.25">
      <c r="C24" s="18"/>
    </row>
    <row r="25" spans="3:4" x14ac:dyDescent="0.25">
      <c r="C25" t="s">
        <v>1112</v>
      </c>
    </row>
    <row r="26" spans="3:4" x14ac:dyDescent="0.25">
      <c r="C26" s="18" t="s">
        <v>1097</v>
      </c>
      <c r="D26" t="s">
        <v>1110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B6B58-C1F5-4FCB-AD89-779380660DB5}">
  <sheetPr codeName="Sheet4"/>
  <dimension ref="A1"/>
  <sheetViews>
    <sheetView workbookViewId="0"/>
  </sheetViews>
  <sheetFormatPr defaultRowHeight="15" x14ac:dyDescent="0.25"/>
  <sheetData/>
  <pageMargins left="0.7" right="0.7" top="0.75" bottom="0.75" header="0.3" footer="0.3"/>
  <drawing r:id="rId1"/>
</worksheet>
</file>

<file path=docMetadata/LabelInfo.xml><?xml version="1.0" encoding="utf-8"?>
<clbl:labelList xmlns:clbl="http://schemas.microsoft.com/office/2020/mipLabelMetadata">
  <clbl:label id="{9715e697-1c31-4156-8581-01c5d1e29c65}" enabled="1" method="Standard" siteId="{cf4e8a24-641b-40d2-905e-9a328b644fa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vt:i4>
      </vt:variant>
    </vt:vector>
  </HeadingPairs>
  <TitlesOfParts>
    <vt:vector size="12" baseType="lpstr">
      <vt:lpstr>READ ME!</vt:lpstr>
      <vt:lpstr>Municipality</vt:lpstr>
      <vt:lpstr>2026return</vt:lpstr>
      <vt:lpstr>Check</vt:lpstr>
      <vt:lpstr>Sign off</vt:lpstr>
      <vt:lpstr>Muni names - will be hidden tab</vt:lpstr>
      <vt:lpstr>Discrepancies - will be hidden</vt:lpstr>
      <vt:lpstr>ForCompiliationFile</vt:lpstr>
      <vt:lpstr>Backup muni names</vt:lpstr>
      <vt:lpstr>Logic and questions</vt:lpstr>
      <vt:lpstr>'READ ME!'!Print_Area</vt:lpstr>
      <vt:lpstr>'Sign off'!Print_Area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Briens, Kelsey GR</dc:creator>
  <cp:lastModifiedBy>Goldfinch, Kathy GR</cp:lastModifiedBy>
  <dcterms:created xsi:type="dcterms:W3CDTF">2026-03-10T20:42:37Z</dcterms:created>
  <dcterms:modified xsi:type="dcterms:W3CDTF">2026-07-08T15:28:57Z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RI_WORKBOOK_ID">
    <vt:lpwstr>133a51942a634479bc9fb6db405f604e</vt:lpwstr>
  </property>
</Properties>
</file>