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codeName="{5022B3EB-BCE5-7840-4BB8-8062D341818C}"/>
  <workbookPr codeName="ThisWorkbook"/>
  <mc:AlternateContent xmlns:mc="http://schemas.openxmlformats.org/markup-compatibility/2006">
    <mc:Choice Requires="x15">
      <x15ac:absPath xmlns:x15ac="http://schemas.microsoft.com/office/spreadsheetml/2010/11/ac" url="https://skgov-my.sharepoint.com/personal/adecorb2_gov_sk_ca/Documents/"/>
    </mc:Choice>
  </mc:AlternateContent>
  <xr:revisionPtr revIDLastSave="99" documentId="8_{DC0B56DA-4A6C-45B9-9483-D440E7814EA4}" xr6:coauthVersionLast="47" xr6:coauthVersionMax="47" xr10:uidLastSave="{B975ECF1-929C-4C55-B0B3-DE7812F1405F}"/>
  <bookViews>
    <workbookView xWindow="-28920" yWindow="-120" windowWidth="29040" windowHeight="17640" activeTab="2" xr2:uid="{00000000-000D-0000-FFFF-FFFF00000000}"/>
  </bookViews>
  <sheets>
    <sheet name="Disclaimer" sheetId="4" r:id="rId1"/>
    <sheet name="Overview" sheetId="5" r:id="rId2"/>
    <sheet name="Variable Costs" sheetId="1" r:id="rId3"/>
    <sheet name="Income and Net Return" sheetId="2" r:id="rId4"/>
    <sheet name="Sheet3" sheetId="3" state="hidden" r:id="rId5"/>
  </sheets>
  <definedNames>
    <definedName name="_xlnm.Print_Area" localSheetId="3">'Income and Net Return'!$B$2:$K$31</definedName>
    <definedName name="_xlnm.Print_Area" localSheetId="1">Overview!$A$2:$I$29</definedName>
    <definedName name="_xlnm.Print_Area" localSheetId="2">'Variable Costs'!$B$2:$H$35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1" l="1"/>
  <c r="H30" i="1"/>
  <c r="H29" i="1"/>
  <c r="H28" i="1"/>
  <c r="F31" i="1"/>
  <c r="F30" i="1"/>
  <c r="F29" i="1"/>
  <c r="F28" i="1"/>
  <c r="C14" i="2" l="1"/>
  <c r="C13" i="2"/>
  <c r="I8" i="2"/>
  <c r="F8" i="2"/>
  <c r="C8" i="2"/>
  <c r="W19" i="1" l="1"/>
  <c r="W18" i="1"/>
  <c r="W17" i="1"/>
  <c r="F10" i="2"/>
  <c r="F14" i="2" s="1"/>
  <c r="I10" i="2"/>
  <c r="I14" i="2" s="1"/>
  <c r="F13" i="2"/>
  <c r="I13" i="2"/>
  <c r="D30" i="1"/>
  <c r="D31" i="1"/>
  <c r="D15" i="1" l="1"/>
  <c r="D12" i="1"/>
  <c r="D17" i="1"/>
  <c r="D9" i="1"/>
  <c r="D14" i="1"/>
  <c r="D11" i="1"/>
  <c r="D10" i="1"/>
  <c r="D16" i="1"/>
  <c r="D13" i="1"/>
  <c r="F12" i="1"/>
  <c r="F17" i="1"/>
  <c r="F9" i="1"/>
  <c r="F14" i="1"/>
  <c r="F11" i="1"/>
  <c r="F16" i="1"/>
  <c r="F13" i="1"/>
  <c r="F10" i="1"/>
  <c r="F15" i="1"/>
  <c r="H17" i="1"/>
  <c r="H9" i="1"/>
  <c r="H14" i="1"/>
  <c r="H11" i="1"/>
  <c r="H16" i="1"/>
  <c r="H13" i="1"/>
  <c r="H10" i="1"/>
  <c r="H12" i="1"/>
  <c r="H15" i="1"/>
  <c r="CC17" i="1"/>
  <c r="CC9" i="1"/>
  <c r="CC11" i="1"/>
  <c r="CC16" i="1"/>
  <c r="CC13" i="1"/>
  <c r="CC14" i="1"/>
  <c r="CC10" i="1"/>
  <c r="CC15" i="1"/>
  <c r="CC12" i="1"/>
  <c r="CE14" i="1"/>
  <c r="CE16" i="1"/>
  <c r="CE15" i="1"/>
  <c r="CE12" i="1"/>
  <c r="CE9" i="1"/>
  <c r="CE11" i="1"/>
  <c r="CE13" i="1"/>
  <c r="CE10" i="1"/>
  <c r="CE17" i="1"/>
  <c r="CG11" i="1"/>
  <c r="CG10" i="1"/>
  <c r="CG12" i="1"/>
  <c r="CG14" i="1"/>
  <c r="CG16" i="1"/>
  <c r="CG13" i="1"/>
  <c r="CG15" i="1"/>
  <c r="CG17" i="1"/>
  <c r="CG9" i="1"/>
  <c r="F32" i="1" l="1"/>
  <c r="F33" i="1" s="1"/>
  <c r="F16" i="2" s="1"/>
  <c r="F19" i="2" s="1"/>
  <c r="H32" i="1"/>
  <c r="H33" i="1" s="1"/>
  <c r="I16" i="2" s="1"/>
  <c r="I19" i="2" s="1"/>
  <c r="D32" i="1"/>
  <c r="D33" i="1" s="1"/>
  <c r="C16" i="2" s="1"/>
  <c r="C19" i="2" s="1"/>
  <c r="C25" i="2" l="1"/>
  <c r="C27" i="2"/>
  <c r="C2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Bryan Doig</author>
  </authors>
  <commentList>
    <comment ref="B11" authorId="0" shapeId="0" xr:uid="{00000000-0006-0000-0100-000001000000}">
      <text>
        <r>
          <rPr>
            <b/>
            <sz val="9"/>
            <color indexed="81"/>
            <rFont val="Tahoma"/>
            <family val="2"/>
          </rPr>
          <t>A Comment Box will appear with additional information.</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Bryan Doig</author>
    <author>Bryan</author>
  </authors>
  <commentList>
    <comment ref="B4" authorId="0" shapeId="0" xr:uid="{00000000-0006-0000-0200-000001000000}">
      <text>
        <r>
          <rPr>
            <b/>
            <sz val="9"/>
            <color indexed="81"/>
            <rFont val="Tahoma"/>
            <family val="2"/>
          </rPr>
          <t xml:space="preserve">It is recommended to use actual production costs.  
Values from the current edition of the Saskatchewan Ministry of Agriculture  "Farm Machinery - Custom and Rental Rate Guide"
may also be used. </t>
        </r>
        <r>
          <rPr>
            <sz val="9"/>
            <color indexed="81"/>
            <rFont val="Tahoma"/>
            <family val="2"/>
          </rPr>
          <t xml:space="preserve">
</t>
        </r>
      </text>
    </comment>
    <comment ref="B5" authorId="1" shapeId="0" xr:uid="{00000000-0006-0000-0200-000002000000}">
      <text>
        <r>
          <rPr>
            <b/>
            <sz val="9"/>
            <color indexed="81"/>
            <rFont val="Tahoma"/>
            <family val="2"/>
          </rPr>
          <t xml:space="preserve">This is the Interest Rate for an Operating Loan. Prime Rate 2023- 5
5.45%
Assumed average operating loan is prime + 1%
</t>
        </r>
        <r>
          <rPr>
            <sz val="9"/>
            <color indexed="81"/>
            <rFont val="Tahoma"/>
            <family val="2"/>
          </rPr>
          <t xml:space="preserve">
</t>
        </r>
      </text>
    </comment>
    <comment ref="C17" authorId="0" shapeId="0" xr:uid="{00000000-0006-0000-0200-000003000000}">
      <text>
        <r>
          <rPr>
            <b/>
            <sz val="9"/>
            <color indexed="81"/>
            <rFont val="Tahoma"/>
            <family val="2"/>
          </rPr>
          <t xml:space="preserve">Saskatchewan Crop Insurance Premiums. Estimated from 2021 Crop Planning Guide
</t>
        </r>
      </text>
    </comment>
    <comment ref="C21" authorId="0" shapeId="0" xr:uid="{00000000-0006-0000-0200-000004000000}">
      <text>
        <r>
          <rPr>
            <sz val="9"/>
            <color indexed="81"/>
            <rFont val="Tahoma"/>
            <family val="2"/>
          </rPr>
          <t>Many crops are straight combined.</t>
        </r>
      </text>
    </comment>
    <comment ref="C23" authorId="1" shapeId="0" xr:uid="{00000000-0006-0000-0200-000005000000}">
      <text>
        <r>
          <rPr>
            <b/>
            <sz val="9"/>
            <color indexed="81"/>
            <rFont val="Tahoma"/>
            <family val="2"/>
          </rPr>
          <t>This would include Silage Inoculants, Plastic Covers, and Storage Costs.  These costs must be calculated manually and entered on a per acre basis.  Make sure to place a $0 value in the "Bale Costs" sections.
This section can also be used for any other expenses not listed.</t>
        </r>
        <r>
          <rPr>
            <sz val="9"/>
            <color indexed="81"/>
            <rFont val="Tahoma"/>
            <family val="2"/>
          </rPr>
          <t xml:space="preserve">
</t>
        </r>
      </text>
    </comment>
    <comment ref="C28" authorId="1" shapeId="0" xr:uid="{00000000-0006-0000-0200-000006000000}">
      <text>
        <r>
          <rPr>
            <b/>
            <sz val="9"/>
            <color indexed="81"/>
            <rFont val="Tahoma"/>
            <family val="2"/>
          </rPr>
          <t xml:space="preserve">This is for Baled Silage and Baled Greenfeed.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Bryan Doig</author>
    <author>DeCorby, Alexis AG</author>
    <author>Bryan</author>
  </authors>
  <commentList>
    <comment ref="F4" authorId="0" shapeId="0" xr:uid="{00000000-0006-0000-0300-000001000000}">
      <text>
        <r>
          <rPr>
            <sz val="9"/>
            <color indexed="81"/>
            <rFont val="Tahoma"/>
            <family val="2"/>
          </rPr>
          <t xml:space="preserve">
For Barley, to determine approximate silage yields based on barley grain yield under normal growing conditions.
bushels (48 lbs) barley at 14.5% Moisture Content
times 0.1105
equals tons of barley silage (65% MC)
example:
60 bushel barley crop X 0.1105
=  6.63 tons of silage (65% MC)
Alberta Agriculture and Forestry</t>
        </r>
      </text>
    </comment>
    <comment ref="I4" authorId="0" shapeId="0" xr:uid="{00000000-0006-0000-0300-000002000000}">
      <text>
        <r>
          <rPr>
            <sz val="9"/>
            <color indexed="81"/>
            <rFont val="Tahoma"/>
            <family val="2"/>
          </rPr>
          <t xml:space="preserve">
</t>
        </r>
        <r>
          <rPr>
            <b/>
            <sz val="9"/>
            <color indexed="81"/>
            <rFont val="Tahoma"/>
            <family val="2"/>
          </rPr>
          <t>Converting Silage and Greenfeed values</t>
        </r>
        <r>
          <rPr>
            <sz val="9"/>
            <color indexed="81"/>
            <rFont val="Tahoma"/>
            <family val="2"/>
          </rPr>
          <t xml:space="preserve">
Silage at 65% Moisture Content (35% Dry Matter)
Greenfeed at 15% Moisture Content (85% Dry Matter)
To convert Silage values to Greenfeed values
example:  10 tons silage times 0.35 DM = 3.5 tons Dry Matter
              3.5 tons DM divided by 0.85 greenfeed DM = 4.12 tons   
              of greenfeed at 15% Moisture Content
To convert Greenfeed values to Silage values
example:  4 tons greenfeed times 0.85 DM = 3.4 tons Dry Matter
              3.4 tons DM divided by 0.35 silage DM = 9.7 tons of
              silage at 65% Moisture Content</t>
        </r>
      </text>
    </comment>
    <comment ref="G6" authorId="0" shapeId="0" xr:uid="{00000000-0006-0000-0300-000003000000}">
      <text>
        <r>
          <rPr>
            <b/>
            <sz val="9"/>
            <color indexed="81"/>
            <rFont val="Tahoma"/>
            <family val="2"/>
          </rPr>
          <t>One ton is 2,000 lbs</t>
        </r>
        <r>
          <rPr>
            <sz val="9"/>
            <color indexed="81"/>
            <rFont val="Tahoma"/>
            <family val="2"/>
          </rPr>
          <t xml:space="preserve">
</t>
        </r>
      </text>
    </comment>
    <comment ref="B7" authorId="1" shapeId="0" xr:uid="{A2C581AB-1194-47D5-9361-5C6A179DFD9E}">
      <text>
        <r>
          <rPr>
            <b/>
            <sz val="9"/>
            <color indexed="81"/>
            <rFont val="Tahoma"/>
            <family val="2"/>
          </rPr>
          <t>DeCorby, Alexis AG:</t>
        </r>
        <r>
          <rPr>
            <sz val="9"/>
            <color indexed="81"/>
            <rFont val="Tahoma"/>
            <family val="2"/>
          </rPr>
          <t xml:space="preserve">
Dry Matter Content for Grain - 0.1 - 0.12
Silage (Pit) - .55 -.65
Silage (baled)-.4-.6
Greenfeed - .15-.18</t>
        </r>
      </text>
    </comment>
    <comment ref="B11" authorId="2" shapeId="0" xr:uid="{00000000-0006-0000-0300-000004000000}">
      <text>
        <r>
          <rPr>
            <b/>
            <sz val="9"/>
            <color indexed="81"/>
            <rFont val="Tahoma"/>
            <family val="2"/>
          </rPr>
          <t>For Pit Silage, Enter 2,000 lbs in the Silage Column.</t>
        </r>
        <r>
          <rPr>
            <sz val="9"/>
            <color indexed="81"/>
            <rFont val="Tahoma"/>
            <family val="2"/>
          </rPr>
          <t xml:space="preserve">
</t>
        </r>
        <r>
          <rPr>
            <b/>
            <sz val="9"/>
            <color indexed="81"/>
            <rFont val="Tahoma"/>
            <family val="2"/>
          </rPr>
          <t>For Standing Greenfeed, enter zero balances in the Variable Costs worksheet for Swathing, Baling, Trucking, Storage, Bale Wrap, Tubes or Twine.  Then enter 2,000 lbs for the Cereal Greenfeed Bale Weight.</t>
        </r>
      </text>
    </comment>
    <comment ref="B21" authorId="0" shapeId="0" xr:uid="{00000000-0006-0000-0300-000005000000}">
      <text>
        <r>
          <rPr>
            <b/>
            <sz val="9"/>
            <color indexed="81"/>
            <rFont val="Tahoma"/>
            <family val="2"/>
          </rPr>
          <t>For clarification,
If "Grain compared to Silage" is +$15.00 per acre, there is a $15.00 per acre advantage in harvesting the crop for grain.
If "Grain compared to Silage" is -$12.00 per acre, there is a $12.00 per acre advantage in using the crop for silage.</t>
        </r>
      </text>
    </comment>
    <comment ref="G23" authorId="2" shapeId="0" xr:uid="{00000000-0006-0000-0300-000006000000}">
      <text>
        <r>
          <rPr>
            <sz val="9"/>
            <color indexed="81"/>
            <rFont val="Tahoma"/>
            <family val="2"/>
          </rPr>
          <t>Notes:
One method of pricing barley silage is to multiply the value of barley grain by 10 and add a premium of $4.00 to $6.00 per wet ton.  Some feedlots multiply the price of feed barley by 11.5 to 12 to value a wet ton of silage.  No premium is applied.
Silage grown on the same land will significantly reduce the number of weeds.  Consider the value of the loss of straw in greenfeed and silage.  The straw could have been baled and sold.  Working the straw into the land will add nutrients and organic matter.</t>
        </r>
      </text>
    </comment>
  </commentList>
</comments>
</file>

<file path=xl/sharedStrings.xml><?xml version="1.0" encoding="utf-8"?>
<sst xmlns="http://schemas.openxmlformats.org/spreadsheetml/2006/main" count="429" uniqueCount="221">
  <si>
    <t xml:space="preserve">Seed </t>
  </si>
  <si>
    <t>Herbicide</t>
  </si>
  <si>
    <t>Insecticide</t>
  </si>
  <si>
    <t>Fungicide</t>
  </si>
  <si>
    <t>Interest on Costs</t>
  </si>
  <si>
    <t>Custom Work</t>
  </si>
  <si>
    <t>Labor</t>
  </si>
  <si>
    <t>Swathing</t>
  </si>
  <si>
    <t>Combining</t>
  </si>
  <si>
    <t>Variable Costs</t>
  </si>
  <si>
    <t>Total Variable Costs</t>
  </si>
  <si>
    <t xml:space="preserve">Price  </t>
  </si>
  <si>
    <t>Less Variable Costs</t>
  </si>
  <si>
    <t xml:space="preserve">Net Return </t>
  </si>
  <si>
    <t xml:space="preserve">    Above Included Costs</t>
  </si>
  <si>
    <t>per bushel</t>
  </si>
  <si>
    <t>bushels per acre</t>
  </si>
  <si>
    <t>per acre</t>
  </si>
  <si>
    <t xml:space="preserve"> </t>
  </si>
  <si>
    <t>Grain</t>
  </si>
  <si>
    <t>Silage</t>
  </si>
  <si>
    <t>Greenfeed</t>
  </si>
  <si>
    <t>tons per acre</t>
  </si>
  <si>
    <t>per ton</t>
  </si>
  <si>
    <t xml:space="preserve"> per acre</t>
  </si>
  <si>
    <t>Seed Treatment</t>
  </si>
  <si>
    <t>Bale Weight</t>
  </si>
  <si>
    <t>lbs</t>
  </si>
  <si>
    <t>NOTICE:</t>
  </si>
  <si>
    <t>and all manuals, documentation and other material pertaining to this software, belong exclusively</t>
  </si>
  <si>
    <t>to the Government of Saskatchewan.  This software is provided solely for the personal use of the purchaser</t>
  </si>
  <si>
    <t>under a non-exclusive license, and may not be copied, modified, published, sold or distributed to any third</t>
  </si>
  <si>
    <t>party, or transmitted in any form or by any means whether electronic, mechanical, photocopying, recording</t>
  </si>
  <si>
    <t>or otherwise, in whole or in part, without the express written permission of the Saskatchewan Ministry of</t>
  </si>
  <si>
    <t>Agriculture.</t>
  </si>
  <si>
    <r>
      <t>Disclaimer</t>
    </r>
    <r>
      <rPr>
        <sz val="10"/>
        <rFont val="Arial"/>
        <family val="2"/>
      </rPr>
      <t xml:space="preserve">:  This software is provided without warranty on an "as is" basis.  The Government of </t>
    </r>
  </si>
  <si>
    <t xml:space="preserve">Saskatchewan and its agents assume no liability or responsibility whatsoever with respect to loss or </t>
  </si>
  <si>
    <t>damage caused by, or alleged to be caused by, the use or operation of this software.</t>
  </si>
  <si>
    <t xml:space="preserve">For more information, contact:   </t>
  </si>
  <si>
    <t>Saskatchewan Ministry of Agriculture</t>
  </si>
  <si>
    <t>Storage Costs</t>
  </si>
  <si>
    <t>Pit Silage - Other Expenses</t>
  </si>
  <si>
    <t xml:space="preserve">                      Grain Silage Greenfeed Calculator version 1.1 - Overview</t>
  </si>
  <si>
    <t xml:space="preserve">All rights reserved.  Copyright and all other intellectual property rights in the Grain Silage Greenfeed Calculator, </t>
  </si>
  <si>
    <t xml:space="preserve">   </t>
  </si>
  <si>
    <t>Cereal</t>
  </si>
  <si>
    <t>Grain compared to Greenfeed</t>
  </si>
  <si>
    <t>Grain compared to Silage</t>
  </si>
  <si>
    <t>Silage compared to Greenfeed</t>
  </si>
  <si>
    <t>Pricing Silage Notes</t>
  </si>
  <si>
    <t>Net Advantage or Loss</t>
  </si>
  <si>
    <t>Grain vs Silage vs Greenfeed Production Returns</t>
  </si>
  <si>
    <t>per Bushel</t>
  </si>
  <si>
    <t>per Bale</t>
  </si>
  <si>
    <t xml:space="preserve">Baling </t>
  </si>
  <si>
    <t xml:space="preserve">Trucking &amp; Hauling </t>
  </si>
  <si>
    <t xml:space="preserve">Bale Wrap, Tubes or Twine </t>
  </si>
  <si>
    <t>Crop Insurance Payment</t>
  </si>
  <si>
    <t>Grain vs Silage vs Greenfeed Variable Costs</t>
  </si>
  <si>
    <t>Enter values in the "Blue Colored" cells.</t>
  </si>
  <si>
    <t>Place the cursor over the Red Triangles for additional information.</t>
  </si>
  <si>
    <t>The Grain Silage Greenfeed Calculator is designed to determine the costs of producing</t>
  </si>
  <si>
    <t xml:space="preserve">a crop of cereal grain, cereal silage and cereal greenfeed. </t>
  </si>
  <si>
    <t xml:space="preserve">It then calculates and compares the net returns or losses between the cereal grain crop, </t>
  </si>
  <si>
    <t>and its alternate use for cereal silage or cereal greenfeed.</t>
  </si>
  <si>
    <t xml:space="preserve"> Grain Silage Greenfeed Calculator version 1.2</t>
  </si>
  <si>
    <t>Last updated: July 13, 2021</t>
  </si>
  <si>
    <t>Alexis DeCorby, AAg</t>
  </si>
  <si>
    <t>Livestock and Feed Extension Specialist</t>
  </si>
  <si>
    <t>alexis.decorby@gov.sk.ca</t>
  </si>
  <si>
    <t>Interest Rate*</t>
  </si>
  <si>
    <t>Feed Barley</t>
  </si>
  <si>
    <t>Malt Barley</t>
  </si>
  <si>
    <t>Corn</t>
  </si>
  <si>
    <t>Fall Rye, Hybrid</t>
  </si>
  <si>
    <t>Oats</t>
  </si>
  <si>
    <t>Durum Wheat</t>
  </si>
  <si>
    <t>Spring Wheat</t>
  </si>
  <si>
    <t>Winter Wheat</t>
  </si>
  <si>
    <t>Canola</t>
  </si>
  <si>
    <t>Flax</t>
  </si>
  <si>
    <t>Soybean</t>
  </si>
  <si>
    <t>Edible Green Peas</t>
  </si>
  <si>
    <t>Edible Yellow Peas</t>
  </si>
  <si>
    <t xml:space="preserve">Brown </t>
  </si>
  <si>
    <t>Dark Brown</t>
  </si>
  <si>
    <t>Black</t>
  </si>
  <si>
    <t>Seed</t>
  </si>
  <si>
    <t>Fertilizer - Nitrogen</t>
  </si>
  <si>
    <t>Seed Treatment/Innoculant</t>
  </si>
  <si>
    <t>Brown</t>
  </si>
  <si>
    <t>Sulphur and Other</t>
  </si>
  <si>
    <t>Phosphorus</t>
  </si>
  <si>
    <t>Fertilizer-Nitrogen</t>
  </si>
  <si>
    <t>Fertilizer-Phosphorus</t>
  </si>
  <si>
    <t>Fertilizer-Sulphur and Other</t>
  </si>
  <si>
    <t>Crop Insurance Premium</t>
  </si>
  <si>
    <t>N/A</t>
  </si>
  <si>
    <t xml:space="preserve">Feed BarleyDark Brown </t>
  </si>
  <si>
    <t>Feed BarleyBlack</t>
  </si>
  <si>
    <t>Malt BarleyBrown</t>
  </si>
  <si>
    <t>Malt BarleyDark Brown</t>
  </si>
  <si>
    <t>Malt BarleyBlack</t>
  </si>
  <si>
    <t>CornBrown</t>
  </si>
  <si>
    <t>CornDark Brown</t>
  </si>
  <si>
    <t>CornBlack</t>
  </si>
  <si>
    <t>Fall Rye,HybridBrown</t>
  </si>
  <si>
    <t>Fall Rye,HybridDark Brown</t>
  </si>
  <si>
    <t>Fall Rye,HybridBlack</t>
  </si>
  <si>
    <t>OatsBrown</t>
  </si>
  <si>
    <t xml:space="preserve">OatsDark Brown </t>
  </si>
  <si>
    <t>OatsBlack</t>
  </si>
  <si>
    <t>Durum WheatBrown</t>
  </si>
  <si>
    <t>Durum WheatDark Brown</t>
  </si>
  <si>
    <t>Durum WheatBlack</t>
  </si>
  <si>
    <t>Spring WheatBrown</t>
  </si>
  <si>
    <t>Spring WheatDark Brown</t>
  </si>
  <si>
    <t>Spring WheatBlack</t>
  </si>
  <si>
    <t>Winter WheatBrown</t>
  </si>
  <si>
    <t>Winter WheatDark Brown</t>
  </si>
  <si>
    <t>Winter WheatBlack</t>
  </si>
  <si>
    <t xml:space="preserve">CanolaBrown </t>
  </si>
  <si>
    <t>CanolaDark Brown</t>
  </si>
  <si>
    <t>CanolaBlack</t>
  </si>
  <si>
    <t>FlaxBrown</t>
  </si>
  <si>
    <t>FlaxDark Brown</t>
  </si>
  <si>
    <t>FlaxBlack</t>
  </si>
  <si>
    <t>SoybeanBrown</t>
  </si>
  <si>
    <t>SoybeanDark Brown</t>
  </si>
  <si>
    <t>SoybeanBlack</t>
  </si>
  <si>
    <t>Edible Green PeasBrown</t>
  </si>
  <si>
    <t>Edible Green PeasDark Brown</t>
  </si>
  <si>
    <t>Edible Green PeasBlack</t>
  </si>
  <si>
    <t>Edible Yellow PeasBrown</t>
  </si>
  <si>
    <t>Edible Yellow PeasDark Brown</t>
  </si>
  <si>
    <t>Edible Yellow PeasBlack</t>
  </si>
  <si>
    <t>Type of Crop</t>
  </si>
  <si>
    <t xml:space="preserve">Feed Barley Dark Brown </t>
  </si>
  <si>
    <t>Feed Barley Black</t>
  </si>
  <si>
    <t>Durum Wheat Brown</t>
  </si>
  <si>
    <t>Malt Barley Dark Brown</t>
  </si>
  <si>
    <t>Malt Barley Black</t>
  </si>
  <si>
    <t>Corn Brown</t>
  </si>
  <si>
    <t>Corn Dark Brown</t>
  </si>
  <si>
    <t>Corn Black</t>
  </si>
  <si>
    <t>Oats Brown</t>
  </si>
  <si>
    <t xml:space="preserve">Oats Dark Brown </t>
  </si>
  <si>
    <t>Oats Black</t>
  </si>
  <si>
    <t>Durum Wheat Dark Brown</t>
  </si>
  <si>
    <t>Durum Wheat Black</t>
  </si>
  <si>
    <t>Spring Wheat Brown</t>
  </si>
  <si>
    <t>Spring Wheat Dark Brown</t>
  </si>
  <si>
    <t>Spring Wheat Black</t>
  </si>
  <si>
    <t>Winter Wheat Brown</t>
  </si>
  <si>
    <t>Winter Wheat Dark Brown</t>
  </si>
  <si>
    <t>Winter Wheat Black</t>
  </si>
  <si>
    <t xml:space="preserve">Canola Brown </t>
  </si>
  <si>
    <t>Canola Dark Brown</t>
  </si>
  <si>
    <t>Canola Black</t>
  </si>
  <si>
    <t>Flax Brown</t>
  </si>
  <si>
    <t>Flax Dark Brown</t>
  </si>
  <si>
    <t>Flax Black</t>
  </si>
  <si>
    <t>Soybean Brown</t>
  </si>
  <si>
    <t>Soybean Dark Brown</t>
  </si>
  <si>
    <t>Soybean Black</t>
  </si>
  <si>
    <t>Edible Green Peas Brown</t>
  </si>
  <si>
    <t>Edible Green Peas Dark Brown</t>
  </si>
  <si>
    <t>Edible Green Peas Black</t>
  </si>
  <si>
    <t>Edible Yellow Peas Brown</t>
  </si>
  <si>
    <t>Edible Yellow Peas Dark Brown</t>
  </si>
  <si>
    <t>Edible Yellow Peas Black</t>
  </si>
  <si>
    <t>Feed Barley Brown</t>
  </si>
  <si>
    <t>Malt Barley Brown</t>
  </si>
  <si>
    <t>Rate Average</t>
  </si>
  <si>
    <t>&lt;160 km</t>
  </si>
  <si>
    <t>&gt;160 km</t>
  </si>
  <si>
    <t>Hay Transport Costs</t>
  </si>
  <si>
    <t>Cost of Wrap or Twine</t>
  </si>
  <si>
    <t>Twine, 4' diameter bale</t>
  </si>
  <si>
    <t>Twine, 5' diameter bale</t>
  </si>
  <si>
    <t>Mesh Wrap</t>
  </si>
  <si>
    <t xml:space="preserve">Method </t>
  </si>
  <si>
    <t>Twine, 6' diameter bale</t>
  </si>
  <si>
    <t>Baling ****</t>
  </si>
  <si>
    <t>Trucking &amp; Hauling*****</t>
  </si>
  <si>
    <t>Large Round Balers</t>
  </si>
  <si>
    <t>Cost ($/bale)</t>
  </si>
  <si>
    <t>4x4 ft bales</t>
  </si>
  <si>
    <t>Bale Size</t>
  </si>
  <si>
    <t xml:space="preserve">5x6 ft bales </t>
  </si>
  <si>
    <t>4x5 ft bales</t>
  </si>
  <si>
    <t>4x6 ft bales</t>
  </si>
  <si>
    <t xml:space="preserve">5x5 ft bales </t>
  </si>
  <si>
    <t>***Cost is an estimate based on fuel (field, transport, packing) and machinery costs</t>
  </si>
  <si>
    <t>Yield (Dry Matter)</t>
  </si>
  <si>
    <t>Yield (As Fed)</t>
  </si>
  <si>
    <t>Total Income (As Fed)</t>
  </si>
  <si>
    <t>Total Income (Dry Matter)</t>
  </si>
  <si>
    <t>******Always use caution when salvaging feeds, consult your local Livestock and Feed Extension Specialist or Crop Extension Specialist for information about nitrates, chemicals applied and seed treatments</t>
  </si>
  <si>
    <t>Dry Matter Content (enter as a decimal)</t>
  </si>
  <si>
    <t>Please note: You will need to enter values for blue cells on BOTH the variable costs and the income and net returns before the yellow cells populate correctly.</t>
  </si>
  <si>
    <t>Yorkton, Saskatchewan</t>
  </si>
  <si>
    <t>Phone: (306) 620-5040 or e-mail:</t>
  </si>
  <si>
    <t>*For 2023: The prime interest rate is currently at 5.45%</t>
  </si>
  <si>
    <t>**Soil Zone- a target yield is assigned based on soil zone, which impacts all cost estimations. Please refer to the table below, from the 2023 Crop Planning Guide, for reference.</t>
  </si>
  <si>
    <t>Yield, bu/acre</t>
  </si>
  <si>
    <r>
      <t xml:space="preserve">Crop </t>
    </r>
    <r>
      <rPr>
        <b/>
        <sz val="10"/>
        <rFont val="Arial"/>
        <family val="2"/>
      </rPr>
      <t>(Select from list)</t>
    </r>
  </si>
  <si>
    <r>
      <t>Soil Zone -</t>
    </r>
    <r>
      <rPr>
        <b/>
        <sz val="10"/>
        <rFont val="Arial"/>
        <family val="2"/>
      </rPr>
      <t>Select for accurate numbers</t>
    </r>
  </si>
  <si>
    <t>Fall Rye,Hybrid Black</t>
  </si>
  <si>
    <t>Fall Rye,Hybrid Brown</t>
  </si>
  <si>
    <t>Fall Rye,Hybrid Dark Brown</t>
  </si>
  <si>
    <r>
      <t xml:space="preserve">Chopping - </t>
    </r>
    <r>
      <rPr>
        <b/>
        <sz val="10"/>
        <color theme="7" tint="0.59999389629810485"/>
        <rFont val="Arial"/>
        <family val="2"/>
      </rPr>
      <t>Pit Silage****</t>
    </r>
  </si>
  <si>
    <t>****Cost per bale is based on the 2022-23 Custom Rate Guide</t>
  </si>
  <si>
    <t xml:space="preserve">$6.65 / loaded mile </t>
  </si>
  <si>
    <t>$ 6.84 / loaded mile</t>
  </si>
  <si>
    <t>Hauling Distance</t>
  </si>
  <si>
    <t xml:space="preserve">Cells in "Red" will autopopulate once a soil zone and crop is selected. </t>
  </si>
  <si>
    <t>These may be changed to reflect your specific situation/operation.</t>
  </si>
  <si>
    <t>*****Cost of hay transport is based on the Saskatchewan Forage Council Winter 2022 Forage Survey</t>
  </si>
  <si>
    <t>* Twine, Transport &amp; Baling Costs may be found at the bottom of this sheet</t>
  </si>
  <si>
    <t>Cells in red autopopulate when you select a crop &amp; soil zone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</si>
</sst>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164" formatCode="&quot;$&quot;#,##0.00"/>
    <numFmt numFmtId="165" formatCode="0.0%"/>
    <numFmt numFmtId="166" formatCode="0.0"/>
  </numFmts>
  <fonts count="21" x14ac:knownFonts="1">
    <font>
      <sz val="10"/>
      <name val="Arial"/>
    </font>
    <font>
      <b/>
      <sz val="10"/>
      <name val="Arial"/>
      <family val="2"/>
    </font>
    <font>
      <sz val="10"/>
      <name val="Arial"/>
      <family val="2"/>
    </font>
    <font>
      <sz val="8"/>
      <name val="Arial"/>
      <family val="2"/>
    </font>
    <font>
      <b/>
      <sz val="9"/>
      <color indexed="81"/>
      <name val="Tahoma"/>
      <family val="2"/>
    </font>
    <font>
      <b/>
      <u val="double"/>
      <sz val="12"/>
      <name val="Arial"/>
      <family val="2"/>
    </font>
    <font>
      <sz val="11"/>
      <name val="Arial"/>
      <family val="2"/>
    </font>
    <font>
      <u/>
      <sz val="10"/>
      <color indexed="12"/>
      <name val="Arial"/>
      <family val="2"/>
    </font>
    <font>
      <sz val="8"/>
      <name val="Arial"/>
      <family val="2"/>
    </font>
    <font>
      <sz val="9"/>
      <color indexed="81"/>
      <name val="Tahoma"/>
      <family val="2"/>
    </font>
    <font>
      <b/>
      <sz val="10"/>
      <name val="Arial"/>
      <family val="2"/>
    </font>
    <font>
      <b/>
      <sz val="11"/>
      <name val="Arial"/>
      <family val="2"/>
    </font>
    <font>
      <sz val="10"/>
      <color theme="1"/>
      <name val="Arial"/>
      <family val="2"/>
    </font>
    <font>
      <sz val="10"/>
      <color theme="0"/>
      <name val="Arial"/>
      <family val="2"/>
    </font>
    <font>
      <sz val="10"/>
      <color rgb="FF000000"/>
      <name val="Arial"/>
      <family val="2"/>
    </font>
    <font>
      <sz val="10"/>
      <name val="Arial"/>
      <family val="2"/>
    </font>
    <font>
      <sz val="10"/>
      <color rgb="FFFF0000"/>
      <name val="Arial"/>
      <family val="2"/>
    </font>
    <font>
      <sz val="10"/>
      <color theme="8" tint="-0.249977111117893"/>
      <name val="Arial"/>
      <family val="2"/>
    </font>
    <font>
      <b/>
      <sz val="10"/>
      <color theme="0"/>
      <name val="Arial"/>
      <family val="2"/>
    </font>
    <font>
      <b/>
      <sz val="10"/>
      <color theme="7" tint="0.59999389629810485"/>
      <name val="Arial"/>
      <family val="2"/>
    </font>
    <font>
      <sz val="9"/>
      <name val="Arial"/>
      <family val="2"/>
    </font>
  </fonts>
  <fills count="16">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FFFFCC"/>
        <bgColor indexed="64"/>
      </patternFill>
    </fill>
    <fill>
      <patternFill patternType="solid">
        <fgColor rgb="FFCCFFFF"/>
        <bgColor indexed="64"/>
      </patternFill>
    </fill>
    <fill>
      <patternFill patternType="solid">
        <fgColor rgb="FFFFFF99"/>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6" tint="-0.249977111117893"/>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6"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4">
    <xf numFmtId="0" fontId="0" fillId="0" borderId="0"/>
    <xf numFmtId="0" fontId="7" fillId="0" borderId="0" applyNumberFormat="0" applyFill="0" applyBorder="0" applyAlignment="0" applyProtection="0">
      <alignment vertical="top"/>
      <protection locked="0"/>
    </xf>
    <xf numFmtId="0" fontId="2" fillId="0" borderId="0"/>
    <xf numFmtId="9" fontId="15" fillId="0" borderId="0" applyFont="0" applyFill="0" applyBorder="0" applyAlignment="0" applyProtection="0"/>
  </cellStyleXfs>
  <cellXfs count="110">
    <xf numFmtId="0" fontId="0" fillId="0" borderId="0" xfId="0"/>
    <xf numFmtId="0" fontId="1" fillId="0" borderId="0" xfId="0" applyFont="1"/>
    <xf numFmtId="0" fontId="2" fillId="0" borderId="0" xfId="0" applyFont="1"/>
    <xf numFmtId="0" fontId="3" fillId="0" borderId="0" xfId="0" applyFont="1"/>
    <xf numFmtId="164" fontId="0" fillId="2" borderId="1" xfId="0" applyNumberFormat="1" applyFill="1" applyBorder="1"/>
    <xf numFmtId="164" fontId="0" fillId="0" borderId="0" xfId="0" applyNumberFormat="1" applyProtection="1">
      <protection locked="0"/>
    </xf>
    <xf numFmtId="164" fontId="0" fillId="3" borderId="1" xfId="0" applyNumberFormat="1" applyFill="1" applyBorder="1"/>
    <xf numFmtId="164" fontId="0" fillId="4" borderId="1" xfId="0" applyNumberFormat="1" applyFill="1" applyBorder="1" applyProtection="1">
      <protection locked="0"/>
    </xf>
    <xf numFmtId="164" fontId="2" fillId="4" borderId="1" xfId="0" applyNumberFormat="1" applyFont="1" applyFill="1" applyBorder="1" applyProtection="1">
      <protection locked="0"/>
    </xf>
    <xf numFmtId="0" fontId="0" fillId="4" borderId="1" xfId="0" applyFill="1" applyBorder="1" applyProtection="1">
      <protection locked="0"/>
    </xf>
    <xf numFmtId="165" fontId="0" fillId="4" borderId="1" xfId="0" applyNumberFormat="1" applyFill="1" applyBorder="1" applyProtection="1">
      <protection locked="0"/>
    </xf>
    <xf numFmtId="164" fontId="2" fillId="0" borderId="0" xfId="0" applyNumberFormat="1" applyFont="1"/>
    <xf numFmtId="164" fontId="0" fillId="0" borderId="0" xfId="0" applyNumberFormat="1"/>
    <xf numFmtId="0" fontId="1" fillId="0" borderId="0" xfId="0" applyFont="1" applyAlignment="1">
      <alignment horizontal="center"/>
    </xf>
    <xf numFmtId="0" fontId="0" fillId="0" borderId="0" xfId="0" applyAlignment="1">
      <alignment horizontal="center"/>
    </xf>
    <xf numFmtId="164" fontId="2" fillId="0" borderId="2" xfId="0" applyNumberFormat="1" applyFont="1" applyBorder="1" applyProtection="1">
      <protection locked="0"/>
    </xf>
    <xf numFmtId="3" fontId="0" fillId="4" borderId="1" xfId="0" applyNumberFormat="1" applyFill="1" applyBorder="1" applyProtection="1">
      <protection locked="0"/>
    </xf>
    <xf numFmtId="0" fontId="0" fillId="0" borderId="3" xfId="0" applyBorder="1" applyProtection="1">
      <protection locked="0"/>
    </xf>
    <xf numFmtId="0" fontId="2" fillId="0" borderId="0" xfId="2"/>
    <xf numFmtId="0" fontId="5" fillId="3" borderId="4" xfId="2" applyFont="1" applyFill="1" applyBorder="1"/>
    <xf numFmtId="0" fontId="5" fillId="3" borderId="5" xfId="2" applyFont="1" applyFill="1" applyBorder="1"/>
    <xf numFmtId="0" fontId="2" fillId="3" borderId="5" xfId="2" applyFill="1" applyBorder="1"/>
    <xf numFmtId="0" fontId="2" fillId="3" borderId="6" xfId="2" applyFill="1" applyBorder="1"/>
    <xf numFmtId="0" fontId="5" fillId="3" borderId="7" xfId="2" applyFont="1" applyFill="1" applyBorder="1"/>
    <xf numFmtId="0" fontId="5" fillId="3" borderId="0" xfId="2" applyFont="1" applyFill="1"/>
    <xf numFmtId="0" fontId="2" fillId="3" borderId="8" xfId="2" applyFill="1" applyBorder="1"/>
    <xf numFmtId="0" fontId="2" fillId="3" borderId="0" xfId="2" applyFill="1" applyAlignment="1">
      <alignment horizontal="left" wrapText="1"/>
    </xf>
    <xf numFmtId="0" fontId="2" fillId="3" borderId="0" xfId="2" applyFill="1"/>
    <xf numFmtId="0" fontId="2" fillId="3" borderId="7" xfId="2" applyFill="1" applyBorder="1"/>
    <xf numFmtId="0" fontId="2" fillId="3" borderId="0" xfId="2" applyFill="1" applyAlignment="1">
      <alignment wrapText="1"/>
    </xf>
    <xf numFmtId="0" fontId="6" fillId="3" borderId="7" xfId="2" applyFont="1" applyFill="1" applyBorder="1"/>
    <xf numFmtId="0" fontId="1" fillId="0" borderId="0" xfId="2" applyFont="1"/>
    <xf numFmtId="0" fontId="7" fillId="0" borderId="0" xfId="1" applyAlignment="1" applyProtection="1"/>
    <xf numFmtId="164" fontId="2" fillId="0" borderId="0" xfId="0" applyNumberFormat="1" applyFont="1" applyProtection="1">
      <protection locked="0"/>
    </xf>
    <xf numFmtId="4" fontId="0" fillId="0" borderId="3" xfId="0" applyNumberFormat="1" applyBorder="1"/>
    <xf numFmtId="4" fontId="0" fillId="0" borderId="2" xfId="0" applyNumberFormat="1" applyBorder="1"/>
    <xf numFmtId="0" fontId="10" fillId="0" borderId="0" xfId="0" applyFont="1"/>
    <xf numFmtId="0" fontId="11" fillId="0" borderId="0" xfId="0" applyFont="1"/>
    <xf numFmtId="0" fontId="2" fillId="5" borderId="1" xfId="2" applyFill="1" applyBorder="1"/>
    <xf numFmtId="164" fontId="1" fillId="6" borderId="9" xfId="0" applyNumberFormat="1" applyFont="1" applyFill="1" applyBorder="1"/>
    <xf numFmtId="0" fontId="11" fillId="0" borderId="0" xfId="0" applyFont="1" applyAlignment="1">
      <alignment horizontal="center"/>
    </xf>
    <xf numFmtId="165" fontId="0" fillId="0" borderId="0" xfId="0" applyNumberFormat="1" applyProtection="1">
      <protection locked="0"/>
    </xf>
    <xf numFmtId="0" fontId="2" fillId="7" borderId="1" xfId="0" applyFont="1" applyFill="1" applyBorder="1" applyAlignment="1">
      <alignment horizontal="right"/>
    </xf>
    <xf numFmtId="0" fontId="2" fillId="0" borderId="1" xfId="0" applyFont="1" applyBorder="1"/>
    <xf numFmtId="0" fontId="0" fillId="0" borderId="1" xfId="0" applyBorder="1" applyAlignment="1">
      <alignment horizontal="center"/>
    </xf>
    <xf numFmtId="166" fontId="0" fillId="0" borderId="1" xfId="0" applyNumberFormat="1" applyBorder="1" applyAlignment="1">
      <alignment horizontal="center"/>
    </xf>
    <xf numFmtId="0" fontId="13" fillId="0" borderId="0" xfId="0" applyFont="1"/>
    <xf numFmtId="0" fontId="12" fillId="0" borderId="0" xfId="0" applyFont="1"/>
    <xf numFmtId="0" fontId="1" fillId="0" borderId="1" xfId="0" applyFont="1" applyBorder="1" applyAlignment="1">
      <alignment horizontal="center"/>
    </xf>
    <xf numFmtId="0" fontId="1" fillId="0" borderId="1" xfId="0" applyFont="1" applyBorder="1"/>
    <xf numFmtId="166" fontId="0" fillId="0" borderId="0" xfId="0" applyNumberFormat="1" applyAlignment="1">
      <alignment horizontal="center"/>
    </xf>
    <xf numFmtId="8" fontId="2" fillId="0" borderId="1" xfId="0" applyNumberFormat="1" applyFont="1" applyBorder="1"/>
    <xf numFmtId="0" fontId="0" fillId="8" borderId="1" xfId="0" applyFill="1" applyBorder="1" applyProtection="1">
      <protection locked="0"/>
    </xf>
    <xf numFmtId="0" fontId="0" fillId="4" borderId="1" xfId="3" applyNumberFormat="1" applyFont="1" applyFill="1" applyBorder="1" applyProtection="1">
      <protection locked="0"/>
    </xf>
    <xf numFmtId="0" fontId="0" fillId="0" borderId="1" xfId="0" applyBorder="1"/>
    <xf numFmtId="0" fontId="2" fillId="0" borderId="1" xfId="0" applyFont="1" applyBorder="1" applyProtection="1">
      <protection locked="0"/>
    </xf>
    <xf numFmtId="0" fontId="1" fillId="0" borderId="14" xfId="0" applyFont="1" applyBorder="1" applyAlignment="1">
      <alignment horizontal="center"/>
    </xf>
    <xf numFmtId="0" fontId="16" fillId="0" borderId="0" xfId="0" applyFont="1"/>
    <xf numFmtId="0" fontId="1" fillId="0" borderId="0" xfId="0" applyFont="1" applyAlignment="1">
      <alignment wrapText="1"/>
    </xf>
    <xf numFmtId="0" fontId="17" fillId="0" borderId="0" xfId="0" applyFont="1"/>
    <xf numFmtId="0" fontId="13" fillId="0" borderId="0" xfId="0" applyFont="1" applyAlignment="1">
      <alignment horizontal="center"/>
    </xf>
    <xf numFmtId="0" fontId="13" fillId="0" borderId="0" xfId="0" applyFont="1" applyAlignment="1">
      <alignment horizontal="left" indent="5"/>
    </xf>
    <xf numFmtId="0" fontId="13" fillId="0" borderId="0" xfId="0" applyFont="1" applyAlignment="1">
      <alignment horizontal="left"/>
    </xf>
    <xf numFmtId="164" fontId="0" fillId="9" borderId="1" xfId="0" applyNumberFormat="1" applyFill="1" applyBorder="1" applyProtection="1">
      <protection locked="0"/>
    </xf>
    <xf numFmtId="0" fontId="1" fillId="9" borderId="0" xfId="0" applyFont="1" applyFill="1" applyAlignment="1">
      <alignment wrapText="1"/>
    </xf>
    <xf numFmtId="0" fontId="2" fillId="9" borderId="1" xfId="2" applyFill="1" applyBorder="1"/>
    <xf numFmtId="164" fontId="0" fillId="10" borderId="1" xfId="0" applyNumberFormat="1" applyFill="1" applyBorder="1" applyProtection="1">
      <protection locked="0"/>
    </xf>
    <xf numFmtId="166" fontId="0" fillId="0" borderId="14" xfId="0" applyNumberFormat="1" applyBorder="1" applyAlignment="1">
      <alignment horizontal="center"/>
    </xf>
    <xf numFmtId="0" fontId="0" fillId="0" borderId="14" xfId="0" applyBorder="1" applyAlignment="1">
      <alignment horizontal="center"/>
    </xf>
    <xf numFmtId="0" fontId="1" fillId="0" borderId="15" xfId="0" applyFont="1" applyBorder="1"/>
    <xf numFmtId="0" fontId="0" fillId="0" borderId="15" xfId="0" applyBorder="1" applyAlignment="1">
      <alignment horizontal="center"/>
    </xf>
    <xf numFmtId="0" fontId="0" fillId="0" borderId="16" xfId="0" applyBorder="1" applyAlignment="1">
      <alignment horizontal="center"/>
    </xf>
    <xf numFmtId="0" fontId="18" fillId="12" borderId="1" xfId="0" applyFont="1" applyFill="1" applyBorder="1"/>
    <xf numFmtId="0" fontId="13" fillId="12" borderId="1" xfId="0" applyFont="1" applyFill="1" applyBorder="1"/>
    <xf numFmtId="166" fontId="0" fillId="0" borderId="13" xfId="0" applyNumberFormat="1" applyBorder="1" applyAlignment="1">
      <alignment horizontal="left"/>
    </xf>
    <xf numFmtId="0" fontId="0" fillId="0" borderId="13" xfId="0" applyBorder="1" applyAlignment="1">
      <alignment horizontal="left"/>
    </xf>
    <xf numFmtId="0" fontId="1" fillId="0" borderId="17" xfId="0" applyFont="1" applyBorder="1" applyAlignment="1">
      <alignment horizontal="center"/>
    </xf>
    <xf numFmtId="0" fontId="1" fillId="0" borderId="18" xfId="0" applyFont="1" applyBorder="1" applyAlignment="1">
      <alignment horizontal="center"/>
    </xf>
    <xf numFmtId="0" fontId="0" fillId="0" borderId="19" xfId="0" applyBorder="1" applyAlignment="1">
      <alignment horizontal="left"/>
    </xf>
    <xf numFmtId="0" fontId="19" fillId="0" borderId="1" xfId="0" applyFont="1" applyBorder="1"/>
    <xf numFmtId="0" fontId="1" fillId="14" borderId="1" xfId="0" applyFont="1" applyFill="1" applyBorder="1"/>
    <xf numFmtId="8" fontId="2" fillId="15" borderId="1" xfId="0" applyNumberFormat="1" applyFont="1" applyFill="1" applyBorder="1"/>
    <xf numFmtId="0" fontId="1" fillId="3" borderId="7" xfId="2" applyFont="1" applyFill="1" applyBorder="1" applyAlignment="1">
      <alignment horizontal="left" wrapText="1"/>
    </xf>
    <xf numFmtId="0" fontId="2" fillId="3" borderId="0" xfId="2" applyFill="1" applyAlignment="1">
      <alignment horizontal="left" wrapText="1"/>
    </xf>
    <xf numFmtId="0" fontId="1" fillId="3" borderId="0" xfId="2" applyFont="1" applyFill="1" applyAlignment="1">
      <alignment horizontal="left" wrapText="1"/>
    </xf>
    <xf numFmtId="0" fontId="1" fillId="3" borderId="8" xfId="2" applyFont="1" applyFill="1" applyBorder="1" applyAlignment="1">
      <alignment horizontal="left" wrapText="1"/>
    </xf>
    <xf numFmtId="0" fontId="1" fillId="3" borderId="10" xfId="2" applyFont="1" applyFill="1" applyBorder="1" applyAlignment="1">
      <alignment horizontal="left" wrapText="1"/>
    </xf>
    <xf numFmtId="0" fontId="1" fillId="3" borderId="11" xfId="2" applyFont="1" applyFill="1" applyBorder="1" applyAlignment="1">
      <alignment horizontal="left" wrapText="1"/>
    </xf>
    <xf numFmtId="0" fontId="1" fillId="3" borderId="12" xfId="2" applyFont="1" applyFill="1" applyBorder="1" applyAlignment="1">
      <alignment horizontal="left" wrapText="1"/>
    </xf>
    <xf numFmtId="0" fontId="2" fillId="0" borderId="0" xfId="2"/>
    <xf numFmtId="0" fontId="0" fillId="0" borderId="0" xfId="0"/>
    <xf numFmtId="0" fontId="2" fillId="0" borderId="1" xfId="0" applyFont="1" applyBorder="1" applyAlignment="1">
      <alignment horizontal="left"/>
    </xf>
    <xf numFmtId="0" fontId="1" fillId="14" borderId="1" xfId="0" applyFont="1" applyFill="1" applyBorder="1" applyAlignment="1">
      <alignment horizontal="left"/>
    </xf>
    <xf numFmtId="0" fontId="1" fillId="0" borderId="1" xfId="0" applyFont="1" applyBorder="1" applyAlignment="1">
      <alignment horizontal="center"/>
    </xf>
    <xf numFmtId="0" fontId="2" fillId="0" borderId="14" xfId="0" applyFont="1" applyBorder="1" applyAlignment="1">
      <alignment horizontal="center"/>
    </xf>
    <xf numFmtId="0" fontId="2" fillId="0" borderId="13" xfId="0" applyFont="1" applyBorder="1" applyAlignment="1">
      <alignment horizontal="center"/>
    </xf>
    <xf numFmtId="0" fontId="2" fillId="15" borderId="1" xfId="0" applyFont="1" applyFill="1" applyBorder="1" applyAlignment="1">
      <alignment horizontal="left"/>
    </xf>
    <xf numFmtId="0" fontId="1" fillId="13" borderId="14" xfId="0" applyFont="1" applyFill="1" applyBorder="1" applyAlignment="1">
      <alignment horizontal="center"/>
    </xf>
    <xf numFmtId="0" fontId="1" fillId="13" borderId="13" xfId="0" applyFont="1" applyFill="1" applyBorder="1" applyAlignment="1">
      <alignment horizontal="center"/>
    </xf>
    <xf numFmtId="0" fontId="2" fillId="10" borderId="14" xfId="0" applyFont="1" applyFill="1" applyBorder="1" applyAlignment="1">
      <alignment horizontal="center"/>
    </xf>
    <xf numFmtId="0" fontId="2" fillId="10" borderId="13" xfId="0" applyFont="1" applyFill="1" applyBorder="1" applyAlignment="1">
      <alignment horizontal="center"/>
    </xf>
    <xf numFmtId="0" fontId="11" fillId="11" borderId="1" xfId="0" applyFont="1" applyFill="1" applyBorder="1" applyAlignment="1">
      <alignment horizontal="center"/>
    </xf>
    <xf numFmtId="0" fontId="13" fillId="0" borderId="0" xfId="0" applyFont="1" applyAlignment="1">
      <alignment horizontal="center"/>
    </xf>
    <xf numFmtId="164" fontId="0" fillId="7" borderId="1" xfId="0" applyNumberFormat="1" applyFill="1" applyBorder="1" applyProtection="1">
      <protection locked="0"/>
    </xf>
    <xf numFmtId="0" fontId="20" fillId="7" borderId="20" xfId="0" applyFont="1" applyFill="1" applyBorder="1"/>
    <xf numFmtId="0" fontId="0" fillId="7" borderId="21" xfId="0" applyFill="1" applyBorder="1"/>
    <xf numFmtId="0" fontId="0" fillId="7" borderId="22" xfId="0" applyFill="1" applyBorder="1"/>
    <xf numFmtId="164" fontId="13" fillId="0" borderId="0" xfId="0" applyNumberFormat="1" applyFont="1" applyFill="1" applyBorder="1" applyProtection="1">
      <protection locked="0"/>
    </xf>
    <xf numFmtId="164" fontId="2" fillId="0" borderId="0" xfId="0" applyNumberFormat="1" applyFont="1" applyBorder="1"/>
    <xf numFmtId="164" fontId="13" fillId="0" borderId="2" xfId="0" applyNumberFormat="1" applyFont="1" applyFill="1" applyBorder="1" applyProtection="1">
      <protection locked="0"/>
    </xf>
  </cellXfs>
  <cellStyles count="4">
    <cellStyle name="Hyperlink" xfId="1" builtinId="8"/>
    <cellStyle name="Normal" xfId="0" builtinId="0"/>
    <cellStyle name="Normal 2" xfId="2" xr:uid="{00000000-0005-0000-0000-000002000000}"/>
    <cellStyle name="Percent" xfId="3" builtinId="5"/>
  </cellStyles>
  <dxfs count="15">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alignment horizontal="center" vertical="bottom" textRotation="0" wrapText="0" indent="0" justifyLastLine="0" shrinkToFit="0" readingOrder="0"/>
      <border diagonalUp="0" diagonalDown="0" outline="0">
        <left/>
        <right/>
        <top style="thin">
          <color indexed="64"/>
        </top>
        <bottom style="thin">
          <color indexed="64"/>
        </bottom>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alignment horizontal="center" vertical="bottom" textRotation="0" wrapText="0" indent="0" justifyLastLine="0" shrinkToFit="0" readingOrder="0"/>
      <border diagonalUp="0" diagonalDown="0" outline="0">
        <left/>
        <right/>
        <top style="thin">
          <color indexed="64"/>
        </top>
        <bottom style="thin">
          <color indexed="64"/>
        </bottom>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0"/>
        <color auto="1"/>
        <name val="Arial"/>
        <family val="2"/>
        <scheme val="none"/>
      </font>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dxf>
    <dxf>
      <border outline="0">
        <right style="thin">
          <color indexed="64"/>
        </right>
        <bottom style="thin">
          <color indexed="64"/>
        </bottom>
      </border>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auto="1"/>
        <name val="Arial"/>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CCFFFF"/>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228600</xdr:colOff>
          <xdr:row>18</xdr:row>
          <xdr:rowOff>28575</xdr:rowOff>
        </xdr:from>
        <xdr:to>
          <xdr:col>6</xdr:col>
          <xdr:colOff>104775</xdr:colOff>
          <xdr:row>19</xdr:row>
          <xdr:rowOff>76200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Go to Overview</a:t>
              </a:r>
            </a:p>
          </xdr:txBody>
        </xdr:sp>
        <xdr:clientData fPrintsWithSheet="0"/>
      </xdr:twoCellAnchor>
    </mc:Choice>
    <mc:Fallback/>
  </mc:AlternateContent>
  <xdr:twoCellAnchor editAs="oneCell">
    <xdr:from>
      <xdr:col>8</xdr:col>
      <xdr:colOff>9525</xdr:colOff>
      <xdr:row>17</xdr:row>
      <xdr:rowOff>57150</xdr:rowOff>
    </xdr:from>
    <xdr:to>
      <xdr:col>9</xdr:col>
      <xdr:colOff>542925</xdr:colOff>
      <xdr:row>20</xdr:row>
      <xdr:rowOff>142875</xdr:rowOff>
    </xdr:to>
    <xdr:pic>
      <xdr:nvPicPr>
        <xdr:cNvPr id="3122" name="Picture 1">
          <a:extLst>
            <a:ext uri="{FF2B5EF4-FFF2-40B4-BE49-F238E27FC236}">
              <a16:creationId xmlns:a16="http://schemas.microsoft.com/office/drawing/2014/main" id="{00000000-0008-0000-0000-0000320C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24475" y="2914650"/>
          <a:ext cx="12477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161925</xdr:colOff>
          <xdr:row>13</xdr:row>
          <xdr:rowOff>76200</xdr:rowOff>
        </xdr:from>
        <xdr:to>
          <xdr:col>10</xdr:col>
          <xdr:colOff>552450</xdr:colOff>
          <xdr:row>14</xdr:row>
          <xdr:rowOff>123825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Go to Variable Costs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33</xdr:row>
          <xdr:rowOff>152400</xdr:rowOff>
        </xdr:from>
        <xdr:to>
          <xdr:col>4</xdr:col>
          <xdr:colOff>266701</xdr:colOff>
          <xdr:row>35</xdr:row>
          <xdr:rowOff>19049</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2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Variable Costs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33</xdr:row>
          <xdr:rowOff>133350</xdr:rowOff>
        </xdr:from>
        <xdr:to>
          <xdr:col>7</xdr:col>
          <xdr:colOff>866775</xdr:colOff>
          <xdr:row>35</xdr:row>
          <xdr:rowOff>9525</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200-00001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Go To Income and Net 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274865</xdr:colOff>
          <xdr:row>0</xdr:row>
          <xdr:rowOff>118382</xdr:rowOff>
        </xdr:from>
        <xdr:to>
          <xdr:col>8</xdr:col>
          <xdr:colOff>484415</xdr:colOff>
          <xdr:row>1</xdr:row>
          <xdr:rowOff>278947</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Reset to Default Values</a:t>
              </a:r>
            </a:p>
          </xdr:txBody>
        </xdr:sp>
        <xdr:clientData fPrintsWithSheet="0"/>
      </xdr:twoCellAnchor>
    </mc:Choice>
    <mc:Fallback/>
  </mc:AlternateContent>
  <xdr:twoCellAnchor>
    <xdr:from>
      <xdr:col>4</xdr:col>
      <xdr:colOff>303068</xdr:colOff>
      <xdr:row>24</xdr:row>
      <xdr:rowOff>86591</xdr:rowOff>
    </xdr:from>
    <xdr:to>
      <xdr:col>4</xdr:col>
      <xdr:colOff>692727</xdr:colOff>
      <xdr:row>24</xdr:row>
      <xdr:rowOff>95250</xdr:rowOff>
    </xdr:to>
    <xdr:cxnSp macro="">
      <xdr:nvCxnSpPr>
        <xdr:cNvPr id="4" name="Straight Arrow Connector 3">
          <a:extLst>
            <a:ext uri="{FF2B5EF4-FFF2-40B4-BE49-F238E27FC236}">
              <a16:creationId xmlns:a16="http://schemas.microsoft.com/office/drawing/2014/main" id="{00000000-0008-0000-0200-000004000000}"/>
            </a:ext>
          </a:extLst>
        </xdr:cNvPr>
        <xdr:cNvCxnSpPr/>
      </xdr:nvCxnSpPr>
      <xdr:spPr bwMode="auto">
        <a:xfrm flipV="1">
          <a:off x="5221432" y="4407477"/>
          <a:ext cx="389659" cy="8659"/>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441615</xdr:colOff>
      <xdr:row>23</xdr:row>
      <xdr:rowOff>51955</xdr:rowOff>
    </xdr:from>
    <xdr:to>
      <xdr:col>4</xdr:col>
      <xdr:colOff>233796</xdr:colOff>
      <xdr:row>24</xdr:row>
      <xdr:rowOff>121228</xdr:rowOff>
    </xdr:to>
    <xdr:sp macro="" textlink="">
      <xdr:nvSpPr>
        <xdr:cNvPr id="14" name="TextBox 13">
          <a:extLst>
            <a:ext uri="{FF2B5EF4-FFF2-40B4-BE49-F238E27FC236}">
              <a16:creationId xmlns:a16="http://schemas.microsoft.com/office/drawing/2014/main" id="{00000000-0008-0000-0200-00000E000000}"/>
            </a:ext>
          </a:extLst>
        </xdr:cNvPr>
        <xdr:cNvSpPr txBox="1"/>
      </xdr:nvSpPr>
      <xdr:spPr>
        <a:xfrm>
          <a:off x="3134592" y="4208319"/>
          <a:ext cx="2017568" cy="233795"/>
        </a:xfrm>
        <a:prstGeom prst="rect">
          <a:avLst/>
        </a:prstGeom>
        <a:solidFill>
          <a:schemeClr val="lt1"/>
        </a:solidFill>
        <a:ln w="9525" cmpd="sng">
          <a:solidFill>
            <a:schemeClr val="accent4">
              <a:lumMod val="40000"/>
              <a:lumOff val="6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t>Only enter baling</a:t>
          </a:r>
          <a:r>
            <a:rPr lang="en-US" sz="900" baseline="0"/>
            <a:t> if making baled silage</a:t>
          </a:r>
          <a:endParaRPr lang="en-US" sz="9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1819275</xdr:colOff>
          <xdr:row>28</xdr:row>
          <xdr:rowOff>9525</xdr:rowOff>
        </xdr:from>
        <xdr:to>
          <xdr:col>4</xdr:col>
          <xdr:colOff>485775</xdr:colOff>
          <xdr:row>29</xdr:row>
          <xdr:rowOff>9525</xdr:rowOff>
        </xdr:to>
        <xdr:sp macro="" textlink="">
          <xdr:nvSpPr>
            <xdr:cNvPr id="2060" name="Button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Income and Net 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590550</xdr:colOff>
          <xdr:row>28</xdr:row>
          <xdr:rowOff>0</xdr:rowOff>
        </xdr:from>
        <xdr:to>
          <xdr:col>8</xdr:col>
          <xdr:colOff>228600</xdr:colOff>
          <xdr:row>29</xdr:row>
          <xdr:rowOff>9525</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300-00000D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 to Variable Costs</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427FE09-74A5-48E1-A6CE-11591C58BB02}" name="Table1" displayName="Table1" ref="B48:E61" headerRowCount="0" totalsRowShown="0" tableBorderDxfId="8">
  <tableColumns count="4">
    <tableColumn id="1" xr3:uid="{D7099FDF-457C-44BC-88B7-8FD9A3AE9D3C}" name="Column1" headerRowDxfId="7" dataDxfId="6"/>
    <tableColumn id="2" xr3:uid="{4B211055-F42A-4E15-B4D1-D6747CE33ED9}" name="Yield (bu/ac)" headerRowDxfId="5" dataDxfId="4"/>
    <tableColumn id="3" xr3:uid="{E65FD76B-9962-4E6B-B427-81325A8DD93D}" name="Column2" headerRowDxfId="3" dataDxfId="2"/>
    <tableColumn id="4" xr3:uid="{CCBF1D46-E342-4C78-98BB-C20D1A9F814E}" name="Column3" headerRowDxfId="1" dataDxfId="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37002DE-B427-408C-A774-9488AE434093}" name="Table2" displayName="Table2" ref="G48:H53" totalsRowShown="0" headerRowDxfId="14" headerRowBorderDxfId="13" tableBorderDxfId="12" totalsRowBorderDxfId="11">
  <autoFilter ref="G48:H53" xr:uid="{D37002DE-B427-408C-A774-9488AE434093}">
    <filterColumn colId="0" hiddenButton="1"/>
    <filterColumn colId="1" hiddenButton="1"/>
  </autoFilter>
  <tableColumns count="2">
    <tableColumn id="1" xr3:uid="{601B5AFE-F422-4C9F-B5D7-51A21C0A4C07}" name="Bale Size" dataDxfId="10"/>
    <tableColumn id="2" xr3:uid="{3B2D7661-B4D5-4500-B186-C023C40873D1}" name="Cost ($/bale)" dataDxfId="9"/>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lexis.decorby@gov.sk.ca" TargetMode="External"/><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3.vml"/><Relationship Id="rId7"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 Id="rId9"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3.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indexed="47"/>
    <pageSetUpPr fitToPage="1"/>
  </sheetPr>
  <dimension ref="B1:J21"/>
  <sheetViews>
    <sheetView showGridLines="0" showRowColHeaders="0" workbookViewId="0">
      <selection activeCell="N29" sqref="N29"/>
    </sheetView>
  </sheetViews>
  <sheetFormatPr defaultColWidth="9.140625" defaultRowHeight="12.75" x14ac:dyDescent="0.2"/>
  <cols>
    <col min="1" max="1" width="8.7109375" style="18" customWidth="1"/>
    <col min="2" max="5" width="10.7109375" style="18" customWidth="1"/>
    <col min="6" max="7" width="8.7109375" style="18" customWidth="1"/>
    <col min="8" max="10" width="10.7109375" style="18" customWidth="1"/>
    <col min="11" max="11" width="9.7109375" style="18" customWidth="1"/>
    <col min="12" max="16384" width="9.140625" style="18"/>
  </cols>
  <sheetData>
    <row r="1" spans="2:10" ht="13.5" thickBot="1" x14ac:dyDescent="0.25"/>
    <row r="2" spans="2:10" ht="15.75" x14ac:dyDescent="0.25">
      <c r="B2" s="19" t="s">
        <v>65</v>
      </c>
      <c r="C2" s="20"/>
      <c r="D2" s="20"/>
      <c r="E2" s="20"/>
      <c r="F2" s="20"/>
      <c r="G2" s="21"/>
      <c r="H2" s="20" t="s">
        <v>66</v>
      </c>
      <c r="I2" s="20"/>
      <c r="J2" s="22"/>
    </row>
    <row r="3" spans="2:10" ht="15.75" x14ac:dyDescent="0.25">
      <c r="B3" s="23"/>
      <c r="C3" s="24"/>
      <c r="D3" s="24"/>
      <c r="E3" s="24"/>
      <c r="F3" s="24"/>
      <c r="G3" s="24"/>
      <c r="H3" s="24"/>
      <c r="I3" s="24"/>
      <c r="J3" s="25"/>
    </row>
    <row r="4" spans="2:10" x14ac:dyDescent="0.2">
      <c r="B4" s="82" t="s">
        <v>28</v>
      </c>
      <c r="C4" s="83"/>
      <c r="D4" s="83"/>
      <c r="E4" s="83"/>
      <c r="F4" s="83"/>
      <c r="G4" s="83"/>
      <c r="H4" s="83"/>
      <c r="I4" s="27"/>
      <c r="J4" s="25"/>
    </row>
    <row r="5" spans="2:10" x14ac:dyDescent="0.2">
      <c r="B5" s="28"/>
      <c r="C5" s="29"/>
      <c r="D5" s="29"/>
      <c r="E5" s="29"/>
      <c r="F5" s="29"/>
      <c r="G5" s="29"/>
      <c r="H5" s="29"/>
      <c r="I5" s="27"/>
      <c r="J5" s="25"/>
    </row>
    <row r="6" spans="2:10" x14ac:dyDescent="0.2">
      <c r="B6" s="28" t="s">
        <v>43</v>
      </c>
      <c r="C6" s="29"/>
      <c r="D6" s="29"/>
      <c r="E6" s="29"/>
      <c r="F6" s="29"/>
      <c r="G6" s="29"/>
      <c r="H6" s="29"/>
      <c r="I6" s="27"/>
      <c r="J6" s="25"/>
    </row>
    <row r="7" spans="2:10" x14ac:dyDescent="0.2">
      <c r="B7" s="28" t="s">
        <v>29</v>
      </c>
      <c r="C7" s="29"/>
      <c r="D7" s="29"/>
      <c r="E7" s="29"/>
      <c r="F7" s="29"/>
      <c r="G7" s="29"/>
      <c r="H7" s="29"/>
      <c r="I7" s="27"/>
      <c r="J7" s="25"/>
    </row>
    <row r="8" spans="2:10" x14ac:dyDescent="0.2">
      <c r="B8" s="28" t="s">
        <v>30</v>
      </c>
      <c r="C8" s="29"/>
      <c r="D8" s="29"/>
      <c r="E8" s="29"/>
      <c r="F8" s="29"/>
      <c r="G8" s="29"/>
      <c r="H8" s="29"/>
      <c r="I8" s="27"/>
      <c r="J8" s="25"/>
    </row>
    <row r="9" spans="2:10" x14ac:dyDescent="0.2">
      <c r="B9" s="28" t="s">
        <v>31</v>
      </c>
      <c r="C9" s="26"/>
      <c r="D9" s="26"/>
      <c r="E9" s="26"/>
      <c r="F9" s="26"/>
      <c r="G9" s="26"/>
      <c r="H9" s="26"/>
      <c r="I9" s="27"/>
      <c r="J9" s="25"/>
    </row>
    <row r="10" spans="2:10" x14ac:dyDescent="0.2">
      <c r="B10" s="28" t="s">
        <v>32</v>
      </c>
      <c r="C10" s="26"/>
      <c r="D10" s="26"/>
      <c r="E10" s="26"/>
      <c r="F10" s="26"/>
      <c r="G10" s="26"/>
      <c r="H10" s="26"/>
      <c r="I10" s="27"/>
      <c r="J10" s="25"/>
    </row>
    <row r="11" spans="2:10" x14ac:dyDescent="0.2">
      <c r="B11" s="28" t="s">
        <v>33</v>
      </c>
      <c r="C11" s="26"/>
      <c r="D11" s="26"/>
      <c r="E11" s="26"/>
      <c r="F11" s="26"/>
      <c r="G11" s="26"/>
      <c r="H11" s="26"/>
      <c r="I11" s="27"/>
      <c r="J11" s="25"/>
    </row>
    <row r="12" spans="2:10" x14ac:dyDescent="0.2">
      <c r="B12" s="28" t="s">
        <v>34</v>
      </c>
      <c r="C12" s="26"/>
      <c r="D12" s="26"/>
      <c r="E12" s="26"/>
      <c r="F12" s="26"/>
      <c r="G12" s="26"/>
      <c r="H12" s="26"/>
      <c r="I12" s="27"/>
      <c r="J12" s="25"/>
    </row>
    <row r="13" spans="2:10" x14ac:dyDescent="0.2">
      <c r="B13" s="28" t="s">
        <v>18</v>
      </c>
      <c r="C13" s="26"/>
      <c r="D13" s="26"/>
      <c r="E13" s="26"/>
      <c r="F13" s="26"/>
      <c r="G13" s="26"/>
      <c r="H13" s="26"/>
      <c r="I13" s="27"/>
      <c r="J13" s="25"/>
    </row>
    <row r="14" spans="2:10" ht="14.25" x14ac:dyDescent="0.2">
      <c r="B14" s="30"/>
      <c r="C14" s="26"/>
      <c r="D14" s="26"/>
      <c r="E14" s="26"/>
      <c r="F14" s="26"/>
      <c r="G14" s="26"/>
      <c r="H14" s="26"/>
      <c r="I14" s="27"/>
      <c r="J14" s="25"/>
    </row>
    <row r="15" spans="2:10" x14ac:dyDescent="0.2">
      <c r="B15" s="82" t="s">
        <v>35</v>
      </c>
      <c r="C15" s="84"/>
      <c r="D15" s="84"/>
      <c r="E15" s="84"/>
      <c r="F15" s="84"/>
      <c r="G15" s="84"/>
      <c r="H15" s="84"/>
      <c r="I15" s="84"/>
      <c r="J15" s="85"/>
    </row>
    <row r="16" spans="2:10" x14ac:dyDescent="0.2">
      <c r="B16" s="28" t="s">
        <v>36</v>
      </c>
      <c r="C16" s="27"/>
      <c r="D16" s="27"/>
      <c r="E16" s="27"/>
      <c r="F16" s="27"/>
      <c r="G16" s="27"/>
      <c r="H16" s="27"/>
      <c r="I16" s="27"/>
      <c r="J16" s="25"/>
    </row>
    <row r="17" spans="2:10" x14ac:dyDescent="0.2">
      <c r="B17" s="28" t="s">
        <v>37</v>
      </c>
      <c r="C17" s="27"/>
      <c r="D17" s="27"/>
      <c r="E17" s="27"/>
      <c r="F17" s="27"/>
      <c r="G17" s="27"/>
      <c r="H17" s="27"/>
      <c r="I17" s="27"/>
      <c r="J17" s="25"/>
    </row>
    <row r="18" spans="2:10" x14ac:dyDescent="0.2">
      <c r="B18" s="28"/>
      <c r="C18" s="27"/>
      <c r="D18" s="27"/>
      <c r="E18" s="27"/>
      <c r="F18" s="27"/>
      <c r="G18" s="27"/>
      <c r="H18" s="27"/>
      <c r="I18" s="27"/>
      <c r="J18" s="25"/>
    </row>
    <row r="19" spans="2:10" x14ac:dyDescent="0.2">
      <c r="B19" s="28"/>
      <c r="C19" s="27"/>
      <c r="D19" s="27"/>
      <c r="E19" s="27"/>
      <c r="F19" s="27"/>
      <c r="G19" s="27"/>
      <c r="H19" s="27"/>
      <c r="I19" s="27"/>
      <c r="J19" s="25"/>
    </row>
    <row r="20" spans="2:10" x14ac:dyDescent="0.2">
      <c r="B20" s="28"/>
      <c r="C20" s="27"/>
      <c r="D20" s="27"/>
      <c r="E20" s="27"/>
      <c r="F20" s="27"/>
      <c r="G20" s="27"/>
      <c r="H20" s="27"/>
      <c r="I20" s="27"/>
      <c r="J20" s="25"/>
    </row>
    <row r="21" spans="2:10" ht="13.5" thickBot="1" x14ac:dyDescent="0.25">
      <c r="B21" s="86"/>
      <c r="C21" s="87"/>
      <c r="D21" s="87"/>
      <c r="E21" s="87"/>
      <c r="F21" s="87"/>
      <c r="G21" s="87"/>
      <c r="H21" s="87"/>
      <c r="I21" s="87"/>
      <c r="J21" s="88"/>
    </row>
  </sheetData>
  <sheetProtection sheet="1"/>
  <mergeCells count="3">
    <mergeCell ref="B4:H4"/>
    <mergeCell ref="B15:J15"/>
    <mergeCell ref="B21:J21"/>
  </mergeCells>
  <phoneticPr fontId="8" type="noConversion"/>
  <pageMargins left="0.75" right="0.75" top="1" bottom="1" header="0.5" footer="0.5"/>
  <pageSetup scale="8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gotooverview">
                <anchor moveWithCells="1">
                  <from>
                    <xdr:col>4</xdr:col>
                    <xdr:colOff>228600</xdr:colOff>
                    <xdr:row>18</xdr:row>
                    <xdr:rowOff>28575</xdr:rowOff>
                  </from>
                  <to>
                    <xdr:col>6</xdr:col>
                    <xdr:colOff>104775</xdr:colOff>
                    <xdr:row>19</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indexed="41"/>
    <pageSetUpPr fitToPage="1"/>
  </sheetPr>
  <dimension ref="B2:J23"/>
  <sheetViews>
    <sheetView showGridLines="0" showRowColHeaders="0" topLeftCell="A6" workbookViewId="0">
      <selection activeCell="O22" sqref="O22"/>
    </sheetView>
  </sheetViews>
  <sheetFormatPr defaultColWidth="9.140625" defaultRowHeight="12.75" x14ac:dyDescent="0.2"/>
  <cols>
    <col min="1" max="1" width="3.7109375" style="18" customWidth="1"/>
    <col min="2" max="2" width="10.7109375" style="18" customWidth="1"/>
    <col min="3" max="4" width="8.7109375" style="18" customWidth="1"/>
    <col min="5" max="5" width="9.7109375" style="18" customWidth="1"/>
    <col min="6" max="6" width="8.7109375" style="18" customWidth="1"/>
    <col min="7" max="7" width="6.7109375" style="18" customWidth="1"/>
    <col min="8" max="8" width="3.7109375" style="18" customWidth="1"/>
    <col min="9" max="10" width="8.7109375" style="18" customWidth="1"/>
    <col min="11" max="16384" width="9.140625" style="18"/>
  </cols>
  <sheetData>
    <row r="2" spans="2:10" x14ac:dyDescent="0.2">
      <c r="B2" s="31" t="s">
        <v>42</v>
      </c>
      <c r="C2" s="31"/>
      <c r="D2" s="31"/>
    </row>
    <row r="3" spans="2:10" x14ac:dyDescent="0.2">
      <c r="B3" s="18" t="s">
        <v>18</v>
      </c>
    </row>
    <row r="4" spans="2:10" x14ac:dyDescent="0.2">
      <c r="B4" s="18" t="s">
        <v>61</v>
      </c>
    </row>
    <row r="5" spans="2:10" x14ac:dyDescent="0.2">
      <c r="B5" s="18" t="s">
        <v>62</v>
      </c>
    </row>
    <row r="6" spans="2:10" x14ac:dyDescent="0.2">
      <c r="B6" s="18" t="s">
        <v>18</v>
      </c>
    </row>
    <row r="7" spans="2:10" x14ac:dyDescent="0.2">
      <c r="B7" s="18" t="s">
        <v>63</v>
      </c>
    </row>
    <row r="8" spans="2:10" x14ac:dyDescent="0.2">
      <c r="B8" s="18" t="s">
        <v>64</v>
      </c>
    </row>
    <row r="9" spans="2:10" x14ac:dyDescent="0.2">
      <c r="B9" s="18" t="s">
        <v>18</v>
      </c>
    </row>
    <row r="10" spans="2:10" x14ac:dyDescent="0.2">
      <c r="B10" s="18" t="s">
        <v>59</v>
      </c>
      <c r="F10" s="38"/>
    </row>
    <row r="11" spans="2:10" x14ac:dyDescent="0.2">
      <c r="B11" s="89" t="s">
        <v>60</v>
      </c>
      <c r="C11" s="90"/>
      <c r="D11" s="90"/>
      <c r="E11" s="90"/>
      <c r="F11" s="90"/>
      <c r="G11" s="90"/>
      <c r="H11" s="90"/>
    </row>
    <row r="12" spans="2:10" x14ac:dyDescent="0.2">
      <c r="B12" s="18" t="s">
        <v>216</v>
      </c>
      <c r="J12" s="65"/>
    </row>
    <row r="13" spans="2:10" x14ac:dyDescent="0.2">
      <c r="B13" s="18" t="s">
        <v>217</v>
      </c>
    </row>
    <row r="15" spans="2:10" x14ac:dyDescent="0.2">
      <c r="C15" s="18" t="s">
        <v>38</v>
      </c>
    </row>
    <row r="17" spans="2:6" x14ac:dyDescent="0.2">
      <c r="C17" s="18" t="s">
        <v>67</v>
      </c>
    </row>
    <row r="18" spans="2:6" x14ac:dyDescent="0.2">
      <c r="C18" s="18" t="s">
        <v>68</v>
      </c>
    </row>
    <row r="19" spans="2:6" x14ac:dyDescent="0.2">
      <c r="C19" s="18" t="s">
        <v>39</v>
      </c>
    </row>
    <row r="20" spans="2:6" x14ac:dyDescent="0.2">
      <c r="C20" s="18" t="s">
        <v>201</v>
      </c>
    </row>
    <row r="21" spans="2:6" x14ac:dyDescent="0.2">
      <c r="C21" s="18" t="s">
        <v>202</v>
      </c>
      <c r="F21" s="32" t="s">
        <v>69</v>
      </c>
    </row>
    <row r="23" spans="2:6" x14ac:dyDescent="0.2">
      <c r="B23" s="18" t="s">
        <v>200</v>
      </c>
    </row>
  </sheetData>
  <mergeCells count="1">
    <mergeCell ref="B11:H11"/>
  </mergeCells>
  <phoneticPr fontId="8" type="noConversion"/>
  <hyperlinks>
    <hyperlink ref="F21" r:id="rId1" xr:uid="{00000000-0004-0000-0100-000001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Button 1">
              <controlPr defaultSize="0" print="0" autoFill="0" autoPict="0" macro="[0]!gotovariablecosts">
                <anchor moveWithCells="1">
                  <from>
                    <xdr:col>7</xdr:col>
                    <xdr:colOff>161925</xdr:colOff>
                    <xdr:row>13</xdr:row>
                    <xdr:rowOff>76200</xdr:rowOff>
                  </from>
                  <to>
                    <xdr:col>10</xdr:col>
                    <xdr:colOff>552450</xdr:colOff>
                    <xdr:row>14</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B1:DU98"/>
  <sheetViews>
    <sheetView showGridLines="0" tabSelected="1" zoomScale="140" zoomScaleNormal="140" workbookViewId="0">
      <selection activeCell="J26" sqref="J26"/>
    </sheetView>
  </sheetViews>
  <sheetFormatPr defaultRowHeight="12.75" x14ac:dyDescent="0.2"/>
  <cols>
    <col min="1" max="1" width="4.7109375" customWidth="1"/>
    <col min="2" max="2" width="36.5703125" customWidth="1"/>
    <col min="3" max="3" width="14.28515625" customWidth="1"/>
    <col min="4" max="4" width="19.140625" customWidth="1"/>
    <col min="5" max="5" width="10.85546875" customWidth="1"/>
    <col min="6" max="6" width="16.85546875" customWidth="1"/>
    <col min="7" max="7" width="11.5703125" customWidth="1"/>
    <col min="8" max="8" width="16.85546875" customWidth="1"/>
    <col min="9" max="9" width="9.7109375" customWidth="1"/>
    <col min="10" max="10" width="20.42578125" customWidth="1"/>
    <col min="12" max="12" width="15.7109375" customWidth="1"/>
    <col min="13" max="13" width="14.42578125" customWidth="1"/>
    <col min="23" max="23" width="26" style="46" bestFit="1" customWidth="1"/>
    <col min="24" max="24" width="9.140625" style="46"/>
    <col min="25" max="25" width="10.5703125" style="46" bestFit="1" customWidth="1"/>
    <col min="26" max="26" width="23.5703125" style="46" bestFit="1" customWidth="1"/>
    <col min="27" max="27" width="25.140625" style="46" bestFit="1" customWidth="1"/>
    <col min="28" max="29" width="25.140625" customWidth="1"/>
    <col min="30" max="30" width="23.42578125" bestFit="1" customWidth="1"/>
    <col min="31" max="31" width="20.42578125" bestFit="1" customWidth="1"/>
    <col min="32" max="32" width="14.42578125" bestFit="1" customWidth="1"/>
    <col min="33" max="33" width="10.5703125" bestFit="1" customWidth="1"/>
    <col min="34" max="34" width="15.140625" bestFit="1" customWidth="1"/>
    <col min="35" max="35" width="21.85546875" bestFit="1" customWidth="1"/>
    <col min="36" max="36" width="19.42578125" bestFit="1" customWidth="1"/>
    <col min="37" max="37" width="24" bestFit="1" customWidth="1"/>
    <col min="38" max="38" width="18.7109375" bestFit="1" customWidth="1"/>
    <col min="39" max="39" width="10.5703125" bestFit="1" customWidth="1"/>
    <col min="40" max="40" width="15.7109375" bestFit="1" customWidth="1"/>
    <col min="41" max="41" width="9.7109375" bestFit="1" customWidth="1"/>
    <col min="42" max="42" width="18.5703125" bestFit="1" customWidth="1"/>
    <col min="43" max="43" width="23.28515625" bestFit="1" customWidth="1"/>
    <col min="44" max="44" width="17.85546875" bestFit="1" customWidth="1"/>
    <col min="45" max="45" width="18.140625" bestFit="1" customWidth="1"/>
    <col min="46" max="46" width="22.85546875" bestFit="1" customWidth="1"/>
    <col min="47" max="47" width="17.28515625" bestFit="1" customWidth="1"/>
    <col min="48" max="48" width="18.28515625" bestFit="1" customWidth="1"/>
    <col min="49" max="49" width="23" bestFit="1" customWidth="1"/>
    <col min="50" max="50" width="17.42578125" bestFit="1" customWidth="1"/>
    <col min="51" max="51" width="12.85546875" bestFit="1" customWidth="1"/>
    <col min="52" max="52" width="17" bestFit="1" customWidth="1"/>
    <col min="54" max="54" width="9.85546875" style="59" bestFit="1" customWidth="1"/>
    <col min="55" max="56" width="9.140625" style="59"/>
    <col min="57" max="57" width="13.85546875" style="59" bestFit="1" customWidth="1"/>
    <col min="58" max="59" width="9.140625" style="59"/>
    <col min="60" max="60" width="22.5703125" style="59" bestFit="1" customWidth="1"/>
    <col min="61" max="61" width="9.140625" style="59"/>
    <col min="62" max="62" width="21.7109375" style="59" bestFit="1" customWidth="1"/>
    <col min="63" max="63" width="22.85546875" style="59" bestFit="1" customWidth="1"/>
    <col min="64" max="66" width="9.140625" style="59"/>
    <col min="67" max="67" width="27.140625" style="59" bestFit="1" customWidth="1"/>
    <col min="68" max="73" width="9.140625" style="59"/>
  </cols>
  <sheetData>
    <row r="1" spans="2:125" ht="13.5" customHeight="1" x14ac:dyDescent="0.2">
      <c r="U1" s="46"/>
      <c r="V1" s="46"/>
      <c r="AA1" s="102" t="s">
        <v>71</v>
      </c>
      <c r="AB1" s="102"/>
      <c r="AC1" s="102"/>
      <c r="AD1" s="102" t="s">
        <v>72</v>
      </c>
      <c r="AE1" s="102"/>
      <c r="AF1" s="102"/>
      <c r="AG1" s="102" t="s">
        <v>73</v>
      </c>
      <c r="AH1" s="102"/>
      <c r="AI1" s="102"/>
      <c r="AJ1" s="102" t="s">
        <v>74</v>
      </c>
      <c r="AK1" s="102"/>
      <c r="AL1" s="102"/>
      <c r="AM1" s="102" t="s">
        <v>75</v>
      </c>
      <c r="AN1" s="102"/>
      <c r="AO1" s="102"/>
      <c r="AP1" s="102" t="s">
        <v>76</v>
      </c>
      <c r="AQ1" s="102"/>
      <c r="AR1" s="102"/>
      <c r="AS1" s="102" t="s">
        <v>77</v>
      </c>
      <c r="AT1" s="102"/>
      <c r="AU1" s="102"/>
      <c r="AV1" s="102" t="s">
        <v>78</v>
      </c>
      <c r="AW1" s="102"/>
      <c r="AX1" s="102"/>
      <c r="AY1" s="102" t="s">
        <v>79</v>
      </c>
      <c r="AZ1" s="102"/>
      <c r="BA1" s="102"/>
      <c r="BB1" s="102" t="s">
        <v>80</v>
      </c>
      <c r="BC1" s="102"/>
      <c r="BD1" s="102"/>
      <c r="BE1" s="102" t="s">
        <v>81</v>
      </c>
      <c r="BF1" s="102"/>
      <c r="BG1" s="102"/>
      <c r="BH1" s="102" t="s">
        <v>82</v>
      </c>
      <c r="BI1" s="102"/>
      <c r="BJ1" s="102"/>
      <c r="BK1" s="102" t="s">
        <v>83</v>
      </c>
      <c r="BL1" s="102"/>
      <c r="BM1" s="102"/>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row>
    <row r="2" spans="2:125" ht="27" customHeight="1" thickBot="1" x14ac:dyDescent="0.3">
      <c r="B2" s="64" t="s">
        <v>220</v>
      </c>
      <c r="D2" s="37" t="s">
        <v>58</v>
      </c>
      <c r="K2" s="47"/>
      <c r="L2" s="47"/>
      <c r="M2" s="47"/>
      <c r="N2" s="47"/>
      <c r="O2" s="47"/>
      <c r="P2" s="47"/>
      <c r="Q2" s="47"/>
      <c r="R2" s="47"/>
      <c r="S2" s="47"/>
      <c r="U2" s="46"/>
      <c r="V2" s="46"/>
      <c r="W2" s="46" t="s">
        <v>79</v>
      </c>
      <c r="Y2" s="46" t="s">
        <v>84</v>
      </c>
      <c r="AA2" s="60" t="s">
        <v>171</v>
      </c>
      <c r="AB2" s="60" t="s">
        <v>98</v>
      </c>
      <c r="AC2" s="60" t="s">
        <v>99</v>
      </c>
      <c r="AD2" s="60" t="s">
        <v>100</v>
      </c>
      <c r="AE2" s="60" t="s">
        <v>101</v>
      </c>
      <c r="AF2" s="60" t="s">
        <v>102</v>
      </c>
      <c r="AG2" s="60" t="s">
        <v>103</v>
      </c>
      <c r="AH2" s="60" t="s">
        <v>104</v>
      </c>
      <c r="AI2" s="60" t="s">
        <v>105</v>
      </c>
      <c r="AJ2" s="60" t="s">
        <v>106</v>
      </c>
      <c r="AK2" s="60" t="s">
        <v>107</v>
      </c>
      <c r="AL2" s="60" t="s">
        <v>108</v>
      </c>
      <c r="AM2" s="60" t="s">
        <v>109</v>
      </c>
      <c r="AN2" s="60" t="s">
        <v>110</v>
      </c>
      <c r="AO2" s="60" t="s">
        <v>111</v>
      </c>
      <c r="AP2" s="60" t="s">
        <v>112</v>
      </c>
      <c r="AQ2" s="60" t="s">
        <v>113</v>
      </c>
      <c r="AR2" s="60" t="s">
        <v>114</v>
      </c>
      <c r="AS2" s="60" t="s">
        <v>115</v>
      </c>
      <c r="AT2" s="60" t="s">
        <v>116</v>
      </c>
      <c r="AU2" s="60" t="s">
        <v>117</v>
      </c>
      <c r="AV2" s="60" t="s">
        <v>118</v>
      </c>
      <c r="AW2" s="60" t="s">
        <v>119</v>
      </c>
      <c r="AX2" s="60" t="s">
        <v>120</v>
      </c>
      <c r="AY2" s="60" t="s">
        <v>121</v>
      </c>
      <c r="AZ2" s="60" t="s">
        <v>122</v>
      </c>
      <c r="BA2" s="60" t="s">
        <v>123</v>
      </c>
      <c r="BB2" s="60" t="s">
        <v>124</v>
      </c>
      <c r="BC2" s="60" t="s">
        <v>125</v>
      </c>
      <c r="BD2" s="60" t="s">
        <v>126</v>
      </c>
      <c r="BE2" s="60" t="s">
        <v>127</v>
      </c>
      <c r="BF2" s="60" t="s">
        <v>128</v>
      </c>
      <c r="BG2" s="60" t="s">
        <v>129</v>
      </c>
      <c r="BH2" s="60" t="s">
        <v>130</v>
      </c>
      <c r="BI2" s="60" t="s">
        <v>131</v>
      </c>
      <c r="BJ2" s="60" t="s">
        <v>132</v>
      </c>
      <c r="BK2" s="60" t="s">
        <v>133</v>
      </c>
      <c r="BL2" s="60" t="s">
        <v>134</v>
      </c>
      <c r="BM2" s="60" t="s">
        <v>135</v>
      </c>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row>
    <row r="3" spans="2:125" ht="13.5" customHeight="1" thickTop="1" thickBot="1" x14ac:dyDescent="0.25">
      <c r="B3" s="58"/>
      <c r="D3" s="104" t="s">
        <v>219</v>
      </c>
      <c r="E3" s="105"/>
      <c r="F3" s="105"/>
      <c r="G3" s="106"/>
      <c r="K3" s="47"/>
      <c r="L3" s="47"/>
      <c r="M3" s="47"/>
      <c r="N3" s="47"/>
      <c r="O3" s="47"/>
      <c r="P3" s="47"/>
      <c r="Q3" s="47"/>
      <c r="R3" s="47"/>
      <c r="S3" s="47"/>
      <c r="U3" s="46"/>
      <c r="V3" s="46"/>
      <c r="AA3" s="60"/>
      <c r="AB3" s="60"/>
      <c r="AC3" s="60"/>
      <c r="AD3" s="60"/>
      <c r="AE3" s="60"/>
      <c r="AF3" s="60"/>
      <c r="AG3" s="60"/>
      <c r="AH3" s="60"/>
      <c r="AI3" s="60"/>
      <c r="AJ3" s="60"/>
      <c r="AK3" s="60"/>
      <c r="AL3" s="60"/>
      <c r="AM3" s="60"/>
      <c r="AN3" s="60"/>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row>
    <row r="4" spans="2:125" ht="13.5" thickTop="1" x14ac:dyDescent="0.2">
      <c r="B4" s="1" t="s">
        <v>9</v>
      </c>
      <c r="E4" s="14"/>
      <c r="G4" s="13"/>
      <c r="K4" s="47"/>
      <c r="L4" s="47"/>
      <c r="M4" s="47"/>
      <c r="N4" s="47"/>
      <c r="O4" s="47"/>
      <c r="P4" s="47"/>
      <c r="Q4" s="47"/>
      <c r="R4" s="47"/>
      <c r="S4" s="47"/>
      <c r="U4" s="46"/>
      <c r="V4" s="46"/>
      <c r="W4" s="46" t="s">
        <v>73</v>
      </c>
      <c r="Y4" s="46" t="s">
        <v>85</v>
      </c>
      <c r="Z4" s="46" t="s">
        <v>87</v>
      </c>
      <c r="AA4" s="46">
        <v>31.31</v>
      </c>
      <c r="AB4" s="46">
        <v>34.72</v>
      </c>
      <c r="AC4" s="46">
        <v>39.369999999999997</v>
      </c>
      <c r="AD4" s="46">
        <v>31.31</v>
      </c>
      <c r="AE4" s="46">
        <v>34.72</v>
      </c>
      <c r="AF4" s="46">
        <v>39.369999999999997</v>
      </c>
      <c r="AG4" s="46">
        <v>91.8</v>
      </c>
      <c r="AH4" s="46">
        <v>91.8</v>
      </c>
      <c r="AI4" s="46">
        <v>91.8</v>
      </c>
      <c r="AJ4" s="46">
        <v>47.25</v>
      </c>
      <c r="AK4" s="46">
        <v>47.25</v>
      </c>
      <c r="AL4" s="46">
        <v>47.25</v>
      </c>
      <c r="AM4" s="46">
        <v>27.2</v>
      </c>
      <c r="AN4" s="46">
        <v>33.92</v>
      </c>
      <c r="AO4" s="46">
        <v>40.64</v>
      </c>
      <c r="AP4" s="46">
        <v>31.35</v>
      </c>
      <c r="AQ4" s="46">
        <v>24.32</v>
      </c>
      <c r="AR4" s="60" t="s">
        <v>97</v>
      </c>
      <c r="AS4" s="46">
        <v>24.96</v>
      </c>
      <c r="AT4" s="46">
        <v>27.52</v>
      </c>
      <c r="AU4" s="46">
        <v>31.04</v>
      </c>
      <c r="AV4" s="46">
        <v>31.35</v>
      </c>
      <c r="AW4" s="46">
        <v>34.32</v>
      </c>
      <c r="AX4" s="46">
        <v>36.6</v>
      </c>
      <c r="AY4" s="46">
        <v>79.75</v>
      </c>
      <c r="AZ4" s="46">
        <v>79.75</v>
      </c>
      <c r="BA4" s="46">
        <v>79.75</v>
      </c>
      <c r="BB4" s="46">
        <v>24.8</v>
      </c>
      <c r="BC4" s="46">
        <v>27.9</v>
      </c>
      <c r="BD4" s="46">
        <v>31</v>
      </c>
      <c r="BE4" s="46">
        <v>113.74</v>
      </c>
      <c r="BF4" s="46">
        <v>113.74</v>
      </c>
      <c r="BG4" s="46">
        <v>113.74</v>
      </c>
      <c r="BH4" s="46">
        <v>45.21</v>
      </c>
      <c r="BI4" s="46">
        <v>51.48</v>
      </c>
      <c r="BJ4" s="46">
        <v>58.08</v>
      </c>
      <c r="BK4" s="46">
        <v>45.54</v>
      </c>
      <c r="BL4" s="46">
        <v>52.14</v>
      </c>
      <c r="BM4" s="46">
        <v>58.74</v>
      </c>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row>
    <row r="5" spans="2:125" x14ac:dyDescent="0.2">
      <c r="B5" s="2" t="s">
        <v>70</v>
      </c>
      <c r="C5" s="10">
        <v>3.4500000000000003E-2</v>
      </c>
      <c r="D5" s="13" t="s">
        <v>19</v>
      </c>
      <c r="F5" s="13" t="s">
        <v>20</v>
      </c>
      <c r="G5" s="1"/>
      <c r="H5" s="13" t="s">
        <v>21</v>
      </c>
      <c r="J5" s="57"/>
      <c r="K5" s="57"/>
      <c r="L5" s="57"/>
      <c r="M5" s="57"/>
      <c r="N5" s="57"/>
      <c r="O5" s="57"/>
      <c r="P5" s="57"/>
      <c r="Q5" s="57"/>
      <c r="R5" s="57"/>
      <c r="S5" s="57"/>
      <c r="T5" s="57"/>
      <c r="U5" s="46"/>
      <c r="V5" s="46"/>
      <c r="W5" s="46" t="s">
        <v>76</v>
      </c>
      <c r="Y5" s="46" t="s">
        <v>86</v>
      </c>
      <c r="Z5" s="46" t="s">
        <v>89</v>
      </c>
      <c r="AA5" s="46">
        <v>7.44</v>
      </c>
      <c r="AB5" s="46">
        <v>8.25</v>
      </c>
      <c r="AC5" s="46">
        <v>9.36</v>
      </c>
      <c r="AD5" s="46">
        <v>7.44</v>
      </c>
      <c r="AE5" s="46">
        <v>8.26</v>
      </c>
      <c r="AF5" s="46">
        <v>9.36</v>
      </c>
      <c r="AG5" s="46">
        <v>24.3</v>
      </c>
      <c r="AH5" s="46">
        <v>24.3</v>
      </c>
      <c r="AI5" s="46">
        <v>24.3</v>
      </c>
      <c r="AJ5" s="46">
        <v>0</v>
      </c>
      <c r="AK5" s="46">
        <v>0</v>
      </c>
      <c r="AL5" s="46">
        <v>0</v>
      </c>
      <c r="AM5" s="46">
        <v>6.27</v>
      </c>
      <c r="AN5" s="46">
        <v>7.81</v>
      </c>
      <c r="AO5" s="46">
        <v>9.36</v>
      </c>
      <c r="AP5" s="46">
        <v>7</v>
      </c>
      <c r="AQ5" s="46">
        <v>7.67</v>
      </c>
      <c r="AR5" s="60" t="s">
        <v>97</v>
      </c>
      <c r="AS5" s="46">
        <v>5.75</v>
      </c>
      <c r="AT5" s="46">
        <v>6.34</v>
      </c>
      <c r="AU5" s="46">
        <v>7.15</v>
      </c>
      <c r="AV5" s="46">
        <v>7</v>
      </c>
      <c r="AW5" s="46">
        <v>7.67</v>
      </c>
      <c r="AX5" s="46">
        <v>7.85</v>
      </c>
      <c r="AY5" s="46">
        <v>9</v>
      </c>
      <c r="AZ5" s="46">
        <v>9</v>
      </c>
      <c r="BA5" s="46">
        <v>9</v>
      </c>
      <c r="BB5" s="46">
        <v>0</v>
      </c>
      <c r="BC5" s="46">
        <v>0</v>
      </c>
      <c r="BD5" s="46">
        <v>0</v>
      </c>
      <c r="BE5" s="46">
        <v>14</v>
      </c>
      <c r="BF5" s="46">
        <v>14</v>
      </c>
      <c r="BG5" s="46">
        <v>14</v>
      </c>
      <c r="BH5" s="46">
        <v>8.5500000000000007</v>
      </c>
      <c r="BI5" s="46">
        <v>9.74</v>
      </c>
      <c r="BJ5" s="46">
        <v>10.99</v>
      </c>
      <c r="BK5" s="46">
        <v>8.6199999999999992</v>
      </c>
      <c r="BL5" s="46">
        <v>9.8699999999999992</v>
      </c>
      <c r="BM5" s="46">
        <v>11.11</v>
      </c>
      <c r="BN5" s="46"/>
      <c r="BO5" s="46"/>
      <c r="BP5" s="46"/>
      <c r="BQ5" s="46"/>
      <c r="BR5" s="46"/>
      <c r="BS5" s="46"/>
      <c r="BT5" s="46"/>
      <c r="BU5" s="46"/>
      <c r="BV5" s="46"/>
      <c r="BW5" s="46"/>
      <c r="BX5" s="46"/>
      <c r="BY5" s="46"/>
      <c r="BZ5" s="46"/>
      <c r="CA5" s="46"/>
      <c r="CB5" s="46">
        <v>3.4500000000000003E-2</v>
      </c>
      <c r="CC5" s="46" t="s">
        <v>19</v>
      </c>
      <c r="CD5" s="46"/>
      <c r="CE5" s="46" t="s">
        <v>20</v>
      </c>
      <c r="CF5" s="46"/>
      <c r="CG5" s="46" t="s">
        <v>21</v>
      </c>
      <c r="CH5" s="46"/>
      <c r="CI5" s="46"/>
      <c r="CJ5" s="46"/>
      <c r="CK5" s="46"/>
      <c r="CL5" s="46"/>
      <c r="CM5" s="46"/>
      <c r="CN5" s="46"/>
      <c r="CO5" s="46"/>
      <c r="CP5" s="46"/>
      <c r="CQ5" s="46"/>
      <c r="CR5" s="46"/>
      <c r="CS5" s="46"/>
      <c r="CT5" s="46"/>
      <c r="CU5" s="46"/>
      <c r="CV5" s="46"/>
      <c r="CW5" s="46"/>
      <c r="CX5" s="46"/>
      <c r="CY5" s="46"/>
      <c r="CZ5" s="46"/>
      <c r="DA5" s="46"/>
      <c r="DB5" s="46"/>
      <c r="DC5" s="46"/>
      <c r="DD5" s="46"/>
      <c r="DE5" s="46"/>
      <c r="DF5" s="46"/>
      <c r="DG5" s="46"/>
      <c r="DH5" s="46"/>
      <c r="DI5" s="46"/>
      <c r="DJ5" s="46"/>
      <c r="DK5" s="46"/>
    </row>
    <row r="6" spans="2:125" x14ac:dyDescent="0.2">
      <c r="B6" s="2"/>
      <c r="C6" s="41"/>
      <c r="D6" s="13"/>
      <c r="F6" s="13"/>
      <c r="G6" s="1"/>
      <c r="H6" s="13"/>
      <c r="J6" s="57"/>
      <c r="K6" s="57"/>
      <c r="L6" s="57"/>
      <c r="M6" s="57"/>
      <c r="N6" s="57"/>
      <c r="O6" s="57"/>
      <c r="P6" s="57"/>
      <c r="Q6" s="57"/>
      <c r="R6" s="57"/>
      <c r="S6" s="57"/>
      <c r="T6" s="57"/>
      <c r="U6" s="46"/>
      <c r="V6" s="46"/>
      <c r="W6" s="46" t="s">
        <v>82</v>
      </c>
      <c r="Z6" s="46" t="s">
        <v>88</v>
      </c>
      <c r="AA6" s="46">
        <v>75.75</v>
      </c>
      <c r="AB6" s="46">
        <v>88.77</v>
      </c>
      <c r="AC6" s="46">
        <v>107.71</v>
      </c>
      <c r="AD6" s="46">
        <v>61.55</v>
      </c>
      <c r="AE6" s="46">
        <v>72.2</v>
      </c>
      <c r="AF6" s="46">
        <v>87.59</v>
      </c>
      <c r="AG6" s="46">
        <v>82.85</v>
      </c>
      <c r="AH6" s="46">
        <v>91.14</v>
      </c>
      <c r="AI6" s="46">
        <v>115.99</v>
      </c>
      <c r="AJ6" s="46">
        <v>47.34</v>
      </c>
      <c r="AK6" s="46">
        <v>73.38</v>
      </c>
      <c r="AL6" s="46">
        <v>89.96</v>
      </c>
      <c r="AM6" s="46">
        <v>43.79</v>
      </c>
      <c r="AN6" s="46">
        <v>63.92</v>
      </c>
      <c r="AO6" s="46">
        <v>99.42</v>
      </c>
      <c r="AP6" s="46">
        <v>81.67</v>
      </c>
      <c r="AQ6" s="46">
        <v>105.34</v>
      </c>
      <c r="AR6" s="60" t="s">
        <v>97</v>
      </c>
      <c r="AS6" s="46">
        <v>86.4</v>
      </c>
      <c r="AT6" s="46">
        <v>104.16</v>
      </c>
      <c r="AU6" s="46">
        <v>121.91</v>
      </c>
      <c r="AV6" s="46">
        <v>81.67</v>
      </c>
      <c r="AW6" s="46">
        <v>105.34</v>
      </c>
      <c r="AX6" s="46">
        <v>80.489999999999995</v>
      </c>
      <c r="AY6" s="46">
        <v>89.96</v>
      </c>
      <c r="AZ6" s="46">
        <v>106.53</v>
      </c>
      <c r="BA6" s="46">
        <v>120.73</v>
      </c>
      <c r="BB6" s="46">
        <v>61.55</v>
      </c>
      <c r="BC6" s="46">
        <v>73.38</v>
      </c>
      <c r="BD6" s="46">
        <v>85.22</v>
      </c>
      <c r="BE6" s="46">
        <v>3.55</v>
      </c>
      <c r="BF6" s="46">
        <v>4.7300000000000004</v>
      </c>
      <c r="BG6" s="46">
        <v>5.8</v>
      </c>
      <c r="BH6" s="46">
        <v>6.51</v>
      </c>
      <c r="BI6" s="46">
        <v>8.2899999999999991</v>
      </c>
      <c r="BJ6" s="46">
        <v>9.82</v>
      </c>
      <c r="BK6" s="46">
        <v>6.51</v>
      </c>
      <c r="BL6" s="46">
        <v>8.2899999999999991</v>
      </c>
      <c r="BM6" s="46">
        <v>9.82</v>
      </c>
      <c r="BN6" s="46"/>
      <c r="BO6" s="46"/>
      <c r="BP6" s="46"/>
      <c r="BQ6" s="46"/>
      <c r="BR6" s="46"/>
      <c r="BS6" s="46"/>
      <c r="BT6" s="46"/>
      <c r="BU6" s="46"/>
      <c r="BV6" s="46"/>
      <c r="BW6" s="46"/>
      <c r="BX6" s="46"/>
      <c r="BY6" s="46"/>
      <c r="BZ6" s="46"/>
      <c r="CA6" s="46"/>
      <c r="CB6" s="46"/>
      <c r="CC6" s="46"/>
      <c r="CD6" s="46"/>
      <c r="CE6" s="46"/>
      <c r="CF6" s="46"/>
      <c r="CG6" s="46"/>
      <c r="CH6" s="46"/>
      <c r="CI6" s="46"/>
      <c r="CJ6" s="46"/>
      <c r="CK6" s="46"/>
      <c r="CL6" s="46"/>
      <c r="CM6" s="46"/>
      <c r="CN6" s="46"/>
      <c r="CO6" s="46"/>
      <c r="CP6" s="46"/>
      <c r="CQ6" s="46"/>
      <c r="CR6" s="46"/>
      <c r="CS6" s="46"/>
      <c r="CT6" s="46"/>
      <c r="CU6" s="46"/>
      <c r="CV6" s="46"/>
      <c r="CW6" s="46"/>
      <c r="CX6" s="46"/>
      <c r="CY6" s="46"/>
      <c r="CZ6" s="46"/>
      <c r="DA6" s="46"/>
      <c r="DB6" s="46"/>
      <c r="DC6" s="46"/>
      <c r="DD6" s="46"/>
      <c r="DE6" s="46"/>
      <c r="DF6" s="46"/>
      <c r="DG6" s="46"/>
      <c r="DH6" s="46"/>
      <c r="DI6" s="46"/>
      <c r="DJ6" s="46"/>
      <c r="DK6" s="46"/>
      <c r="DL6" s="46"/>
      <c r="DM6" s="46"/>
      <c r="DN6" s="46"/>
      <c r="DO6" s="46"/>
      <c r="DP6" s="46"/>
      <c r="DQ6" s="46"/>
      <c r="DR6" s="46"/>
      <c r="DS6" s="46"/>
      <c r="DT6" s="46"/>
      <c r="DU6" s="46"/>
    </row>
    <row r="7" spans="2:125" x14ac:dyDescent="0.2">
      <c r="B7" s="43" t="s">
        <v>206</v>
      </c>
      <c r="C7" t="s">
        <v>18</v>
      </c>
      <c r="D7" s="42" t="s">
        <v>79</v>
      </c>
      <c r="F7" s="42" t="s">
        <v>79</v>
      </c>
      <c r="H7" s="42" t="s">
        <v>79</v>
      </c>
      <c r="J7" s="57"/>
      <c r="K7" s="57"/>
      <c r="L7" s="57"/>
      <c r="M7" s="57"/>
      <c r="N7" s="57"/>
      <c r="O7" s="57"/>
      <c r="P7" s="57"/>
      <c r="Q7" s="57"/>
      <c r="R7" s="57"/>
      <c r="S7" s="57"/>
      <c r="T7" s="57"/>
      <c r="U7" s="46"/>
      <c r="V7" s="46"/>
      <c r="W7" s="46" t="s">
        <v>83</v>
      </c>
      <c r="Z7" s="61" t="s">
        <v>92</v>
      </c>
      <c r="AA7" s="46">
        <v>25.73</v>
      </c>
      <c r="AB7" s="46">
        <v>29.4</v>
      </c>
      <c r="AC7" s="46">
        <v>36.75</v>
      </c>
      <c r="AD7" s="46">
        <v>21.13</v>
      </c>
      <c r="AE7" s="46">
        <v>24.81</v>
      </c>
      <c r="AF7" s="46">
        <v>29.4</v>
      </c>
      <c r="AG7" s="46">
        <v>24.48</v>
      </c>
      <c r="AH7" s="46">
        <v>31.24</v>
      </c>
      <c r="AI7" s="46">
        <v>40.43</v>
      </c>
      <c r="AJ7" s="46">
        <v>15.62</v>
      </c>
      <c r="AK7" s="46">
        <v>23.89</v>
      </c>
      <c r="AL7" s="46">
        <v>29.4</v>
      </c>
      <c r="AM7" s="46">
        <v>13.78</v>
      </c>
      <c r="AN7" s="46">
        <v>20.21</v>
      </c>
      <c r="AO7" s="46">
        <v>31.24</v>
      </c>
      <c r="AP7" s="46">
        <v>24.81</v>
      </c>
      <c r="AQ7" s="46">
        <v>32.159999999999997</v>
      </c>
      <c r="AR7" s="60" t="s">
        <v>97</v>
      </c>
      <c r="AS7" s="46">
        <v>26.65</v>
      </c>
      <c r="AT7" s="46">
        <v>32.159999999999997</v>
      </c>
      <c r="AU7" s="46">
        <v>37.67</v>
      </c>
      <c r="AV7" s="46">
        <v>24.81</v>
      </c>
      <c r="AW7" s="46">
        <v>32.159999999999997</v>
      </c>
      <c r="AX7" s="46">
        <v>31.24</v>
      </c>
      <c r="AY7" s="46">
        <v>37.67</v>
      </c>
      <c r="AZ7" s="46">
        <v>45.02</v>
      </c>
      <c r="BA7" s="46">
        <v>50.54</v>
      </c>
      <c r="BB7" s="46">
        <v>14.7</v>
      </c>
      <c r="BC7" s="46">
        <v>17.46</v>
      </c>
      <c r="BD7" s="46">
        <v>20.21</v>
      </c>
      <c r="BE7" s="46">
        <v>12.86</v>
      </c>
      <c r="BF7" s="46">
        <v>17.46</v>
      </c>
      <c r="BG7" s="46">
        <v>21.13</v>
      </c>
      <c r="BH7" s="46">
        <v>23.89</v>
      </c>
      <c r="BI7" s="46">
        <v>30.32</v>
      </c>
      <c r="BJ7" s="46">
        <v>35.83</v>
      </c>
      <c r="BK7" s="46">
        <v>23.89</v>
      </c>
      <c r="BL7" s="46">
        <v>30.32</v>
      </c>
      <c r="BM7" s="46">
        <v>35.83</v>
      </c>
      <c r="BN7" s="46"/>
      <c r="BO7" s="46"/>
      <c r="BP7" s="46"/>
      <c r="BQ7" s="46"/>
      <c r="BR7" s="46"/>
      <c r="BS7" s="46"/>
      <c r="BT7" s="46"/>
      <c r="BU7" s="46"/>
      <c r="BV7" s="46"/>
      <c r="BW7" s="46"/>
      <c r="BX7" s="46"/>
      <c r="BY7" s="46"/>
      <c r="BZ7" s="46"/>
      <c r="CA7" s="46"/>
      <c r="CB7" s="46" t="s">
        <v>18</v>
      </c>
      <c r="CC7" s="46"/>
      <c r="CD7" s="46"/>
      <c r="CE7" s="46"/>
      <c r="CF7" s="46"/>
      <c r="CG7" s="46"/>
      <c r="CH7" s="46"/>
      <c r="CI7" s="46"/>
      <c r="CJ7" s="46"/>
      <c r="CK7" s="46"/>
      <c r="CL7" s="46"/>
      <c r="CM7" s="46"/>
      <c r="CN7" s="46"/>
      <c r="CO7" s="46"/>
      <c r="CP7" s="46"/>
      <c r="CQ7" s="46"/>
      <c r="CR7" s="46"/>
      <c r="CS7" s="46"/>
      <c r="CT7" s="46"/>
      <c r="CU7" s="46"/>
      <c r="CV7" s="46"/>
      <c r="CW7" s="46"/>
      <c r="CX7" s="46"/>
      <c r="CY7" s="46"/>
      <c r="CZ7" s="46"/>
      <c r="DA7" s="46"/>
      <c r="DB7" s="46"/>
      <c r="DC7" s="46"/>
      <c r="DD7" s="46"/>
      <c r="DE7" s="46"/>
      <c r="DF7" s="46"/>
      <c r="DG7" s="46"/>
      <c r="DH7" s="46"/>
      <c r="DI7" s="46"/>
      <c r="DJ7" s="46"/>
      <c r="DK7" s="46"/>
      <c r="DL7" s="46"/>
      <c r="DM7" s="46"/>
      <c r="DN7" s="46"/>
      <c r="DO7" s="46"/>
      <c r="DP7" s="46"/>
      <c r="DQ7" s="46"/>
      <c r="DR7" s="46"/>
      <c r="DS7" s="46"/>
      <c r="DT7" s="46"/>
      <c r="DU7" s="46"/>
    </row>
    <row r="8" spans="2:125" x14ac:dyDescent="0.2">
      <c r="B8" s="43" t="s">
        <v>207</v>
      </c>
      <c r="D8" s="42" t="s">
        <v>84</v>
      </c>
      <c r="F8" s="42" t="s">
        <v>84</v>
      </c>
      <c r="H8" s="42" t="s">
        <v>84</v>
      </c>
      <c r="J8" s="57"/>
      <c r="K8" s="57"/>
      <c r="L8" s="57"/>
      <c r="M8" s="57"/>
      <c r="N8" s="57"/>
      <c r="O8" s="57"/>
      <c r="P8" s="57"/>
      <c r="Q8" s="57"/>
      <c r="R8" s="57"/>
      <c r="S8" s="57"/>
      <c r="T8" s="57"/>
      <c r="U8" s="46"/>
      <c r="V8" s="46"/>
      <c r="W8" s="46" t="s">
        <v>74</v>
      </c>
      <c r="Z8" s="61" t="s">
        <v>91</v>
      </c>
      <c r="AA8" s="46">
        <v>0</v>
      </c>
      <c r="AB8" s="46">
        <v>0</v>
      </c>
      <c r="AC8" s="46">
        <v>0</v>
      </c>
      <c r="AD8" s="46">
        <v>0</v>
      </c>
      <c r="AE8" s="46">
        <v>0</v>
      </c>
      <c r="AF8" s="46">
        <v>0</v>
      </c>
      <c r="AG8" s="46">
        <v>0</v>
      </c>
      <c r="AH8" s="46">
        <v>0</v>
      </c>
      <c r="AI8" s="46">
        <v>0</v>
      </c>
      <c r="AJ8" s="46">
        <v>0</v>
      </c>
      <c r="AK8" s="46">
        <v>0</v>
      </c>
      <c r="AL8" s="46">
        <v>0</v>
      </c>
      <c r="AM8" s="46">
        <v>0</v>
      </c>
      <c r="AN8" s="46">
        <v>0</v>
      </c>
      <c r="AO8" s="46">
        <v>0</v>
      </c>
      <c r="AP8" s="46">
        <v>0</v>
      </c>
      <c r="AQ8" s="46">
        <v>0</v>
      </c>
      <c r="AR8" s="60" t="s">
        <v>97</v>
      </c>
      <c r="AS8" s="46">
        <v>0</v>
      </c>
      <c r="AT8" s="46">
        <v>0</v>
      </c>
      <c r="AU8" s="46">
        <v>0</v>
      </c>
      <c r="AV8" s="46">
        <v>0</v>
      </c>
      <c r="AW8" s="46">
        <v>0</v>
      </c>
      <c r="AX8" s="46">
        <v>0</v>
      </c>
      <c r="AY8" s="46">
        <v>4.7699999999999996</v>
      </c>
      <c r="AZ8" s="46">
        <v>5.96</v>
      </c>
      <c r="BA8" s="46">
        <v>6.56</v>
      </c>
      <c r="BB8" s="46">
        <v>0</v>
      </c>
      <c r="BC8" s="46">
        <v>0</v>
      </c>
      <c r="BD8" s="46">
        <v>0</v>
      </c>
      <c r="BE8" s="46">
        <v>0</v>
      </c>
      <c r="BF8" s="46">
        <v>0</v>
      </c>
      <c r="BG8" s="46">
        <v>0</v>
      </c>
      <c r="BH8" s="46">
        <v>0</v>
      </c>
      <c r="BI8" s="46">
        <v>0</v>
      </c>
      <c r="BJ8" s="46">
        <v>0</v>
      </c>
      <c r="BK8" s="46">
        <v>0</v>
      </c>
      <c r="BL8" s="46">
        <v>0</v>
      </c>
      <c r="BM8" s="46">
        <v>0</v>
      </c>
      <c r="BN8" s="46"/>
      <c r="BO8" s="46"/>
      <c r="BP8" s="46"/>
      <c r="BQ8" s="46"/>
      <c r="BR8" s="46"/>
      <c r="BS8" s="46"/>
      <c r="BT8" s="46"/>
      <c r="BU8" s="46"/>
      <c r="BV8" s="46"/>
      <c r="BW8" s="46"/>
      <c r="BX8" s="46"/>
      <c r="BY8" s="46"/>
      <c r="BZ8" s="46"/>
      <c r="CA8" s="46"/>
      <c r="CB8" s="46"/>
      <c r="CC8" s="46"/>
      <c r="CD8" s="46"/>
      <c r="CE8" s="46"/>
      <c r="CF8" s="46"/>
      <c r="CG8" s="46"/>
      <c r="CH8" s="46"/>
      <c r="CI8" s="46"/>
      <c r="CJ8" s="46"/>
      <c r="CK8" s="46"/>
      <c r="CL8" s="46"/>
      <c r="CM8" s="46"/>
      <c r="CN8" s="46"/>
      <c r="CO8" s="46"/>
      <c r="CP8" s="46"/>
      <c r="CQ8" s="46"/>
      <c r="CR8" s="46"/>
      <c r="CS8" s="46"/>
      <c r="CT8" s="46"/>
      <c r="CU8" s="46"/>
      <c r="CV8" s="46"/>
      <c r="CW8" s="46"/>
      <c r="CX8" s="46"/>
      <c r="CY8" s="46"/>
      <c r="CZ8" s="46"/>
      <c r="DA8" s="46"/>
      <c r="DB8" s="46"/>
      <c r="DC8" s="46"/>
      <c r="DD8" s="46"/>
      <c r="DE8" s="46"/>
      <c r="DF8" s="46"/>
      <c r="DG8" s="46"/>
      <c r="DH8" s="46"/>
      <c r="DI8" s="46"/>
      <c r="DJ8" s="46"/>
      <c r="DK8" s="46"/>
      <c r="DL8" s="46"/>
      <c r="DM8" s="46"/>
      <c r="DN8" s="46"/>
      <c r="DO8" s="46"/>
      <c r="DP8" s="46"/>
      <c r="DQ8" s="46"/>
      <c r="DR8" s="46"/>
      <c r="DS8" s="46"/>
      <c r="DT8" s="46"/>
      <c r="DU8" s="46"/>
    </row>
    <row r="9" spans="2:125" x14ac:dyDescent="0.2">
      <c r="B9" s="54" t="s">
        <v>0</v>
      </c>
      <c r="D9" s="63">
        <f>IFERROR(VLOOKUP($W$17,$Z$15:$AJ$60,2),"")</f>
        <v>79.75</v>
      </c>
      <c r="E9" t="s">
        <v>17</v>
      </c>
      <c r="F9" s="63">
        <f>IFERROR(VLOOKUP($W$18,$Z$15:$AJ$60,2),"")</f>
        <v>79.75</v>
      </c>
      <c r="G9" t="s">
        <v>17</v>
      </c>
      <c r="H9" s="63">
        <f>IFERROR(VLOOKUP($W$19,$Z$15:$AJ$60,2),"")</f>
        <v>79.75</v>
      </c>
      <c r="I9" t="s">
        <v>17</v>
      </c>
      <c r="J9" s="57"/>
      <c r="K9" s="57"/>
      <c r="L9" s="57"/>
      <c r="M9" s="57"/>
      <c r="N9" s="57"/>
      <c r="O9" s="57"/>
      <c r="P9" s="57"/>
      <c r="Q9" s="57"/>
      <c r="R9" s="57"/>
      <c r="S9" s="57"/>
      <c r="T9" s="57"/>
      <c r="U9" s="46"/>
      <c r="V9" s="46"/>
      <c r="W9" s="46" t="s">
        <v>71</v>
      </c>
      <c r="Z9" s="46" t="s">
        <v>1</v>
      </c>
      <c r="AA9" s="46">
        <v>24.27</v>
      </c>
      <c r="AB9" s="46">
        <v>24.27</v>
      </c>
      <c r="AC9" s="46">
        <v>24.27</v>
      </c>
      <c r="AD9" s="46">
        <v>57.96</v>
      </c>
      <c r="AE9" s="46">
        <v>57.96</v>
      </c>
      <c r="AF9" s="46">
        <v>62.36</v>
      </c>
      <c r="AG9" s="46">
        <v>55.29</v>
      </c>
      <c r="AH9" s="46">
        <v>44.42</v>
      </c>
      <c r="AI9" s="46">
        <v>55.29</v>
      </c>
      <c r="AJ9" s="46">
        <v>27.84</v>
      </c>
      <c r="AK9" s="46">
        <v>27.84</v>
      </c>
      <c r="AL9" s="46">
        <v>27.84</v>
      </c>
      <c r="AM9" s="46">
        <v>25.25</v>
      </c>
      <c r="AN9" s="46">
        <v>25.25</v>
      </c>
      <c r="AO9" s="46">
        <v>25.25</v>
      </c>
      <c r="AP9" s="46">
        <v>16.47</v>
      </c>
      <c r="AQ9" s="46">
        <v>16.47</v>
      </c>
      <c r="AR9" s="60" t="s">
        <v>97</v>
      </c>
      <c r="AS9" s="46">
        <v>56.1</v>
      </c>
      <c r="AT9" s="46">
        <v>59.6</v>
      </c>
      <c r="AU9" s="46">
        <v>62.76</v>
      </c>
      <c r="AV9" s="46">
        <v>16.47</v>
      </c>
      <c r="AW9" s="46">
        <v>16.47</v>
      </c>
      <c r="AX9" s="46">
        <v>55.85</v>
      </c>
      <c r="AY9" s="46">
        <v>66.930000000000007</v>
      </c>
      <c r="AZ9" s="46">
        <v>66.930000000000007</v>
      </c>
      <c r="BA9" s="46">
        <v>76.319999999999993</v>
      </c>
      <c r="BB9" s="46">
        <v>54.24</v>
      </c>
      <c r="BC9" s="46">
        <v>51</v>
      </c>
      <c r="BD9" s="46">
        <v>32.659999999999997</v>
      </c>
      <c r="BE9" s="46">
        <v>72.790000000000006</v>
      </c>
      <c r="BF9" s="46">
        <v>72.790000000000006</v>
      </c>
      <c r="BG9" s="46">
        <v>72.41</v>
      </c>
      <c r="BH9" s="46">
        <v>74.69</v>
      </c>
      <c r="BI9" s="46">
        <v>71.45</v>
      </c>
      <c r="BJ9" s="46">
        <v>78.95</v>
      </c>
      <c r="BK9" s="46">
        <v>74.69</v>
      </c>
      <c r="BL9" s="46">
        <v>71.45</v>
      </c>
      <c r="BM9" s="46">
        <v>78.95</v>
      </c>
      <c r="BN9" s="46"/>
      <c r="BO9" s="46"/>
      <c r="BP9" s="46"/>
      <c r="BQ9" s="46"/>
      <c r="BR9" s="46"/>
      <c r="BS9" s="46"/>
      <c r="BT9" s="46"/>
      <c r="BU9" s="46"/>
      <c r="BV9" s="46"/>
      <c r="BW9" s="46"/>
      <c r="BX9" s="46"/>
      <c r="BY9" s="46"/>
      <c r="BZ9" s="46"/>
      <c r="CA9" s="46"/>
      <c r="CB9" s="46"/>
      <c r="CC9" s="46">
        <f>IFERROR(VLOOKUP($W$17,$Z$15:$AJ$60,2),"")</f>
        <v>79.75</v>
      </c>
      <c r="CD9" s="46" t="s">
        <v>17</v>
      </c>
      <c r="CE9" s="46">
        <f>IFERROR(VLOOKUP($W$18,$Z$15:$AJ$60,2),"")</f>
        <v>79.75</v>
      </c>
      <c r="CF9" s="46" t="s">
        <v>17</v>
      </c>
      <c r="CG9" s="46">
        <f>IFERROR(VLOOKUP($W$19,$Z$15:$AJ$60,2),"")</f>
        <v>79.75</v>
      </c>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row>
    <row r="10" spans="2:125" x14ac:dyDescent="0.2">
      <c r="B10" s="55" t="s">
        <v>25</v>
      </c>
      <c r="D10" s="63">
        <f>IFERROR(VLOOKUP($W$17,$Z$15:$AJ$60,3),"")</f>
        <v>9</v>
      </c>
      <c r="E10" t="s">
        <v>17</v>
      </c>
      <c r="F10" s="63">
        <f>IFERROR(VLOOKUP($W$18,$Z$15:$AJ$60,3),"")</f>
        <v>9</v>
      </c>
      <c r="G10" t="s">
        <v>17</v>
      </c>
      <c r="H10" s="63">
        <f>IFERROR(VLOOKUP($W$19,$Z$15:$AJ$60,3),"")</f>
        <v>9</v>
      </c>
      <c r="I10" t="s">
        <v>17</v>
      </c>
      <c r="J10" s="57"/>
      <c r="K10" s="57"/>
      <c r="L10" s="57"/>
      <c r="M10" s="57"/>
      <c r="N10" s="57"/>
      <c r="O10" s="57"/>
      <c r="P10" s="57"/>
      <c r="Q10" s="57"/>
      <c r="R10" s="57"/>
      <c r="S10" s="57"/>
      <c r="T10" s="57"/>
      <c r="U10" s="46"/>
      <c r="V10" s="46"/>
      <c r="W10" s="46" t="s">
        <v>80</v>
      </c>
      <c r="Z10" s="46" t="s">
        <v>2</v>
      </c>
      <c r="AA10" s="46">
        <v>22.52</v>
      </c>
      <c r="AB10" s="46">
        <v>22.52</v>
      </c>
      <c r="AC10" s="46">
        <v>22.52</v>
      </c>
      <c r="AD10" s="46">
        <v>22.52</v>
      </c>
      <c r="AE10" s="46">
        <v>22.52</v>
      </c>
      <c r="AF10" s="46">
        <v>22.52</v>
      </c>
      <c r="AG10" s="46">
        <v>21.03</v>
      </c>
      <c r="AH10" s="46">
        <v>21.03</v>
      </c>
      <c r="AI10" s="46">
        <v>21.03</v>
      </c>
      <c r="AJ10" s="46">
        <v>9.6199999999999992</v>
      </c>
      <c r="AK10" s="46">
        <v>9.6199999999999992</v>
      </c>
      <c r="AL10" s="46">
        <v>9.6199999999999992</v>
      </c>
      <c r="AM10" s="46">
        <v>22.52</v>
      </c>
      <c r="AN10" s="46">
        <v>22.52</v>
      </c>
      <c r="AO10" s="46">
        <v>22.52</v>
      </c>
      <c r="AP10" s="46">
        <v>22.52</v>
      </c>
      <c r="AQ10" s="46">
        <v>22.52</v>
      </c>
      <c r="AR10" s="60" t="s">
        <v>97</v>
      </c>
      <c r="AS10" s="46">
        <v>22.52</v>
      </c>
      <c r="AT10" s="46">
        <v>22.52</v>
      </c>
      <c r="AU10" s="46">
        <v>22.52</v>
      </c>
      <c r="AV10" s="46">
        <v>22.52</v>
      </c>
      <c r="AW10" s="46">
        <v>22.52</v>
      </c>
      <c r="AX10" s="46">
        <v>22.52</v>
      </c>
      <c r="AY10" s="46">
        <v>2.78</v>
      </c>
      <c r="AZ10" s="46">
        <v>2.78</v>
      </c>
      <c r="BA10" s="46">
        <v>2.78</v>
      </c>
      <c r="BB10" s="46">
        <v>2.78</v>
      </c>
      <c r="BC10" s="46">
        <v>2.78</v>
      </c>
      <c r="BD10" s="46">
        <v>2.78</v>
      </c>
      <c r="BE10" s="46">
        <v>15.34</v>
      </c>
      <c r="BF10" s="46">
        <v>15.34</v>
      </c>
      <c r="BG10" s="46">
        <v>15.34</v>
      </c>
      <c r="BH10" s="46">
        <v>15.34</v>
      </c>
      <c r="BI10" s="46">
        <v>15.34</v>
      </c>
      <c r="BJ10" s="46">
        <v>15.34</v>
      </c>
      <c r="BK10" s="46">
        <v>15.34</v>
      </c>
      <c r="BL10" s="46">
        <v>15.34</v>
      </c>
      <c r="BM10" s="46">
        <v>15.34</v>
      </c>
      <c r="BN10" s="46"/>
      <c r="BO10" s="46"/>
      <c r="BP10" s="46"/>
      <c r="BQ10" s="46"/>
      <c r="BR10" s="46"/>
      <c r="BS10" s="46"/>
      <c r="BT10" s="46"/>
      <c r="BU10" s="46"/>
      <c r="BV10" s="46"/>
      <c r="BW10" s="46"/>
      <c r="BX10" s="46"/>
      <c r="BY10" s="46"/>
      <c r="BZ10" s="46"/>
      <c r="CA10" s="46"/>
      <c r="CB10" s="46"/>
      <c r="CC10" s="46">
        <f>IFERROR(VLOOKUP($W$17,$Z$15:$AJ$60,3),"")</f>
        <v>9</v>
      </c>
      <c r="CD10" s="46" t="s">
        <v>17</v>
      </c>
      <c r="CE10" s="46">
        <f>IFERROR(VLOOKUP($W$18,$Z$15:$AJ$60,3),"")</f>
        <v>9</v>
      </c>
      <c r="CF10" s="46" t="s">
        <v>17</v>
      </c>
      <c r="CG10" s="46">
        <f>IFERROR(VLOOKUP($W$19,$Z$15:$AJ$60,3),"")</f>
        <v>9</v>
      </c>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U10" s="46"/>
    </row>
    <row r="11" spans="2:125" x14ac:dyDescent="0.2">
      <c r="B11" s="43" t="s">
        <v>93</v>
      </c>
      <c r="C11" t="s">
        <v>44</v>
      </c>
      <c r="D11" s="63">
        <f>IFERROR(VLOOKUP($W$17,$Z$15:$AJ$60,4),"")</f>
        <v>89.96</v>
      </c>
      <c r="E11" t="s">
        <v>17</v>
      </c>
      <c r="F11" s="63">
        <f>IFERROR(VLOOKUP($W$18,$Z$15:$AJ$60,4),"")</f>
        <v>89.96</v>
      </c>
      <c r="G11" t="s">
        <v>17</v>
      </c>
      <c r="H11" s="63">
        <f>IFERROR(VLOOKUP($W$19,$Z$15:$AJ$60,4),"")</f>
        <v>89.96</v>
      </c>
      <c r="I11" t="s">
        <v>17</v>
      </c>
      <c r="J11" s="57"/>
      <c r="K11" s="57"/>
      <c r="L11" s="57"/>
      <c r="M11" s="57"/>
      <c r="N11" s="57"/>
      <c r="O11" s="57"/>
      <c r="P11" s="57"/>
      <c r="Q11" s="57"/>
      <c r="R11" s="57"/>
      <c r="S11" s="57"/>
      <c r="T11" s="57"/>
      <c r="U11" s="46"/>
      <c r="V11" s="46"/>
      <c r="W11" s="46" t="s">
        <v>72</v>
      </c>
      <c r="Z11" s="46" t="s">
        <v>3</v>
      </c>
      <c r="AA11" s="46">
        <v>18.98</v>
      </c>
      <c r="AB11" s="46">
        <v>18.98</v>
      </c>
      <c r="AC11" s="46">
        <v>18.98</v>
      </c>
      <c r="AD11" s="46">
        <v>18.98</v>
      </c>
      <c r="AE11" s="46">
        <v>18.98</v>
      </c>
      <c r="AF11" s="46">
        <v>18.98</v>
      </c>
      <c r="AG11" s="46">
        <v>0</v>
      </c>
      <c r="AH11" s="46">
        <v>0</v>
      </c>
      <c r="AI11" s="46">
        <v>0</v>
      </c>
      <c r="AJ11" s="46">
        <v>0</v>
      </c>
      <c r="AK11" s="46">
        <v>0</v>
      </c>
      <c r="AL11" s="46">
        <v>0</v>
      </c>
      <c r="AM11" s="46">
        <v>0</v>
      </c>
      <c r="AN11" s="46">
        <v>0</v>
      </c>
      <c r="AO11" s="46">
        <v>18.98</v>
      </c>
      <c r="AP11" s="46">
        <v>18.98</v>
      </c>
      <c r="AQ11" s="46">
        <v>18.98</v>
      </c>
      <c r="AR11" s="60" t="s">
        <v>97</v>
      </c>
      <c r="AS11" s="46">
        <v>18.98</v>
      </c>
      <c r="AT11" s="46">
        <v>18.98</v>
      </c>
      <c r="AU11" s="46">
        <v>18.98</v>
      </c>
      <c r="AV11" s="46">
        <v>18.98</v>
      </c>
      <c r="AW11" s="46">
        <v>18.98</v>
      </c>
      <c r="AX11" s="46">
        <v>18.98</v>
      </c>
      <c r="AY11" s="46">
        <v>0</v>
      </c>
      <c r="AZ11" s="46">
        <v>14.63</v>
      </c>
      <c r="BA11" s="46">
        <v>14.63</v>
      </c>
      <c r="BB11" s="46">
        <v>0</v>
      </c>
      <c r="BC11" s="46">
        <v>14.63</v>
      </c>
      <c r="BD11" s="46">
        <v>14.63</v>
      </c>
      <c r="BE11" s="46">
        <v>0</v>
      </c>
      <c r="BF11" s="46">
        <v>0</v>
      </c>
      <c r="BG11" s="46">
        <v>0</v>
      </c>
      <c r="BH11" s="46">
        <v>14.63</v>
      </c>
      <c r="BI11" s="46">
        <v>14.63</v>
      </c>
      <c r="BJ11" s="46">
        <v>14.63</v>
      </c>
      <c r="BK11" s="46">
        <v>14.63</v>
      </c>
      <c r="BL11" s="46">
        <v>14.63</v>
      </c>
      <c r="BM11" s="46">
        <v>14.63</v>
      </c>
      <c r="BN11" s="46"/>
      <c r="BO11" s="46"/>
      <c r="BP11" s="46"/>
      <c r="BQ11" s="46"/>
      <c r="BR11" s="46"/>
      <c r="BS11" s="46"/>
      <c r="BT11" s="46"/>
      <c r="BU11" s="46"/>
      <c r="BV11" s="46"/>
      <c r="BW11" s="46"/>
      <c r="BX11" s="46"/>
      <c r="BY11" s="46"/>
      <c r="BZ11" s="46"/>
      <c r="CA11" s="46"/>
      <c r="CB11" s="46" t="s">
        <v>44</v>
      </c>
      <c r="CC11" s="46">
        <f>IFERROR(VLOOKUP($W$17,$Z$15:$AJ$60,4),"")</f>
        <v>89.96</v>
      </c>
      <c r="CD11" s="46" t="s">
        <v>17</v>
      </c>
      <c r="CE11" s="46">
        <f>IFERROR(VLOOKUP($W$18,$Z$15:$AJ$60,4),"")</f>
        <v>89.96</v>
      </c>
      <c r="CF11" s="46" t="s">
        <v>17</v>
      </c>
      <c r="CG11" s="46">
        <f>IFERROR(VLOOKUP($W$19,$Z$15:$AJ$60,4),"")</f>
        <v>89.96</v>
      </c>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row>
    <row r="12" spans="2:125" x14ac:dyDescent="0.2">
      <c r="B12" s="43" t="s">
        <v>94</v>
      </c>
      <c r="D12" s="63">
        <f>IFERROR(VLOOKUP($W$17,$Z$15:$AJ$60,5),"")</f>
        <v>37.67</v>
      </c>
      <c r="E12" s="2" t="s">
        <v>17</v>
      </c>
      <c r="F12" s="63">
        <f>IFERROR(VLOOKUP($W$18,$Z$15:$AJ$60,5),"")</f>
        <v>37.67</v>
      </c>
      <c r="G12" s="2" t="s">
        <v>17</v>
      </c>
      <c r="H12" s="63">
        <f>IFERROR(VLOOKUP($W$19,$Z$15:$AJ$60,5),"")</f>
        <v>37.67</v>
      </c>
      <c r="I12" s="2" t="s">
        <v>17</v>
      </c>
      <c r="J12" s="57"/>
      <c r="K12" s="57"/>
      <c r="L12" s="57"/>
      <c r="M12" s="57"/>
      <c r="N12" s="57"/>
      <c r="O12" s="57"/>
      <c r="P12" s="57"/>
      <c r="Q12" s="57"/>
      <c r="R12" s="57"/>
      <c r="S12" s="57"/>
      <c r="T12" s="57"/>
      <c r="U12" s="46"/>
      <c r="V12" s="46"/>
      <c r="W12" s="46" t="s">
        <v>75</v>
      </c>
      <c r="Z12" s="46" t="s">
        <v>96</v>
      </c>
      <c r="AA12" s="46">
        <v>8.11</v>
      </c>
      <c r="AB12" s="46">
        <v>6.49</v>
      </c>
      <c r="AC12" s="46">
        <v>5.76</v>
      </c>
      <c r="AD12" s="46">
        <v>6.65</v>
      </c>
      <c r="AE12" s="46">
        <v>5.32</v>
      </c>
      <c r="AF12" s="46">
        <v>4.68</v>
      </c>
      <c r="AG12" s="46">
        <v>7.31</v>
      </c>
      <c r="AH12" s="46">
        <v>8.58</v>
      </c>
      <c r="AI12" s="46">
        <v>9.07</v>
      </c>
      <c r="AJ12" s="46">
        <v>7.72</v>
      </c>
      <c r="AK12" s="46">
        <v>7.17</v>
      </c>
      <c r="AL12" s="46">
        <v>5.69</v>
      </c>
      <c r="AM12" s="46">
        <v>7.35</v>
      </c>
      <c r="AN12" s="46">
        <v>8.5399999999999991</v>
      </c>
      <c r="AO12" s="46">
        <v>8.11</v>
      </c>
      <c r="AP12" s="46">
        <v>7.01</v>
      </c>
      <c r="AQ12" s="46">
        <v>8.6199999999999992</v>
      </c>
      <c r="AR12" s="60" t="s">
        <v>97</v>
      </c>
      <c r="AS12" s="46">
        <v>5.05</v>
      </c>
      <c r="AT12" s="46">
        <v>4.78</v>
      </c>
      <c r="AU12" s="46">
        <v>4.78</v>
      </c>
      <c r="AV12" s="46">
        <v>7.01</v>
      </c>
      <c r="AW12" s="46">
        <v>8.6199999999999992</v>
      </c>
      <c r="AX12" s="46">
        <v>9.3699999999999992</v>
      </c>
      <c r="AY12" s="46">
        <v>13.11</v>
      </c>
      <c r="AZ12" s="46">
        <v>10.51</v>
      </c>
      <c r="BA12" s="46">
        <v>10.97</v>
      </c>
      <c r="BB12" s="46">
        <v>9.18</v>
      </c>
      <c r="BC12" s="46">
        <v>8.06</v>
      </c>
      <c r="BD12" s="46">
        <v>8.9499999999999993</v>
      </c>
      <c r="BE12" s="46">
        <v>6.12</v>
      </c>
      <c r="BF12" s="46">
        <v>5.05</v>
      </c>
      <c r="BG12" s="46">
        <v>4.76</v>
      </c>
      <c r="BH12" s="46">
        <v>5.71</v>
      </c>
      <c r="BI12" s="46">
        <v>5.13</v>
      </c>
      <c r="BJ12" s="46">
        <v>6.02</v>
      </c>
      <c r="BK12" s="46">
        <v>5.71</v>
      </c>
      <c r="BL12" s="46">
        <v>5.13</v>
      </c>
      <c r="BM12" s="46">
        <v>6.02</v>
      </c>
      <c r="BN12" s="46"/>
      <c r="BO12" s="46"/>
      <c r="BP12" s="46"/>
      <c r="BQ12" s="46"/>
      <c r="BR12" s="46"/>
      <c r="BS12" s="46"/>
      <c r="BT12" s="46"/>
      <c r="BU12" s="46"/>
      <c r="BV12" s="46"/>
      <c r="BW12" s="46"/>
      <c r="BX12" s="46"/>
      <c r="BY12" s="46"/>
      <c r="BZ12" s="46"/>
      <c r="CA12" s="46"/>
      <c r="CB12" s="46"/>
      <c r="CC12" s="46">
        <f>IFERROR(VLOOKUP($W$17,$Z$15:$AJ$60,5),"")</f>
        <v>37.67</v>
      </c>
      <c r="CD12" s="46" t="s">
        <v>17</v>
      </c>
      <c r="CE12" s="46">
        <f>IFERROR(VLOOKUP($W$18,$Z$15:$AJ$60,5),"")</f>
        <v>37.67</v>
      </c>
      <c r="CF12" s="46" t="s">
        <v>17</v>
      </c>
      <c r="CG12" s="46">
        <f>IFERROR(VLOOKUP($W$19,$Z$15:$AJ$60,5),"")</f>
        <v>37.67</v>
      </c>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row>
    <row r="13" spans="2:125" x14ac:dyDescent="0.2">
      <c r="B13" s="43" t="s">
        <v>95</v>
      </c>
      <c r="D13" s="63">
        <f>IFERROR(VLOOKUP($W$17,$Z$15:$AJ$60,6),"")</f>
        <v>4.7699999999999996</v>
      </c>
      <c r="E13" s="2" t="s">
        <v>17</v>
      </c>
      <c r="F13" s="63">
        <f>IFERROR(VLOOKUP($W$18,$Z$15:$AJ$60,6),"")</f>
        <v>4.7699999999999996</v>
      </c>
      <c r="G13" s="2" t="s">
        <v>17</v>
      </c>
      <c r="H13" s="63">
        <f>IFERROR(VLOOKUP($W$19,$Z$15:$AJ$60,6),"")</f>
        <v>4.7699999999999996</v>
      </c>
      <c r="I13" s="2" t="s">
        <v>17</v>
      </c>
      <c r="J13" s="57"/>
      <c r="K13" s="57"/>
      <c r="L13" s="57"/>
      <c r="M13" s="57"/>
      <c r="N13" s="57"/>
      <c r="O13" s="57"/>
      <c r="P13" s="57"/>
      <c r="Q13" s="57"/>
      <c r="R13" s="57"/>
      <c r="S13" s="57"/>
      <c r="T13" s="57"/>
      <c r="U13" s="46"/>
      <c r="V13" s="46"/>
      <c r="W13" s="46" t="s">
        <v>81</v>
      </c>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f>IFERROR(VLOOKUP($W$17,$Z$15:$AJ$60,6),"")</f>
        <v>4.7699999999999996</v>
      </c>
      <c r="CD13" s="46" t="s">
        <v>17</v>
      </c>
      <c r="CE13" s="46">
        <f>IFERROR(VLOOKUP($W$18,$Z$15:$AJ$60,6),"")</f>
        <v>4.7699999999999996</v>
      </c>
      <c r="CF13" s="46" t="s">
        <v>17</v>
      </c>
      <c r="CG13" s="46">
        <f>IFERROR(VLOOKUP($W$19,$Z$15:$AJ$60,6),"")</f>
        <v>4.7699999999999996</v>
      </c>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row>
    <row r="14" spans="2:125" x14ac:dyDescent="0.2">
      <c r="B14" s="54" t="s">
        <v>1</v>
      </c>
      <c r="D14" s="63">
        <f>IFERROR(VLOOKUP($W$17,$Z$15:$AJ$60,7),"")</f>
        <v>66.930000000000007</v>
      </c>
      <c r="E14" t="s">
        <v>17</v>
      </c>
      <c r="F14" s="63">
        <f>IFERROR(VLOOKUP($W$18,$Z$15:$AJ$60,7),"")</f>
        <v>66.930000000000007</v>
      </c>
      <c r="G14" t="s">
        <v>17</v>
      </c>
      <c r="H14" s="63">
        <f>IFERROR(VLOOKUP($W$19,$Z$15:$AJ$60,7),"")</f>
        <v>66.930000000000007</v>
      </c>
      <c r="I14" t="s">
        <v>17</v>
      </c>
      <c r="J14" s="57"/>
      <c r="K14" s="57"/>
      <c r="L14" s="57"/>
      <c r="M14" s="57"/>
      <c r="N14" s="57"/>
      <c r="O14" s="57"/>
      <c r="P14" s="57"/>
      <c r="Q14" s="57"/>
      <c r="R14" s="57"/>
      <c r="S14" s="57"/>
      <c r="T14" s="57"/>
      <c r="U14" s="46"/>
      <c r="V14" s="46"/>
      <c r="W14" s="46" t="s">
        <v>77</v>
      </c>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f>IFERROR(VLOOKUP($W$17,$Z$15:$AJ$60,7),"")</f>
        <v>66.930000000000007</v>
      </c>
      <c r="CD14" s="46" t="s">
        <v>17</v>
      </c>
      <c r="CE14" s="46">
        <f>IFERROR(VLOOKUP($W$18,$Z$15:$AJ$60,7),"")</f>
        <v>66.930000000000007</v>
      </c>
      <c r="CF14" s="46" t="s">
        <v>17</v>
      </c>
      <c r="CG14" s="46">
        <f>IFERROR(VLOOKUP($W$19,$Z$15:$AJ$60,7),"")</f>
        <v>66.930000000000007</v>
      </c>
      <c r="CH14" s="46"/>
      <c r="CI14" s="46"/>
      <c r="CJ14" s="46"/>
      <c r="CK14" s="46"/>
      <c r="CL14" s="46"/>
      <c r="CM14" s="46"/>
      <c r="CN14" s="46"/>
      <c r="CO14" s="46"/>
      <c r="CP14" s="46"/>
      <c r="CQ14" s="46"/>
      <c r="CR14" s="46"/>
      <c r="CS14" s="46"/>
      <c r="CT14" s="46"/>
      <c r="CU14" s="46"/>
      <c r="CV14" s="46"/>
      <c r="CW14" s="46"/>
      <c r="CX14" s="46"/>
      <c r="CY14" s="46"/>
      <c r="CZ14" s="46"/>
      <c r="DA14" s="46"/>
      <c r="DB14" s="46"/>
      <c r="DC14" s="46"/>
      <c r="DD14" s="46"/>
      <c r="DE14" s="46"/>
      <c r="DF14" s="46"/>
      <c r="DG14" s="46"/>
      <c r="DH14" s="46"/>
      <c r="DI14" s="46"/>
      <c r="DJ14" s="46"/>
      <c r="DK14" s="46"/>
      <c r="DL14" s="46"/>
      <c r="DM14" s="46"/>
      <c r="DN14" s="46"/>
      <c r="DO14" s="46"/>
      <c r="DP14" s="46"/>
      <c r="DQ14" s="46"/>
      <c r="DR14" s="46"/>
      <c r="DS14" s="46"/>
      <c r="DT14" s="46"/>
      <c r="DU14" s="46"/>
    </row>
    <row r="15" spans="2:125" x14ac:dyDescent="0.2">
      <c r="B15" s="54" t="s">
        <v>2</v>
      </c>
      <c r="C15" t="s">
        <v>18</v>
      </c>
      <c r="D15" s="63">
        <f>IFERROR(VLOOKUP($W$17,$Z$15:$AJ$60,8),"")</f>
        <v>2.78</v>
      </c>
      <c r="E15" t="s">
        <v>17</v>
      </c>
      <c r="F15" s="63">
        <f>IFERROR(VLOOKUP($W$18,$Z$15:$AJ$60,8),"")</f>
        <v>2.78</v>
      </c>
      <c r="G15" t="s">
        <v>17</v>
      </c>
      <c r="H15" s="63">
        <f>IFERROR(VLOOKUP($W$19,$Z$15:$AJ$60,8),"")</f>
        <v>2.78</v>
      </c>
      <c r="I15" t="s">
        <v>17</v>
      </c>
      <c r="J15" s="57"/>
      <c r="K15" s="57"/>
      <c r="L15" s="57"/>
      <c r="M15" s="57"/>
      <c r="N15" s="57"/>
      <c r="O15" s="57"/>
      <c r="P15" s="57"/>
      <c r="Q15" s="57"/>
      <c r="R15" s="57"/>
      <c r="S15" s="57"/>
      <c r="T15" s="57"/>
      <c r="U15" s="46"/>
      <c r="V15" s="46"/>
      <c r="W15" s="46" t="s">
        <v>78</v>
      </c>
      <c r="Z15" s="46" t="s">
        <v>136</v>
      </c>
      <c r="AA15" s="46" t="s">
        <v>87</v>
      </c>
      <c r="AB15" s="46" t="s">
        <v>89</v>
      </c>
      <c r="AC15" s="46" t="s">
        <v>88</v>
      </c>
      <c r="AD15" s="46" t="s">
        <v>92</v>
      </c>
      <c r="AE15" s="46" t="s">
        <v>91</v>
      </c>
      <c r="AF15" s="46" t="s">
        <v>1</v>
      </c>
      <c r="AG15" s="46" t="s">
        <v>2</v>
      </c>
      <c r="AH15" s="46" t="s">
        <v>3</v>
      </c>
      <c r="AI15" s="46" t="s">
        <v>96</v>
      </c>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t="s">
        <v>18</v>
      </c>
      <c r="CC15" s="46">
        <f>IFERROR(VLOOKUP($W$17,$Z$15:$AJ$60,8),"")</f>
        <v>2.78</v>
      </c>
      <c r="CD15" s="46" t="s">
        <v>17</v>
      </c>
      <c r="CE15" s="46">
        <f>IFERROR(VLOOKUP($W$18,$Z$15:$AJ$60,8),"")</f>
        <v>2.78</v>
      </c>
      <c r="CF15" s="46" t="s">
        <v>17</v>
      </c>
      <c r="CG15" s="46">
        <f>IFERROR(VLOOKUP($W$19,$Z$15:$AJ$60,8),"")</f>
        <v>2.78</v>
      </c>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c r="DI15" s="46"/>
      <c r="DJ15" s="46"/>
      <c r="DK15" s="46"/>
      <c r="DL15" s="46"/>
      <c r="DM15" s="46"/>
      <c r="DN15" s="46"/>
      <c r="DO15" s="46"/>
      <c r="DP15" s="46"/>
      <c r="DQ15" s="46"/>
      <c r="DR15" s="46"/>
      <c r="DS15" s="46"/>
      <c r="DT15" s="46"/>
      <c r="DU15" s="46"/>
    </row>
    <row r="16" spans="2:125" x14ac:dyDescent="0.2">
      <c r="B16" s="54" t="s">
        <v>3</v>
      </c>
      <c r="D16" s="63">
        <f>IFERROR(VLOOKUP($W$17,$Z$15:$AJ$60,9),"")</f>
        <v>0</v>
      </c>
      <c r="E16" t="s">
        <v>17</v>
      </c>
      <c r="F16" s="63">
        <f>IFERROR(VLOOKUP($W$18,$Z$15:$AJ$60,9),"")</f>
        <v>0</v>
      </c>
      <c r="G16" t="s">
        <v>17</v>
      </c>
      <c r="H16" s="63">
        <f>IFERROR(VLOOKUP($W$19,$Z$15:$AJ$60,9),"")</f>
        <v>0</v>
      </c>
      <c r="I16" t="s">
        <v>17</v>
      </c>
      <c r="J16" s="57"/>
      <c r="K16" s="57"/>
      <c r="L16" s="57"/>
      <c r="M16" s="57"/>
      <c r="N16" s="57"/>
      <c r="O16" s="57"/>
      <c r="P16" s="57"/>
      <c r="Q16" s="57"/>
      <c r="R16" s="57"/>
      <c r="S16" s="57"/>
      <c r="T16" s="57"/>
      <c r="U16" s="46"/>
      <c r="V16" s="46"/>
      <c r="Z16" s="62" t="s">
        <v>158</v>
      </c>
      <c r="AA16" s="60">
        <v>79.75</v>
      </c>
      <c r="AB16" s="60">
        <v>9</v>
      </c>
      <c r="AC16" s="60">
        <v>120.73</v>
      </c>
      <c r="AD16" s="60">
        <v>50.54</v>
      </c>
      <c r="AE16" s="60">
        <v>6.56</v>
      </c>
      <c r="AF16" s="60">
        <v>76.319999999999993</v>
      </c>
      <c r="AG16" s="60">
        <v>2.78</v>
      </c>
      <c r="AH16" s="60">
        <v>14.63</v>
      </c>
      <c r="AI16" s="60">
        <v>10.97</v>
      </c>
      <c r="AJ16" s="46"/>
      <c r="AK16" s="60"/>
      <c r="AL16" s="60"/>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f>IFERROR(VLOOKUP($W$17,$Z$15:$AJ$60,9),"")</f>
        <v>0</v>
      </c>
      <c r="CD16" s="46" t="s">
        <v>17</v>
      </c>
      <c r="CE16" s="46">
        <f>IFERROR(VLOOKUP($W$18,$Z$15:$AJ$60,9),"")</f>
        <v>0</v>
      </c>
      <c r="CF16" s="46" t="s">
        <v>17</v>
      </c>
      <c r="CG16" s="46">
        <f>IFERROR(VLOOKUP($W$19,$Z$15:$AJ$60,9),"")</f>
        <v>0</v>
      </c>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c r="DI16" s="46"/>
      <c r="DJ16" s="46"/>
      <c r="DK16" s="46"/>
      <c r="DL16" s="46"/>
      <c r="DM16" s="46"/>
      <c r="DN16" s="46"/>
      <c r="DO16" s="46"/>
      <c r="DP16" s="46"/>
      <c r="DQ16" s="46"/>
      <c r="DR16" s="46"/>
      <c r="DS16" s="46"/>
      <c r="DT16" s="46"/>
      <c r="DU16" s="46"/>
    </row>
    <row r="17" spans="2:125" x14ac:dyDescent="0.2">
      <c r="B17" s="54" t="s">
        <v>96</v>
      </c>
      <c r="D17" s="63">
        <f>IFERROR(VLOOKUP($W$17,$Z$15:$AJ$60,10),"")</f>
        <v>13.11</v>
      </c>
      <c r="E17" t="s">
        <v>17</v>
      </c>
      <c r="F17" s="63">
        <f>IFERROR(VLOOKUP($W$18,$Z$15:$AJ$60,10),"")</f>
        <v>13.11</v>
      </c>
      <c r="G17" t="s">
        <v>17</v>
      </c>
      <c r="H17" s="63">
        <f>IFERROR(VLOOKUP($W$19,$Z$15:$AJ$60,10),"")</f>
        <v>13.11</v>
      </c>
      <c r="I17" t="s">
        <v>17</v>
      </c>
      <c r="J17" s="57"/>
      <c r="K17" s="57"/>
      <c r="L17" s="57"/>
      <c r="M17" s="57"/>
      <c r="N17" s="57"/>
      <c r="O17" s="57"/>
      <c r="P17" s="57"/>
      <c r="Q17" s="57"/>
      <c r="R17" s="57"/>
      <c r="S17" s="57"/>
      <c r="T17" s="57"/>
      <c r="U17" s="46"/>
      <c r="V17" s="46"/>
      <c r="W17" s="46" t="str">
        <f>CONCATENATE(D7," ",D8)</f>
        <v xml:space="preserve">Canola Brown </v>
      </c>
      <c r="Z17" s="62" t="s">
        <v>156</v>
      </c>
      <c r="AA17" s="60">
        <v>79.75</v>
      </c>
      <c r="AB17" s="60">
        <v>9</v>
      </c>
      <c r="AC17" s="60">
        <v>89.96</v>
      </c>
      <c r="AD17" s="60">
        <v>37.67</v>
      </c>
      <c r="AE17" s="60">
        <v>4.7699999999999996</v>
      </c>
      <c r="AF17" s="60">
        <v>66.930000000000007</v>
      </c>
      <c r="AG17" s="60">
        <v>2.78</v>
      </c>
      <c r="AH17" s="60">
        <v>0</v>
      </c>
      <c r="AI17" s="60">
        <v>13.11</v>
      </c>
      <c r="AJ17" s="46"/>
      <c r="AK17" s="60"/>
      <c r="AL17" s="60"/>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f>IFERROR(VLOOKUP($W$17,$Z$15:$AJ$60,10),"")</f>
        <v>13.11</v>
      </c>
      <c r="CD17" s="46" t="s">
        <v>17</v>
      </c>
      <c r="CE17" s="46">
        <f>IFERROR(VLOOKUP($W$18,$Z$15:$AJ$60,10),"")</f>
        <v>13.11</v>
      </c>
      <c r="CF17" s="46" t="s">
        <v>17</v>
      </c>
      <c r="CG17" s="46">
        <f>IFERROR(VLOOKUP($W$19,$Z$15:$AJ$60,10),"")</f>
        <v>13.11</v>
      </c>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row>
    <row r="18" spans="2:125" x14ac:dyDescent="0.2">
      <c r="B18" s="54" t="s">
        <v>6</v>
      </c>
      <c r="D18" s="7">
        <v>0</v>
      </c>
      <c r="E18" t="s">
        <v>17</v>
      </c>
      <c r="F18" s="7">
        <v>0</v>
      </c>
      <c r="G18" t="s">
        <v>17</v>
      </c>
      <c r="H18" s="7">
        <v>0</v>
      </c>
      <c r="I18" t="s">
        <v>17</v>
      </c>
      <c r="J18" s="57"/>
      <c r="K18" s="57"/>
      <c r="L18" s="57"/>
      <c r="M18" s="57"/>
      <c r="N18" s="57"/>
      <c r="O18" s="57"/>
      <c r="P18" s="57"/>
      <c r="Q18" s="57"/>
      <c r="R18" s="57"/>
      <c r="S18" s="57"/>
      <c r="T18" s="57"/>
      <c r="U18" s="46"/>
      <c r="V18" s="46"/>
      <c r="W18" s="46" t="str">
        <f>CONCATENATE(F7," ",F8)</f>
        <v xml:space="preserve">Canola Brown </v>
      </c>
      <c r="Z18" s="62" t="s">
        <v>157</v>
      </c>
      <c r="AA18" s="60">
        <v>79.75</v>
      </c>
      <c r="AB18" s="60">
        <v>9</v>
      </c>
      <c r="AC18" s="60">
        <v>106.53</v>
      </c>
      <c r="AD18" s="60">
        <v>45.02</v>
      </c>
      <c r="AE18" s="60">
        <v>5.96</v>
      </c>
      <c r="AF18" s="60">
        <v>66.930000000000007</v>
      </c>
      <c r="AG18" s="60">
        <v>2.78</v>
      </c>
      <c r="AH18" s="60">
        <v>14.63</v>
      </c>
      <c r="AI18" s="60">
        <v>10.51</v>
      </c>
      <c r="AJ18" s="46"/>
      <c r="AK18" s="60"/>
      <c r="AL18" s="60"/>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v>0</v>
      </c>
      <c r="CD18" s="46" t="s">
        <v>17</v>
      </c>
      <c r="CE18" s="46">
        <v>0</v>
      </c>
      <c r="CF18" s="46" t="s">
        <v>17</v>
      </c>
      <c r="CG18" s="46">
        <v>0</v>
      </c>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row>
    <row r="19" spans="2:125" x14ac:dyDescent="0.2">
      <c r="B19" s="54" t="s">
        <v>5</v>
      </c>
      <c r="D19" s="7">
        <v>0</v>
      </c>
      <c r="E19" t="s">
        <v>17</v>
      </c>
      <c r="F19" s="7">
        <v>0</v>
      </c>
      <c r="G19" t="s">
        <v>17</v>
      </c>
      <c r="H19" s="7">
        <v>0</v>
      </c>
      <c r="I19" t="s">
        <v>17</v>
      </c>
      <c r="J19" s="57"/>
      <c r="K19" s="57"/>
      <c r="L19" s="57"/>
      <c r="M19" s="57"/>
      <c r="N19" s="57"/>
      <c r="O19" s="57"/>
      <c r="P19" s="57"/>
      <c r="Q19" s="57"/>
      <c r="R19" s="57"/>
      <c r="S19" s="57"/>
      <c r="T19" s="57"/>
      <c r="U19" s="46"/>
      <c r="V19" s="46"/>
      <c r="W19" s="46" t="str">
        <f>CONCATENATE(H7," ",H8)</f>
        <v xml:space="preserve">Canola Brown </v>
      </c>
      <c r="Z19" s="62" t="s">
        <v>144</v>
      </c>
      <c r="AA19" s="60">
        <v>91.8</v>
      </c>
      <c r="AB19" s="60">
        <v>24.3</v>
      </c>
      <c r="AC19" s="60">
        <v>115.99</v>
      </c>
      <c r="AD19" s="60">
        <v>40.43</v>
      </c>
      <c r="AE19" s="60">
        <v>0</v>
      </c>
      <c r="AF19" s="60">
        <v>55.29</v>
      </c>
      <c r="AG19" s="60">
        <v>21.03</v>
      </c>
      <c r="AH19" s="60">
        <v>0</v>
      </c>
      <c r="AI19" s="60">
        <v>9.07</v>
      </c>
      <c r="AJ19" s="46"/>
      <c r="AK19" s="60"/>
      <c r="AL19" s="60"/>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v>0</v>
      </c>
      <c r="CD19" s="46" t="s">
        <v>17</v>
      </c>
      <c r="CE19" s="46">
        <v>0</v>
      </c>
      <c r="CF19" s="46" t="s">
        <v>17</v>
      </c>
      <c r="CG19" s="46">
        <v>0</v>
      </c>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row>
    <row r="20" spans="2:125" x14ac:dyDescent="0.2">
      <c r="B20" s="54" t="s">
        <v>7</v>
      </c>
      <c r="D20" s="7">
        <v>14</v>
      </c>
      <c r="E20" t="s">
        <v>17</v>
      </c>
      <c r="F20" s="7">
        <v>14</v>
      </c>
      <c r="G20" t="s">
        <v>17</v>
      </c>
      <c r="H20" s="7">
        <v>14</v>
      </c>
      <c r="I20" t="s">
        <v>17</v>
      </c>
      <c r="J20" s="57"/>
      <c r="K20" s="57"/>
      <c r="L20" s="57"/>
      <c r="M20" s="57"/>
      <c r="N20" s="57"/>
      <c r="O20" s="57"/>
      <c r="P20" s="57"/>
      <c r="Q20" s="57"/>
      <c r="R20" s="57"/>
      <c r="S20" s="57"/>
      <c r="T20" s="57"/>
      <c r="U20" s="46"/>
      <c r="V20" s="46"/>
      <c r="Z20" s="62" t="s">
        <v>142</v>
      </c>
      <c r="AA20" s="60">
        <v>91.8</v>
      </c>
      <c r="AB20" s="60">
        <v>24.3</v>
      </c>
      <c r="AC20" s="60">
        <v>82.85</v>
      </c>
      <c r="AD20" s="60">
        <v>24.48</v>
      </c>
      <c r="AE20" s="60">
        <v>0</v>
      </c>
      <c r="AF20" s="60">
        <v>55.29</v>
      </c>
      <c r="AG20" s="60">
        <v>21.03</v>
      </c>
      <c r="AH20" s="60">
        <v>0</v>
      </c>
      <c r="AI20" s="60">
        <v>7.31</v>
      </c>
      <c r="AJ20" s="46"/>
      <c r="AK20" s="60"/>
      <c r="AL20" s="60"/>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v>14</v>
      </c>
      <c r="CD20" s="46" t="s">
        <v>17</v>
      </c>
      <c r="CE20" s="46">
        <v>14</v>
      </c>
      <c r="CF20" s="46" t="s">
        <v>17</v>
      </c>
      <c r="CG20" s="46">
        <v>14</v>
      </c>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row>
    <row r="21" spans="2:125" x14ac:dyDescent="0.2">
      <c r="B21" s="54" t="s">
        <v>8</v>
      </c>
      <c r="D21" s="7">
        <v>28</v>
      </c>
      <c r="E21" t="s">
        <v>17</v>
      </c>
      <c r="J21" s="57"/>
      <c r="K21" s="57"/>
      <c r="L21" s="57"/>
      <c r="M21" s="57"/>
      <c r="N21" s="57"/>
      <c r="O21" s="57"/>
      <c r="P21" s="57"/>
      <c r="Q21" s="57"/>
      <c r="R21" s="57"/>
      <c r="S21" s="57"/>
      <c r="T21" s="57"/>
      <c r="U21" s="46"/>
      <c r="V21" s="46"/>
      <c r="Z21" s="62" t="s">
        <v>143</v>
      </c>
      <c r="AA21" s="60">
        <v>91.8</v>
      </c>
      <c r="AB21" s="60">
        <v>24.3</v>
      </c>
      <c r="AC21" s="60">
        <v>91.14</v>
      </c>
      <c r="AD21" s="60">
        <v>31.24</v>
      </c>
      <c r="AE21" s="60">
        <v>0</v>
      </c>
      <c r="AF21" s="60">
        <v>44.42</v>
      </c>
      <c r="AG21" s="60">
        <v>21.03</v>
      </c>
      <c r="AH21" s="60">
        <v>0</v>
      </c>
      <c r="AI21" s="60">
        <v>8.58</v>
      </c>
      <c r="AJ21" s="46"/>
      <c r="AK21" s="60"/>
      <c r="AL21" s="60"/>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v>28</v>
      </c>
      <c r="CD21" s="46" t="s">
        <v>17</v>
      </c>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row>
    <row r="22" spans="2:125" x14ac:dyDescent="0.2">
      <c r="B22" s="43" t="s">
        <v>211</v>
      </c>
      <c r="D22" s="12"/>
      <c r="F22" s="103">
        <v>38</v>
      </c>
      <c r="G22" s="5" t="s">
        <v>17</v>
      </c>
      <c r="H22" s="108" t="s">
        <v>18</v>
      </c>
      <c r="J22" s="57"/>
      <c r="K22" s="57"/>
      <c r="L22" s="57"/>
      <c r="M22" s="57"/>
      <c r="N22" s="57"/>
      <c r="O22" s="57"/>
      <c r="P22" s="57"/>
      <c r="Q22" s="57"/>
      <c r="R22" s="57"/>
      <c r="S22" s="57"/>
      <c r="T22" s="57"/>
      <c r="U22" s="46"/>
      <c r="V22" s="46"/>
      <c r="Z22" s="62" t="s">
        <v>149</v>
      </c>
      <c r="AA22" s="60" t="s">
        <v>97</v>
      </c>
      <c r="AB22" s="60" t="s">
        <v>97</v>
      </c>
      <c r="AC22" s="60" t="s">
        <v>97</v>
      </c>
      <c r="AD22" s="60" t="s">
        <v>97</v>
      </c>
      <c r="AE22" s="60" t="s">
        <v>97</v>
      </c>
      <c r="AF22" s="60" t="s">
        <v>97</v>
      </c>
      <c r="AG22" s="60" t="s">
        <v>97</v>
      </c>
      <c r="AH22" s="60" t="s">
        <v>97</v>
      </c>
      <c r="AI22" s="60" t="s">
        <v>97</v>
      </c>
      <c r="AJ22" s="46"/>
      <c r="AK22" s="60"/>
      <c r="AL22" s="60"/>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v>38</v>
      </c>
      <c r="CF22" s="46" t="s">
        <v>17</v>
      </c>
      <c r="CG22" s="46" t="s">
        <v>18</v>
      </c>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row>
    <row r="23" spans="2:125" x14ac:dyDescent="0.2">
      <c r="B23" s="43" t="s">
        <v>41</v>
      </c>
      <c r="D23" s="107">
        <v>0</v>
      </c>
      <c r="E23" s="2"/>
      <c r="F23" s="103">
        <v>0</v>
      </c>
      <c r="G23" s="2" t="s">
        <v>17</v>
      </c>
      <c r="H23" s="109">
        <v>0</v>
      </c>
      <c r="I23" s="2"/>
      <c r="J23" s="57"/>
      <c r="K23" s="57"/>
      <c r="L23" s="57"/>
      <c r="M23" s="57"/>
      <c r="N23" s="57"/>
      <c r="O23" s="57"/>
      <c r="P23" s="57"/>
      <c r="Q23" s="57"/>
      <c r="R23" s="57"/>
      <c r="S23" s="57"/>
      <c r="T23" s="57"/>
      <c r="U23" s="46"/>
      <c r="V23" s="46"/>
      <c r="Z23" s="62" t="s">
        <v>139</v>
      </c>
      <c r="AA23" s="60">
        <v>31.35</v>
      </c>
      <c r="AB23" s="60">
        <v>7</v>
      </c>
      <c r="AC23" s="60">
        <v>81.67</v>
      </c>
      <c r="AD23" s="60">
        <v>24.81</v>
      </c>
      <c r="AE23" s="60">
        <v>0</v>
      </c>
      <c r="AF23" s="60">
        <v>16.47</v>
      </c>
      <c r="AG23" s="60">
        <v>22.52</v>
      </c>
      <c r="AH23" s="60">
        <v>18.98</v>
      </c>
      <c r="AI23" s="60">
        <v>7.01</v>
      </c>
      <c r="AJ23" s="46"/>
      <c r="AK23" s="60"/>
      <c r="AL23" s="60"/>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v>0</v>
      </c>
      <c r="CD23" s="46" t="s">
        <v>17</v>
      </c>
      <c r="CE23" s="46">
        <v>0</v>
      </c>
      <c r="CF23" s="46" t="s">
        <v>17</v>
      </c>
      <c r="CG23" s="46">
        <v>0</v>
      </c>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row>
    <row r="24" spans="2:125" x14ac:dyDescent="0.2">
      <c r="B24" s="43" t="s">
        <v>56</v>
      </c>
      <c r="D24" s="12"/>
      <c r="F24" s="7"/>
      <c r="G24" s="33" t="s">
        <v>53</v>
      </c>
      <c r="H24" s="8"/>
      <c r="I24" s="2" t="s">
        <v>53</v>
      </c>
      <c r="J24" s="57"/>
      <c r="K24" s="57"/>
      <c r="L24" s="57"/>
      <c r="M24" s="57"/>
      <c r="N24" s="57"/>
      <c r="O24" s="57"/>
      <c r="P24" s="57"/>
      <c r="Q24" s="57"/>
      <c r="R24" s="57"/>
      <c r="S24" s="57"/>
      <c r="T24" s="57"/>
      <c r="U24" s="46"/>
      <c r="V24" s="46"/>
      <c r="Z24" s="62" t="s">
        <v>148</v>
      </c>
      <c r="AA24" s="60">
        <v>24.32</v>
      </c>
      <c r="AB24" s="60">
        <v>7.67</v>
      </c>
      <c r="AC24" s="60">
        <v>105.34</v>
      </c>
      <c r="AD24" s="60">
        <v>32.159999999999997</v>
      </c>
      <c r="AE24" s="60">
        <v>0</v>
      </c>
      <c r="AF24" s="60">
        <v>16.47</v>
      </c>
      <c r="AG24" s="60">
        <v>22.52</v>
      </c>
      <c r="AH24" s="60">
        <v>18.98</v>
      </c>
      <c r="AI24" s="60">
        <v>8.6199999999999992</v>
      </c>
      <c r="AJ24" s="46"/>
      <c r="AK24" s="60"/>
      <c r="AL24" s="60"/>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t="s">
        <v>53</v>
      </c>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row>
    <row r="25" spans="2:125" x14ac:dyDescent="0.2">
      <c r="B25" s="79" t="s">
        <v>183</v>
      </c>
      <c r="F25" s="66">
        <v>0</v>
      </c>
      <c r="G25" s="33" t="s">
        <v>53</v>
      </c>
      <c r="H25" s="7">
        <v>13.73</v>
      </c>
      <c r="I25" s="2" t="s">
        <v>53</v>
      </c>
      <c r="J25" s="57"/>
      <c r="K25" s="57"/>
      <c r="L25" s="57"/>
      <c r="M25" s="57"/>
      <c r="N25" s="57"/>
      <c r="O25" s="57"/>
      <c r="P25" s="57"/>
      <c r="Q25" s="57"/>
      <c r="R25" s="57"/>
      <c r="S25" s="57"/>
      <c r="T25" s="57"/>
      <c r="U25" s="46"/>
      <c r="V25" s="46"/>
      <c r="Z25" s="62" t="s">
        <v>167</v>
      </c>
      <c r="AA25" s="60">
        <v>58.08</v>
      </c>
      <c r="AB25" s="60">
        <v>10.99</v>
      </c>
      <c r="AC25" s="60">
        <v>9.82</v>
      </c>
      <c r="AD25" s="60">
        <v>35.83</v>
      </c>
      <c r="AE25" s="60">
        <v>0</v>
      </c>
      <c r="AF25" s="60">
        <v>78.95</v>
      </c>
      <c r="AG25" s="60">
        <v>15.34</v>
      </c>
      <c r="AH25" s="60">
        <v>14.63</v>
      </c>
      <c r="AI25" s="60">
        <v>6.02</v>
      </c>
      <c r="AJ25" s="46"/>
      <c r="AK25" s="60"/>
      <c r="AL25" s="60"/>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v>15</v>
      </c>
      <c r="CF25" s="46" t="s">
        <v>53</v>
      </c>
      <c r="CG25" s="46">
        <v>13.73</v>
      </c>
      <c r="CH25" s="46"/>
      <c r="CI25" s="46"/>
      <c r="CJ25" s="46"/>
      <c r="CK25" s="46"/>
      <c r="CL25" s="46"/>
      <c r="CM25" s="46"/>
      <c r="CN25" s="46"/>
      <c r="CO25" s="46"/>
      <c r="CP25" s="46"/>
      <c r="CQ25" s="46"/>
      <c r="CR25" s="46"/>
      <c r="CS25" s="46"/>
      <c r="CT25" s="46"/>
      <c r="CU25" s="46"/>
      <c r="CV25" s="46"/>
      <c r="CW25" s="46"/>
      <c r="CX25" s="46"/>
      <c r="CY25" s="46"/>
      <c r="CZ25" s="46"/>
      <c r="DA25" s="46"/>
      <c r="DB25" s="46"/>
      <c r="DC25" s="46"/>
      <c r="DD25" s="46"/>
      <c r="DE25" s="46"/>
      <c r="DF25" s="46"/>
      <c r="DG25" s="46"/>
      <c r="DH25" s="46"/>
      <c r="DI25" s="46"/>
      <c r="DJ25" s="46"/>
      <c r="DK25" s="46"/>
      <c r="DL25" s="46"/>
      <c r="DM25" s="46"/>
      <c r="DN25" s="46"/>
      <c r="DO25" s="46"/>
      <c r="DP25" s="46"/>
      <c r="DQ25" s="46"/>
      <c r="DR25" s="46"/>
      <c r="DS25" s="46"/>
      <c r="DT25" s="46"/>
      <c r="DU25" s="46"/>
    </row>
    <row r="26" spans="2:125" x14ac:dyDescent="0.2">
      <c r="B26" s="43" t="s">
        <v>184</v>
      </c>
      <c r="D26" s="7">
        <v>0.4</v>
      </c>
      <c r="E26" s="2" t="s">
        <v>52</v>
      </c>
      <c r="F26" s="7"/>
      <c r="G26" s="33" t="s">
        <v>53</v>
      </c>
      <c r="H26" s="7"/>
      <c r="I26" s="2" t="s">
        <v>53</v>
      </c>
      <c r="J26" s="57"/>
      <c r="K26" s="57"/>
      <c r="L26" s="57"/>
      <c r="M26" s="57"/>
      <c r="N26" s="57"/>
      <c r="O26" s="57"/>
      <c r="P26" s="57"/>
      <c r="Q26" s="57"/>
      <c r="R26" s="57"/>
      <c r="S26" s="57"/>
      <c r="T26" s="57"/>
      <c r="U26" s="46"/>
      <c r="V26" s="46"/>
      <c r="Z26" s="62" t="s">
        <v>165</v>
      </c>
      <c r="AA26" s="60">
        <v>45.21</v>
      </c>
      <c r="AB26" s="60">
        <v>8.5500000000000007</v>
      </c>
      <c r="AC26" s="60">
        <v>6.51</v>
      </c>
      <c r="AD26" s="60">
        <v>23.89</v>
      </c>
      <c r="AE26" s="60">
        <v>0</v>
      </c>
      <c r="AF26" s="60">
        <v>74.69</v>
      </c>
      <c r="AG26" s="60">
        <v>15.34</v>
      </c>
      <c r="AH26" s="60">
        <v>14.63</v>
      </c>
      <c r="AI26" s="60">
        <v>5.71</v>
      </c>
      <c r="AJ26" s="46"/>
      <c r="AK26" s="60"/>
      <c r="AL26" s="60"/>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v>0.4</v>
      </c>
      <c r="CD26" s="46" t="s">
        <v>52</v>
      </c>
      <c r="CE26" s="46"/>
      <c r="CF26" s="46" t="s">
        <v>53</v>
      </c>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row>
    <row r="27" spans="2:125" x14ac:dyDescent="0.2">
      <c r="B27" s="43" t="s">
        <v>40</v>
      </c>
      <c r="D27" s="7">
        <v>0.37</v>
      </c>
      <c r="E27" s="2" t="s">
        <v>52</v>
      </c>
      <c r="F27" s="7">
        <v>2</v>
      </c>
      <c r="G27" s="33" t="s">
        <v>53</v>
      </c>
      <c r="H27" s="7">
        <v>2</v>
      </c>
      <c r="I27" s="2" t="s">
        <v>53</v>
      </c>
      <c r="J27" s="57"/>
      <c r="K27" s="57"/>
      <c r="L27" s="57"/>
      <c r="M27" s="57"/>
      <c r="N27" s="57"/>
      <c r="O27" s="57"/>
      <c r="P27" s="57"/>
      <c r="Q27" s="57"/>
      <c r="R27" s="57"/>
      <c r="S27" s="57"/>
      <c r="T27" s="57"/>
      <c r="U27" s="46"/>
      <c r="V27" s="46"/>
      <c r="Z27" s="62" t="s">
        <v>166</v>
      </c>
      <c r="AA27" s="60">
        <v>51.48</v>
      </c>
      <c r="AB27" s="60">
        <v>9.74</v>
      </c>
      <c r="AC27" s="60">
        <v>8.2899999999999991</v>
      </c>
      <c r="AD27" s="60">
        <v>30.32</v>
      </c>
      <c r="AE27" s="60">
        <v>0</v>
      </c>
      <c r="AF27" s="60">
        <v>71.45</v>
      </c>
      <c r="AG27" s="60">
        <v>15.34</v>
      </c>
      <c r="AH27" s="60">
        <v>14.63</v>
      </c>
      <c r="AI27" s="60">
        <v>5.13</v>
      </c>
      <c r="AJ27" s="46"/>
      <c r="AK27" s="60"/>
      <c r="AL27" s="60"/>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v>0.37</v>
      </c>
      <c r="CD27" s="46" t="s">
        <v>52</v>
      </c>
      <c r="CE27" s="46">
        <v>2</v>
      </c>
      <c r="CF27" s="46" t="s">
        <v>53</v>
      </c>
      <c r="CG27" s="46">
        <v>2</v>
      </c>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row>
    <row r="28" spans="2:125" x14ac:dyDescent="0.2">
      <c r="B28" s="43" t="s">
        <v>56</v>
      </c>
      <c r="D28" s="34"/>
      <c r="F28" s="6" t="str">
        <f>IFERROR(F24*('Income and Net Return'!F6*2000/'Income and Net Return'!F11),"")</f>
        <v/>
      </c>
      <c r="G28" t="s">
        <v>17</v>
      </c>
      <c r="H28" s="6" t="str">
        <f>IFERROR(H24*('Income and Net Return'!I6*2000/'Income and Net Return'!I11),"")</f>
        <v/>
      </c>
      <c r="I28" t="s">
        <v>17</v>
      </c>
      <c r="J28" s="57"/>
      <c r="K28" s="57"/>
      <c r="L28" s="57"/>
      <c r="M28" s="57"/>
      <c r="N28" s="57"/>
      <c r="O28" s="57"/>
      <c r="P28" s="57"/>
      <c r="Q28" s="57"/>
      <c r="R28" s="57"/>
      <c r="S28" s="57"/>
      <c r="T28" s="57"/>
      <c r="U28" s="46"/>
      <c r="V28" s="46"/>
      <c r="Z28" s="62" t="s">
        <v>170</v>
      </c>
      <c r="AA28" s="60">
        <v>58.74</v>
      </c>
      <c r="AB28" s="60">
        <v>11.11</v>
      </c>
      <c r="AC28" s="60">
        <v>9.82</v>
      </c>
      <c r="AD28" s="60">
        <v>35.83</v>
      </c>
      <c r="AE28" s="60">
        <v>0</v>
      </c>
      <c r="AF28" s="60">
        <v>78.95</v>
      </c>
      <c r="AG28" s="60">
        <v>15.34</v>
      </c>
      <c r="AH28" s="60">
        <v>14.63</v>
      </c>
      <c r="AI28" s="60">
        <v>6.02</v>
      </c>
      <c r="AJ28" s="46"/>
      <c r="AK28" s="60"/>
      <c r="AL28" s="60"/>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c r="CS28" s="46"/>
      <c r="CT28" s="46"/>
      <c r="CU28" s="46"/>
      <c r="CV28" s="46"/>
      <c r="CW28" s="46"/>
      <c r="CX28" s="46"/>
      <c r="CY28" s="46"/>
      <c r="CZ28" s="46"/>
      <c r="DA28" s="46"/>
      <c r="DB28" s="46"/>
      <c r="DC28" s="46"/>
      <c r="DD28" s="46"/>
      <c r="DE28" s="46"/>
      <c r="DF28" s="46"/>
      <c r="DG28" s="46"/>
      <c r="DH28" s="46"/>
      <c r="DI28" s="46"/>
      <c r="DJ28" s="46"/>
      <c r="DK28" s="46"/>
      <c r="DL28" s="46"/>
      <c r="DM28" s="46"/>
      <c r="DN28" s="46"/>
      <c r="DO28" s="46"/>
      <c r="DP28" s="46"/>
      <c r="DQ28" s="46"/>
      <c r="DR28" s="46"/>
      <c r="DS28" s="46"/>
      <c r="DT28" s="46"/>
      <c r="DU28" s="46"/>
    </row>
    <row r="29" spans="2:125" x14ac:dyDescent="0.2">
      <c r="B29" s="43" t="s">
        <v>54</v>
      </c>
      <c r="D29" s="35"/>
      <c r="F29" s="6" t="str">
        <f>IFERROR(F25*('Income and Net Return'!F6*2000/'Income and Net Return'!F11),"")</f>
        <v/>
      </c>
      <c r="G29" t="s">
        <v>17</v>
      </c>
      <c r="H29" s="6" t="str">
        <f>IFERROR(H25*('Income and Net Return'!I6*2000/'Income and Net Return'!I11),"")</f>
        <v/>
      </c>
      <c r="I29" t="s">
        <v>17</v>
      </c>
      <c r="J29" s="57"/>
      <c r="K29" s="57"/>
      <c r="L29" s="57"/>
      <c r="M29" s="57"/>
      <c r="N29" s="57"/>
      <c r="O29" s="57"/>
      <c r="P29" s="57"/>
      <c r="Q29" s="57"/>
      <c r="R29" s="57"/>
      <c r="S29" s="57"/>
      <c r="T29" s="57"/>
      <c r="U29" s="46"/>
      <c r="V29" s="46"/>
      <c r="Z29" s="62" t="s">
        <v>168</v>
      </c>
      <c r="AA29" s="60">
        <v>45.54</v>
      </c>
      <c r="AB29" s="60">
        <v>8.6199999999999992</v>
      </c>
      <c r="AC29" s="60">
        <v>6.51</v>
      </c>
      <c r="AD29" s="60">
        <v>23.89</v>
      </c>
      <c r="AE29" s="60">
        <v>0</v>
      </c>
      <c r="AF29" s="60">
        <v>74.69</v>
      </c>
      <c r="AG29" s="60">
        <v>15.34</v>
      </c>
      <c r="AH29" s="60">
        <v>14.63</v>
      </c>
      <c r="AI29" s="60">
        <v>5.71</v>
      </c>
      <c r="AJ29" s="46"/>
      <c r="AK29" s="60"/>
      <c r="AL29" s="60"/>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row>
    <row r="30" spans="2:125" x14ac:dyDescent="0.2">
      <c r="B30" s="43" t="s">
        <v>55</v>
      </c>
      <c r="D30" s="6">
        <f>D26*('Income and Net Return'!C6)</f>
        <v>0</v>
      </c>
      <c r="E30" t="s">
        <v>17</v>
      </c>
      <c r="F30" s="6" t="str">
        <f>IFERROR(F26*('Income and Net Return'!F6*2000/'Income and Net Return'!F11),"'")</f>
        <v>'</v>
      </c>
      <c r="G30" t="s">
        <v>17</v>
      </c>
      <c r="H30" s="6" t="str">
        <f>IFERROR(H26*('Income and Net Return'!I6*2000/'Income and Net Return'!I11),"")</f>
        <v/>
      </c>
      <c r="I30" t="s">
        <v>17</v>
      </c>
      <c r="J30" s="57"/>
      <c r="K30" s="57"/>
      <c r="L30" s="57"/>
      <c r="M30" s="57"/>
      <c r="N30" s="57"/>
      <c r="O30" s="57"/>
      <c r="P30" s="57"/>
      <c r="Q30" s="57"/>
      <c r="R30" s="57"/>
      <c r="S30" s="57"/>
      <c r="T30" s="57"/>
      <c r="U30" s="46"/>
      <c r="V30" s="46"/>
      <c r="Z30" s="62" t="s">
        <v>169</v>
      </c>
      <c r="AA30" s="60">
        <v>52.14</v>
      </c>
      <c r="AB30" s="60">
        <v>9.8699999999999992</v>
      </c>
      <c r="AC30" s="60">
        <v>8.2899999999999991</v>
      </c>
      <c r="AD30" s="60">
        <v>30.32</v>
      </c>
      <c r="AE30" s="60">
        <v>0</v>
      </c>
      <c r="AF30" s="60">
        <v>71.45</v>
      </c>
      <c r="AG30" s="60">
        <v>15.34</v>
      </c>
      <c r="AH30" s="60">
        <v>14.63</v>
      </c>
      <c r="AI30" s="60">
        <v>5.13</v>
      </c>
      <c r="AJ30" s="46"/>
      <c r="AK30" s="60"/>
      <c r="AL30" s="60"/>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row>
    <row r="31" spans="2:125" x14ac:dyDescent="0.2">
      <c r="B31" s="43" t="s">
        <v>40</v>
      </c>
      <c r="D31" s="6">
        <f>D27*('Income and Net Return'!C6)</f>
        <v>0</v>
      </c>
      <c r="E31" t="s">
        <v>17</v>
      </c>
      <c r="F31" s="6" t="str">
        <f>IFERROR(F27*('Income and Net Return'!F6*2000/'Income and Net Return'!F11),"")</f>
        <v/>
      </c>
      <c r="G31" t="s">
        <v>17</v>
      </c>
      <c r="H31" s="6" t="str">
        <f>IFERROR(H27*('Income and Net Return'!I6*2000/'Income and Net Return'!I11),"")</f>
        <v/>
      </c>
      <c r="I31" t="s">
        <v>17</v>
      </c>
      <c r="J31" s="57"/>
      <c r="K31" s="57"/>
      <c r="L31" s="57"/>
      <c r="M31" s="57"/>
      <c r="N31" s="57"/>
      <c r="O31" s="57"/>
      <c r="P31" s="57"/>
      <c r="Q31" s="57"/>
      <c r="R31" s="57"/>
      <c r="S31" s="57"/>
      <c r="T31" s="57"/>
      <c r="U31" s="46"/>
      <c r="V31" s="46"/>
      <c r="Z31" s="62" t="s">
        <v>208</v>
      </c>
      <c r="AA31" s="60">
        <v>47.25</v>
      </c>
      <c r="AB31" s="60">
        <v>0</v>
      </c>
      <c r="AC31" s="60">
        <v>89.96</v>
      </c>
      <c r="AD31" s="60">
        <v>29.4</v>
      </c>
      <c r="AE31" s="60">
        <v>0</v>
      </c>
      <c r="AF31" s="60">
        <v>27.84</v>
      </c>
      <c r="AG31" s="60">
        <v>9.6199999999999992</v>
      </c>
      <c r="AH31" s="60">
        <v>0</v>
      </c>
      <c r="AI31" s="60">
        <v>5.69</v>
      </c>
      <c r="AJ31" s="46"/>
      <c r="AK31" s="60"/>
      <c r="AL31" s="60"/>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row>
    <row r="32" spans="2:125" x14ac:dyDescent="0.2">
      <c r="B32" s="54" t="s">
        <v>4</v>
      </c>
      <c r="D32" s="6">
        <f>+(SUM(D9:D21)+(D23+D30+D31))/2*C5</f>
        <v>5.9679825000000006</v>
      </c>
      <c r="E32" t="s">
        <v>17</v>
      </c>
      <c r="F32" s="6">
        <f>+(SUM(F9:F23)+SUM(F28:F31))/2*C5</f>
        <v>6.140482500000001</v>
      </c>
      <c r="G32" t="s">
        <v>17</v>
      </c>
      <c r="H32" s="6">
        <f>+(SUM(H9:H23)+SUM(H28:H31))/2*C5</f>
        <v>5.484982500000001</v>
      </c>
      <c r="I32" t="s">
        <v>17</v>
      </c>
      <c r="J32" s="57"/>
      <c r="K32" s="57"/>
      <c r="L32" s="57"/>
      <c r="M32" s="57"/>
      <c r="N32" s="57"/>
      <c r="O32" s="57"/>
      <c r="P32" s="57"/>
      <c r="Q32" s="57"/>
      <c r="R32" s="57"/>
      <c r="S32" s="57"/>
      <c r="T32" s="57"/>
      <c r="U32" s="46"/>
      <c r="V32" s="46"/>
      <c r="Z32" s="62" t="s">
        <v>209</v>
      </c>
      <c r="AA32" s="60">
        <v>47.25</v>
      </c>
      <c r="AB32" s="60">
        <v>0</v>
      </c>
      <c r="AC32" s="60">
        <v>47.34</v>
      </c>
      <c r="AD32" s="60">
        <v>15.62</v>
      </c>
      <c r="AE32" s="60">
        <v>0</v>
      </c>
      <c r="AF32" s="60">
        <v>27.84</v>
      </c>
      <c r="AG32" s="60">
        <v>9.6199999999999992</v>
      </c>
      <c r="AH32" s="60">
        <v>0</v>
      </c>
      <c r="AI32" s="60">
        <v>7.72</v>
      </c>
      <c r="AJ32" s="46"/>
      <c r="AK32" s="60"/>
      <c r="AL32" s="60"/>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row>
    <row r="33" spans="2:125" x14ac:dyDescent="0.2">
      <c r="B33" s="49" t="s">
        <v>10</v>
      </c>
      <c r="D33" s="4">
        <f>+(SUM(D9:D21)+(+D23+D30+D31+D32))</f>
        <v>351.93798250000003</v>
      </c>
      <c r="E33" t="s">
        <v>17</v>
      </c>
      <c r="F33" s="4">
        <f>+(SUM(F9:F23)+SUM(F28:F32))</f>
        <v>362.11048250000005</v>
      </c>
      <c r="G33" t="s">
        <v>17</v>
      </c>
      <c r="H33" s="4">
        <f>+(SUM(H9:H23)+SUM(H28:H32))</f>
        <v>323.45498250000003</v>
      </c>
      <c r="I33" t="s">
        <v>17</v>
      </c>
      <c r="J33" s="57"/>
      <c r="K33" s="57"/>
      <c r="L33" s="57"/>
      <c r="M33" s="57"/>
      <c r="N33" s="57"/>
      <c r="O33" s="57"/>
      <c r="P33" s="57"/>
      <c r="Q33" s="57"/>
      <c r="R33" s="57"/>
      <c r="S33" s="57"/>
      <c r="T33" s="57"/>
      <c r="U33" s="46"/>
      <c r="V33" s="46"/>
      <c r="Z33" s="62" t="s">
        <v>210</v>
      </c>
      <c r="AA33" s="60">
        <v>47.25</v>
      </c>
      <c r="AB33" s="60">
        <v>0</v>
      </c>
      <c r="AC33" s="60">
        <v>73.38</v>
      </c>
      <c r="AD33" s="60">
        <v>23.89</v>
      </c>
      <c r="AE33" s="60">
        <v>0</v>
      </c>
      <c r="AF33" s="60">
        <v>27.84</v>
      </c>
      <c r="AG33" s="60">
        <v>9.6199999999999992</v>
      </c>
      <c r="AH33" s="60">
        <v>0</v>
      </c>
      <c r="AI33" s="60">
        <v>7.17</v>
      </c>
      <c r="AJ33" s="46"/>
      <c r="AK33" s="60"/>
      <c r="AL33" s="60"/>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row>
    <row r="34" spans="2:125" x14ac:dyDescent="0.2">
      <c r="K34" s="47"/>
      <c r="L34" s="47"/>
      <c r="M34" s="47"/>
      <c r="N34" s="47"/>
      <c r="O34" s="47"/>
      <c r="P34" s="47"/>
      <c r="Q34" s="47"/>
      <c r="R34" s="47"/>
      <c r="S34" s="47"/>
      <c r="U34" s="46"/>
      <c r="V34" s="46"/>
      <c r="Z34" s="62" t="s">
        <v>171</v>
      </c>
      <c r="AA34" s="60">
        <v>31.31</v>
      </c>
      <c r="AB34" s="60">
        <v>7.44</v>
      </c>
      <c r="AC34" s="60">
        <v>75.75</v>
      </c>
      <c r="AD34" s="60">
        <v>25.73</v>
      </c>
      <c r="AE34" s="60">
        <v>0</v>
      </c>
      <c r="AF34" s="60">
        <v>24.27</v>
      </c>
      <c r="AG34" s="60">
        <v>22.52</v>
      </c>
      <c r="AH34" s="60">
        <v>18.98</v>
      </c>
      <c r="AI34" s="60">
        <v>8.11</v>
      </c>
      <c r="AJ34" s="46"/>
      <c r="AK34" s="60"/>
      <c r="AL34" s="60"/>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row>
    <row r="35" spans="2:125" x14ac:dyDescent="0.2">
      <c r="K35" s="47"/>
      <c r="L35" s="47"/>
      <c r="M35" s="47"/>
      <c r="N35" s="47"/>
      <c r="O35" s="47"/>
      <c r="P35" s="47"/>
      <c r="Q35" s="47"/>
      <c r="R35" s="47"/>
      <c r="S35" s="47"/>
      <c r="U35" s="46"/>
      <c r="V35" s="46"/>
      <c r="Z35" s="62" t="s">
        <v>138</v>
      </c>
      <c r="AA35" s="60">
        <v>39.369999999999997</v>
      </c>
      <c r="AB35" s="60">
        <v>9.36</v>
      </c>
      <c r="AC35" s="60">
        <v>107.71</v>
      </c>
      <c r="AD35" s="60">
        <v>36.75</v>
      </c>
      <c r="AE35" s="60">
        <v>0</v>
      </c>
      <c r="AF35" s="60">
        <v>24.27</v>
      </c>
      <c r="AG35" s="60">
        <v>22.52</v>
      </c>
      <c r="AH35" s="60">
        <v>18.98</v>
      </c>
      <c r="AI35" s="60">
        <v>5.76</v>
      </c>
      <c r="AJ35" s="46"/>
      <c r="AK35" s="60"/>
      <c r="AL35" s="60"/>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row>
    <row r="36" spans="2:125" x14ac:dyDescent="0.2">
      <c r="U36" s="46"/>
      <c r="V36" s="46"/>
      <c r="Z36" s="62" t="s">
        <v>137</v>
      </c>
      <c r="AA36" s="60">
        <v>34.72</v>
      </c>
      <c r="AB36" s="60">
        <v>8.25</v>
      </c>
      <c r="AC36" s="60">
        <v>88.77</v>
      </c>
      <c r="AD36" s="60">
        <v>29.4</v>
      </c>
      <c r="AE36" s="60">
        <v>0</v>
      </c>
      <c r="AF36" s="60">
        <v>24.27</v>
      </c>
      <c r="AG36" s="60">
        <v>22.52</v>
      </c>
      <c r="AH36" s="60">
        <v>18.98</v>
      </c>
      <c r="AI36" s="60">
        <v>6.49</v>
      </c>
      <c r="AJ36" s="46"/>
      <c r="AK36" s="60"/>
      <c r="AL36" s="60"/>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row>
    <row r="37" spans="2:125" x14ac:dyDescent="0.2">
      <c r="U37" s="46"/>
      <c r="V37" s="46"/>
      <c r="Z37" s="62" t="s">
        <v>161</v>
      </c>
      <c r="AA37" s="60">
        <v>31</v>
      </c>
      <c r="AB37" s="60">
        <v>0</v>
      </c>
      <c r="AC37" s="60">
        <v>85.22</v>
      </c>
      <c r="AD37" s="60">
        <v>20.21</v>
      </c>
      <c r="AE37" s="60">
        <v>0</v>
      </c>
      <c r="AF37" s="60">
        <v>32.659999999999997</v>
      </c>
      <c r="AG37" s="60">
        <v>2.78</v>
      </c>
      <c r="AH37" s="60">
        <v>14.63</v>
      </c>
      <c r="AI37" s="60">
        <v>8.9499999999999993</v>
      </c>
      <c r="AJ37" s="46"/>
      <c r="AK37" s="60"/>
      <c r="AL37" s="60"/>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row>
    <row r="38" spans="2:125" x14ac:dyDescent="0.2">
      <c r="B38" s="1" t="s">
        <v>203</v>
      </c>
      <c r="U38" s="46"/>
      <c r="V38" s="46"/>
      <c r="Z38" s="62" t="s">
        <v>159</v>
      </c>
      <c r="AA38" s="60">
        <v>24.8</v>
      </c>
      <c r="AB38" s="60">
        <v>0</v>
      </c>
      <c r="AC38" s="60">
        <v>61.55</v>
      </c>
      <c r="AD38" s="60">
        <v>14.7</v>
      </c>
      <c r="AE38" s="60">
        <v>0</v>
      </c>
      <c r="AF38" s="60">
        <v>54.24</v>
      </c>
      <c r="AG38" s="60">
        <v>2.78</v>
      </c>
      <c r="AH38" s="60">
        <v>0</v>
      </c>
      <c r="AI38" s="60">
        <v>9.18</v>
      </c>
      <c r="AJ38" s="46"/>
      <c r="AK38" s="60"/>
      <c r="AL38" s="60"/>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row>
    <row r="39" spans="2:125" x14ac:dyDescent="0.2">
      <c r="B39" s="1" t="s">
        <v>204</v>
      </c>
      <c r="U39" s="46"/>
      <c r="V39" s="46"/>
      <c r="Z39" s="62" t="s">
        <v>160</v>
      </c>
      <c r="AA39" s="60">
        <v>27.9</v>
      </c>
      <c r="AB39" s="60">
        <v>0</v>
      </c>
      <c r="AC39" s="60">
        <v>73.38</v>
      </c>
      <c r="AD39" s="60">
        <v>17.46</v>
      </c>
      <c r="AE39" s="60">
        <v>0</v>
      </c>
      <c r="AF39" s="60">
        <v>51</v>
      </c>
      <c r="AG39" s="60">
        <v>2.78</v>
      </c>
      <c r="AH39" s="60">
        <v>14.63</v>
      </c>
      <c r="AI39" s="60">
        <v>8.06</v>
      </c>
      <c r="AJ39" s="46"/>
      <c r="AK39" s="60"/>
      <c r="AL39" s="60"/>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row>
    <row r="40" spans="2:125" x14ac:dyDescent="0.2">
      <c r="B40" s="1" t="s">
        <v>193</v>
      </c>
      <c r="U40" s="46"/>
      <c r="V40" s="46"/>
      <c r="Z40" s="62" t="s">
        <v>141</v>
      </c>
      <c r="AA40" s="60">
        <v>39.369999999999997</v>
      </c>
      <c r="AB40" s="60">
        <v>9.36</v>
      </c>
      <c r="AC40" s="60">
        <v>87.59</v>
      </c>
      <c r="AD40" s="60">
        <v>29.4</v>
      </c>
      <c r="AE40" s="60">
        <v>0</v>
      </c>
      <c r="AF40" s="60">
        <v>62.36</v>
      </c>
      <c r="AG40" s="60">
        <v>22.52</v>
      </c>
      <c r="AH40" s="60">
        <v>18.98</v>
      </c>
      <c r="AI40" s="60">
        <v>4.68</v>
      </c>
      <c r="AJ40" s="46"/>
      <c r="AK40" s="60"/>
      <c r="AL40" s="60"/>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row>
    <row r="41" spans="2:125" x14ac:dyDescent="0.2">
      <c r="B41" s="1" t="s">
        <v>212</v>
      </c>
      <c r="U41" s="46"/>
      <c r="V41" s="46"/>
      <c r="Z41" s="62" t="s">
        <v>172</v>
      </c>
      <c r="AA41" s="60">
        <v>31.31</v>
      </c>
      <c r="AB41" s="60">
        <v>7.44</v>
      </c>
      <c r="AC41" s="60">
        <v>61.55</v>
      </c>
      <c r="AD41" s="60">
        <v>21.13</v>
      </c>
      <c r="AE41" s="60">
        <v>0</v>
      </c>
      <c r="AF41" s="60">
        <v>57.96</v>
      </c>
      <c r="AG41" s="60">
        <v>22.52</v>
      </c>
      <c r="AH41" s="60">
        <v>18.98</v>
      </c>
      <c r="AI41" s="60">
        <v>6.65</v>
      </c>
      <c r="AJ41" s="46"/>
      <c r="AK41" s="60"/>
      <c r="AL41" s="60"/>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row>
    <row r="42" spans="2:125" x14ac:dyDescent="0.2">
      <c r="B42" s="1" t="s">
        <v>218</v>
      </c>
      <c r="U42" s="46"/>
      <c r="V42" s="46"/>
      <c r="Z42" s="62" t="s">
        <v>140</v>
      </c>
      <c r="AA42" s="60">
        <v>34.72</v>
      </c>
      <c r="AB42" s="60">
        <v>8.26</v>
      </c>
      <c r="AC42" s="60">
        <v>72.2</v>
      </c>
      <c r="AD42" s="60">
        <v>24.81</v>
      </c>
      <c r="AE42" s="60">
        <v>0</v>
      </c>
      <c r="AF42" s="60">
        <v>57.96</v>
      </c>
      <c r="AG42" s="60">
        <v>22.52</v>
      </c>
      <c r="AH42" s="60">
        <v>18.98</v>
      </c>
      <c r="AI42" s="60">
        <v>5.32</v>
      </c>
      <c r="AJ42" s="46"/>
      <c r="AK42" s="60"/>
      <c r="AL42" s="60"/>
      <c r="AM42" s="46"/>
      <c r="AN42" s="46"/>
      <c r="AO42" s="46"/>
      <c r="AP42" s="46"/>
      <c r="AQ42" s="46"/>
      <c r="AR42" s="46"/>
      <c r="AS42" s="46"/>
      <c r="AT42" s="46"/>
      <c r="AU42" s="46"/>
      <c r="AV42" s="46"/>
      <c r="AW42" s="46"/>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c r="CU42" s="46"/>
      <c r="CV42" s="46"/>
      <c r="CW42" s="46"/>
      <c r="CX42" s="46"/>
      <c r="CY42" s="46"/>
      <c r="CZ42" s="46"/>
      <c r="DA42" s="46"/>
      <c r="DB42" s="46"/>
      <c r="DC42" s="46"/>
      <c r="DD42" s="46"/>
      <c r="DE42" s="46"/>
      <c r="DF42" s="46"/>
      <c r="DG42" s="46"/>
      <c r="DH42" s="46"/>
      <c r="DI42" s="46"/>
      <c r="DJ42" s="46"/>
      <c r="DK42" s="46"/>
      <c r="DL42" s="46"/>
      <c r="DM42" s="46"/>
      <c r="DN42" s="46"/>
      <c r="DO42" s="46"/>
      <c r="DP42" s="46"/>
      <c r="DQ42" s="46"/>
      <c r="DR42" s="46"/>
      <c r="DS42" s="46"/>
      <c r="DT42" s="46"/>
      <c r="DU42" s="46"/>
    </row>
    <row r="43" spans="2:125" x14ac:dyDescent="0.2">
      <c r="B43" s="72" t="s">
        <v>198</v>
      </c>
      <c r="C43" s="73"/>
      <c r="D43" s="73"/>
      <c r="E43" s="73"/>
      <c r="F43" s="73"/>
      <c r="G43" s="73"/>
      <c r="H43" s="73"/>
      <c r="I43" s="73"/>
      <c r="J43" s="73"/>
      <c r="K43" s="73"/>
      <c r="L43" s="73"/>
      <c r="M43" s="73"/>
      <c r="U43" s="46"/>
      <c r="V43" s="46"/>
      <c r="Z43" s="62" t="s">
        <v>147</v>
      </c>
      <c r="AA43" s="60">
        <v>40.64</v>
      </c>
      <c r="AB43" s="60">
        <v>9.36</v>
      </c>
      <c r="AC43" s="60">
        <v>99.42</v>
      </c>
      <c r="AD43" s="60">
        <v>31.24</v>
      </c>
      <c r="AE43" s="60">
        <v>0</v>
      </c>
      <c r="AF43" s="60">
        <v>25.25</v>
      </c>
      <c r="AG43" s="60">
        <v>22.52</v>
      </c>
      <c r="AH43" s="60">
        <v>18.98</v>
      </c>
      <c r="AI43" s="60">
        <v>8.11</v>
      </c>
      <c r="AJ43" s="46"/>
      <c r="AK43" s="60"/>
      <c r="AL43" s="60"/>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row>
    <row r="44" spans="2:125" x14ac:dyDescent="0.2">
      <c r="B44" s="1"/>
      <c r="U44" s="46"/>
      <c r="V44" s="46"/>
      <c r="Z44" s="62" t="s">
        <v>145</v>
      </c>
      <c r="AA44" s="60">
        <v>27.2</v>
      </c>
      <c r="AB44" s="60">
        <v>6.27</v>
      </c>
      <c r="AC44" s="60">
        <v>43.79</v>
      </c>
      <c r="AD44" s="60">
        <v>13.78</v>
      </c>
      <c r="AE44" s="60">
        <v>0</v>
      </c>
      <c r="AF44" s="60">
        <v>25.25</v>
      </c>
      <c r="AG44" s="60">
        <v>22.52</v>
      </c>
      <c r="AH44" s="60">
        <v>0</v>
      </c>
      <c r="AI44" s="60">
        <v>7.35</v>
      </c>
      <c r="AJ44" s="46"/>
      <c r="AK44" s="60"/>
      <c r="AL44" s="60"/>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row>
    <row r="45" spans="2:125" x14ac:dyDescent="0.2">
      <c r="B45" s="1"/>
      <c r="U45" s="46"/>
      <c r="V45" s="46"/>
      <c r="Z45" s="62" t="s">
        <v>146</v>
      </c>
      <c r="AA45" s="60">
        <v>33.92</v>
      </c>
      <c r="AB45" s="60">
        <v>7.81</v>
      </c>
      <c r="AC45" s="60">
        <v>63.92</v>
      </c>
      <c r="AD45" s="60">
        <v>20.21</v>
      </c>
      <c r="AE45" s="60">
        <v>0</v>
      </c>
      <c r="AF45" s="60">
        <v>25.25</v>
      </c>
      <c r="AG45" s="60">
        <v>22.52</v>
      </c>
      <c r="AH45" s="60">
        <v>0</v>
      </c>
      <c r="AI45" s="60">
        <v>8.5399999999999991</v>
      </c>
      <c r="AJ45" s="46"/>
      <c r="AK45" s="60"/>
      <c r="AL45" s="60"/>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c r="DP45" s="46"/>
      <c r="DQ45" s="46"/>
      <c r="DR45" s="46"/>
      <c r="DS45" s="46"/>
      <c r="DT45" s="46"/>
      <c r="DU45" s="46"/>
    </row>
    <row r="46" spans="2:125" x14ac:dyDescent="0.2">
      <c r="B46" s="1"/>
      <c r="U46" s="46"/>
      <c r="V46" s="46"/>
      <c r="Z46" s="62" t="s">
        <v>164</v>
      </c>
      <c r="AA46" s="60">
        <v>113.74</v>
      </c>
      <c r="AB46" s="60">
        <v>14</v>
      </c>
      <c r="AC46" s="60">
        <v>5.8</v>
      </c>
      <c r="AD46" s="60">
        <v>21.13</v>
      </c>
      <c r="AE46" s="60">
        <v>0</v>
      </c>
      <c r="AF46" s="60">
        <v>72.41</v>
      </c>
      <c r="AG46" s="60">
        <v>15.34</v>
      </c>
      <c r="AH46" s="60">
        <v>0</v>
      </c>
      <c r="AI46" s="60">
        <v>4.76</v>
      </c>
      <c r="AJ46" s="46"/>
      <c r="AK46" s="60"/>
      <c r="AL46" s="60"/>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c r="DJ46" s="46"/>
      <c r="DK46" s="46"/>
      <c r="DL46" s="46"/>
      <c r="DM46" s="46"/>
      <c r="DN46" s="46"/>
      <c r="DO46" s="46"/>
      <c r="DP46" s="46"/>
      <c r="DQ46" s="46"/>
      <c r="DR46" s="46"/>
      <c r="DS46" s="46"/>
      <c r="DT46" s="46"/>
      <c r="DU46" s="46"/>
    </row>
    <row r="47" spans="2:125" ht="15" x14ac:dyDescent="0.25">
      <c r="C47" s="101" t="s">
        <v>205</v>
      </c>
      <c r="D47" s="101"/>
      <c r="E47" s="101"/>
      <c r="F47" s="13"/>
      <c r="G47" s="93" t="s">
        <v>185</v>
      </c>
      <c r="H47" s="93"/>
      <c r="J47" s="93" t="s">
        <v>176</v>
      </c>
      <c r="K47" s="93"/>
      <c r="L47" s="93"/>
      <c r="M47" s="93"/>
      <c r="U47" s="46"/>
      <c r="V47" s="46"/>
      <c r="Z47" s="62" t="s">
        <v>162</v>
      </c>
      <c r="AA47" s="60">
        <v>113.74</v>
      </c>
      <c r="AB47" s="60">
        <v>14</v>
      </c>
      <c r="AC47" s="60">
        <v>3.55</v>
      </c>
      <c r="AD47" s="60">
        <v>12.86</v>
      </c>
      <c r="AE47" s="60">
        <v>0</v>
      </c>
      <c r="AF47" s="60">
        <v>72.790000000000006</v>
      </c>
      <c r="AG47" s="60">
        <v>15.34</v>
      </c>
      <c r="AH47" s="60">
        <v>0</v>
      </c>
      <c r="AI47" s="60">
        <v>6.12</v>
      </c>
      <c r="AJ47" s="46"/>
      <c r="AK47" s="60"/>
      <c r="AL47" s="60"/>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c r="DJ47" s="46"/>
      <c r="DK47" s="46"/>
      <c r="DL47" s="46"/>
      <c r="DM47" s="46"/>
      <c r="DN47" s="46"/>
      <c r="DO47" s="46"/>
      <c r="DP47" s="46"/>
      <c r="DQ47" s="46"/>
      <c r="DR47" s="46"/>
      <c r="DS47" s="46"/>
      <c r="DT47" s="46"/>
      <c r="DU47" s="46"/>
    </row>
    <row r="48" spans="2:125" x14ac:dyDescent="0.2">
      <c r="B48" s="43"/>
      <c r="C48" s="48" t="s">
        <v>90</v>
      </c>
      <c r="D48" s="48" t="s">
        <v>85</v>
      </c>
      <c r="E48" s="56" t="s">
        <v>86</v>
      </c>
      <c r="F48" s="13"/>
      <c r="G48" s="76" t="s">
        <v>188</v>
      </c>
      <c r="H48" s="77" t="s">
        <v>186</v>
      </c>
      <c r="I48" s="2"/>
      <c r="J48" s="97" t="s">
        <v>215</v>
      </c>
      <c r="K48" s="98"/>
      <c r="L48" s="97" t="s">
        <v>173</v>
      </c>
      <c r="M48" s="98"/>
      <c r="N48" s="2"/>
      <c r="O48" s="2"/>
      <c r="P48" s="2"/>
      <c r="Q48" s="2"/>
      <c r="R48" s="2"/>
      <c r="S48" s="2"/>
      <c r="T48" s="2"/>
      <c r="U48" s="46"/>
      <c r="V48" s="46"/>
      <c r="Z48" s="62" t="s">
        <v>163</v>
      </c>
      <c r="AA48" s="60">
        <v>113.74</v>
      </c>
      <c r="AB48" s="60">
        <v>14</v>
      </c>
      <c r="AC48" s="60">
        <v>4.7300000000000004</v>
      </c>
      <c r="AD48" s="60">
        <v>17.46</v>
      </c>
      <c r="AE48" s="60">
        <v>0</v>
      </c>
      <c r="AF48" s="60">
        <v>72.790000000000006</v>
      </c>
      <c r="AG48" s="60">
        <v>15.34</v>
      </c>
      <c r="AH48" s="60">
        <v>0</v>
      </c>
      <c r="AI48" s="60">
        <v>5.05</v>
      </c>
      <c r="AJ48" s="46"/>
      <c r="AK48" s="60"/>
      <c r="AL48" s="60"/>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row>
    <row r="49" spans="2:125" x14ac:dyDescent="0.2">
      <c r="B49" s="49" t="s">
        <v>79</v>
      </c>
      <c r="C49" s="44">
        <v>36.159999999999997</v>
      </c>
      <c r="D49" s="45">
        <v>42.77</v>
      </c>
      <c r="E49" s="67">
        <v>48.06</v>
      </c>
      <c r="F49" s="50"/>
      <c r="G49" s="74" t="s">
        <v>187</v>
      </c>
      <c r="H49" s="67">
        <v>7.95</v>
      </c>
      <c r="J49" s="99" t="s">
        <v>174</v>
      </c>
      <c r="K49" s="100"/>
      <c r="L49" s="99" t="s">
        <v>214</v>
      </c>
      <c r="M49" s="100"/>
      <c r="U49" s="46"/>
      <c r="V49" s="46"/>
      <c r="Z49" s="62" t="s">
        <v>152</v>
      </c>
      <c r="AA49" s="60">
        <v>31.04</v>
      </c>
      <c r="AB49" s="60">
        <v>7.15</v>
      </c>
      <c r="AC49" s="60">
        <v>121.91</v>
      </c>
      <c r="AD49" s="60">
        <v>37.67</v>
      </c>
      <c r="AE49" s="60">
        <v>0</v>
      </c>
      <c r="AF49" s="60">
        <v>62.76</v>
      </c>
      <c r="AG49" s="60">
        <v>22.52</v>
      </c>
      <c r="AH49" s="60">
        <v>18.98</v>
      </c>
      <c r="AI49" s="60">
        <v>4.78</v>
      </c>
      <c r="AJ49" s="46"/>
      <c r="AK49" s="60"/>
      <c r="AL49" s="60"/>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row>
    <row r="50" spans="2:125" x14ac:dyDescent="0.2">
      <c r="B50" s="49" t="s">
        <v>73</v>
      </c>
      <c r="C50" s="44">
        <v>65</v>
      </c>
      <c r="D50" s="44">
        <v>71.7</v>
      </c>
      <c r="E50" s="68">
        <v>91.3</v>
      </c>
      <c r="F50" s="14"/>
      <c r="G50" s="75" t="s">
        <v>190</v>
      </c>
      <c r="H50" s="68">
        <v>9.23</v>
      </c>
      <c r="J50" s="94" t="s">
        <v>175</v>
      </c>
      <c r="K50" s="95"/>
      <c r="L50" s="94" t="s">
        <v>213</v>
      </c>
      <c r="M50" s="95"/>
      <c r="U50" s="46"/>
      <c r="V50" s="46"/>
      <c r="Z50" s="62" t="s">
        <v>150</v>
      </c>
      <c r="AA50" s="60">
        <v>24.96</v>
      </c>
      <c r="AB50" s="60">
        <v>5.75</v>
      </c>
      <c r="AC50" s="60">
        <v>86.4</v>
      </c>
      <c r="AD50" s="60">
        <v>26.65</v>
      </c>
      <c r="AE50" s="60">
        <v>0</v>
      </c>
      <c r="AF50" s="60">
        <v>56.1</v>
      </c>
      <c r="AG50" s="60">
        <v>22.52</v>
      </c>
      <c r="AH50" s="60">
        <v>18.98</v>
      </c>
      <c r="AI50" s="60">
        <v>5.05</v>
      </c>
      <c r="AJ50" s="46"/>
      <c r="AK50" s="60"/>
      <c r="AL50" s="60"/>
      <c r="AM50" s="46"/>
      <c r="AN50" s="46"/>
      <c r="AO50" s="46"/>
      <c r="AP50" s="46"/>
      <c r="AQ50" s="46"/>
      <c r="AR50" s="46"/>
      <c r="AS50" s="46"/>
      <c r="AT50" s="46"/>
      <c r="AU50" s="46"/>
      <c r="AV50" s="46"/>
      <c r="AW50" s="46"/>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c r="CU50" s="46"/>
      <c r="CV50" s="46"/>
      <c r="CW50" s="46"/>
      <c r="CX50" s="46"/>
      <c r="CY50" s="46"/>
      <c r="CZ50" s="46"/>
      <c r="DA50" s="46"/>
      <c r="DB50" s="46"/>
      <c r="DC50" s="46"/>
      <c r="DD50" s="46"/>
      <c r="DE50" s="46"/>
      <c r="DF50" s="46"/>
      <c r="DG50" s="46"/>
      <c r="DH50" s="46"/>
      <c r="DI50" s="46"/>
      <c r="DJ50" s="46"/>
      <c r="DK50" s="46"/>
      <c r="DL50" s="46"/>
      <c r="DM50" s="46"/>
      <c r="DN50" s="46"/>
      <c r="DO50" s="46"/>
      <c r="DP50" s="46"/>
      <c r="DQ50" s="46"/>
      <c r="DR50" s="46"/>
      <c r="DS50" s="46"/>
      <c r="DT50" s="46"/>
      <c r="DU50" s="46"/>
    </row>
    <row r="51" spans="2:125" x14ac:dyDescent="0.2">
      <c r="B51" s="49" t="s">
        <v>76</v>
      </c>
      <c r="C51" s="44">
        <v>41.5</v>
      </c>
      <c r="D51" s="44">
        <v>53.7</v>
      </c>
      <c r="E51" s="68" t="s">
        <v>97</v>
      </c>
      <c r="F51" s="14"/>
      <c r="G51" s="75" t="s">
        <v>191</v>
      </c>
      <c r="H51" s="68">
        <v>10.34</v>
      </c>
      <c r="U51" s="46"/>
      <c r="V51" s="46"/>
      <c r="Z51" s="62" t="s">
        <v>151</v>
      </c>
      <c r="AA51" s="60">
        <v>27.52</v>
      </c>
      <c r="AB51" s="60">
        <v>6.34</v>
      </c>
      <c r="AC51" s="60">
        <v>104.16</v>
      </c>
      <c r="AD51" s="60">
        <v>32.159999999999997</v>
      </c>
      <c r="AE51" s="60">
        <v>0</v>
      </c>
      <c r="AF51" s="60">
        <v>59.6</v>
      </c>
      <c r="AG51" s="60">
        <v>22.52</v>
      </c>
      <c r="AH51" s="60">
        <v>18.98</v>
      </c>
      <c r="AI51" s="60">
        <v>4.78</v>
      </c>
      <c r="AJ51" s="46"/>
      <c r="AK51" s="60"/>
      <c r="AL51" s="60"/>
      <c r="AM51" s="46"/>
      <c r="AN51" s="46"/>
      <c r="AO51" s="46"/>
      <c r="AP51" s="46"/>
      <c r="AQ51" s="46"/>
      <c r="AR51" s="46"/>
      <c r="AS51" s="46"/>
      <c r="AT51" s="46"/>
      <c r="AU51" s="46"/>
      <c r="AV51" s="46"/>
      <c r="AW51" s="46"/>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c r="CU51" s="46"/>
      <c r="CV51" s="46"/>
      <c r="CW51" s="46"/>
      <c r="CX51" s="46"/>
      <c r="CY51" s="46"/>
      <c r="CZ51" s="46"/>
      <c r="DA51" s="46"/>
      <c r="DB51" s="46"/>
      <c r="DC51" s="46"/>
      <c r="DD51" s="46"/>
      <c r="DE51" s="46"/>
      <c r="DF51" s="46"/>
      <c r="DG51" s="46"/>
      <c r="DH51" s="46"/>
      <c r="DI51" s="46"/>
      <c r="DJ51" s="46"/>
      <c r="DK51" s="46"/>
      <c r="DL51" s="46"/>
      <c r="DM51" s="46"/>
      <c r="DN51" s="46"/>
      <c r="DO51" s="46"/>
      <c r="DP51" s="46"/>
      <c r="DQ51" s="46"/>
      <c r="DR51" s="46"/>
      <c r="DS51" s="46"/>
      <c r="DT51" s="46"/>
      <c r="DU51" s="46"/>
    </row>
    <row r="52" spans="2:125" x14ac:dyDescent="0.2">
      <c r="B52" s="49" t="s">
        <v>82</v>
      </c>
      <c r="C52" s="44">
        <v>34.200000000000003</v>
      </c>
      <c r="D52" s="44">
        <v>43.4</v>
      </c>
      <c r="E52" s="68">
        <v>51.4</v>
      </c>
      <c r="F52" s="14"/>
      <c r="G52" s="75" t="s">
        <v>192</v>
      </c>
      <c r="H52" s="68">
        <v>11.81</v>
      </c>
      <c r="J52" s="93" t="s">
        <v>177</v>
      </c>
      <c r="K52" s="93"/>
      <c r="L52" s="93"/>
      <c r="U52" s="46"/>
      <c r="V52" s="46"/>
      <c r="Z52" s="62" t="s">
        <v>155</v>
      </c>
      <c r="AA52" s="60">
        <v>36.6</v>
      </c>
      <c r="AB52" s="60">
        <v>7.85</v>
      </c>
      <c r="AC52" s="60">
        <v>80.489999999999995</v>
      </c>
      <c r="AD52" s="60">
        <v>31.24</v>
      </c>
      <c r="AE52" s="60">
        <v>0</v>
      </c>
      <c r="AF52" s="60">
        <v>55.85</v>
      </c>
      <c r="AG52" s="60">
        <v>22.52</v>
      </c>
      <c r="AH52" s="60">
        <v>18.98</v>
      </c>
      <c r="AI52" s="60">
        <v>9.3699999999999992</v>
      </c>
      <c r="AJ52" s="46"/>
      <c r="AK52" s="60"/>
      <c r="AL52" s="60"/>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c r="CU52" s="46"/>
      <c r="CV52" s="46"/>
      <c r="CW52" s="46"/>
      <c r="CX52" s="46"/>
      <c r="CY52" s="46"/>
      <c r="CZ52" s="46"/>
      <c r="DA52" s="46"/>
      <c r="DB52" s="46"/>
      <c r="DC52" s="46"/>
      <c r="DD52" s="46"/>
      <c r="DE52" s="46"/>
      <c r="DF52" s="46"/>
      <c r="DG52" s="46"/>
      <c r="DH52" s="46"/>
      <c r="DI52" s="46"/>
      <c r="DJ52" s="46"/>
      <c r="DK52" s="46"/>
      <c r="DL52" s="46"/>
      <c r="DM52" s="46"/>
      <c r="DN52" s="46"/>
      <c r="DO52" s="46"/>
      <c r="DP52" s="46"/>
      <c r="DQ52" s="46"/>
      <c r="DR52" s="46"/>
      <c r="DS52" s="46"/>
      <c r="DT52" s="46"/>
      <c r="DU52" s="46"/>
    </row>
    <row r="53" spans="2:125" x14ac:dyDescent="0.2">
      <c r="B53" s="49" t="s">
        <v>83</v>
      </c>
      <c r="C53" s="44">
        <v>34.200000000000003</v>
      </c>
      <c r="D53" s="44">
        <v>43.4</v>
      </c>
      <c r="E53" s="68">
        <v>51.4</v>
      </c>
      <c r="F53" s="14"/>
      <c r="G53" s="78" t="s">
        <v>189</v>
      </c>
      <c r="H53" s="71">
        <v>13.17</v>
      </c>
      <c r="J53" s="92" t="s">
        <v>181</v>
      </c>
      <c r="K53" s="92"/>
      <c r="L53" s="80" t="s">
        <v>186</v>
      </c>
      <c r="U53" s="46"/>
      <c r="V53" s="46"/>
      <c r="Z53" s="62" t="s">
        <v>153</v>
      </c>
      <c r="AA53" s="60">
        <v>31.35</v>
      </c>
      <c r="AB53" s="60">
        <v>7</v>
      </c>
      <c r="AC53" s="60">
        <v>81.67</v>
      </c>
      <c r="AD53" s="60">
        <v>24.81</v>
      </c>
      <c r="AE53" s="60">
        <v>0</v>
      </c>
      <c r="AF53" s="60">
        <v>16.47</v>
      </c>
      <c r="AG53" s="60">
        <v>22.52</v>
      </c>
      <c r="AH53" s="60">
        <v>18.98</v>
      </c>
      <c r="AI53" s="60">
        <v>7.01</v>
      </c>
      <c r="AJ53" s="46"/>
      <c r="AK53" s="60"/>
      <c r="AL53" s="60"/>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row>
    <row r="54" spans="2:125" x14ac:dyDescent="0.2">
      <c r="B54" s="49" t="s">
        <v>74</v>
      </c>
      <c r="C54" s="44">
        <v>34.299999999999997</v>
      </c>
      <c r="D54" s="44">
        <v>53.5</v>
      </c>
      <c r="E54" s="68">
        <v>65</v>
      </c>
      <c r="F54" s="14"/>
      <c r="G54" s="14"/>
      <c r="H54" s="14"/>
      <c r="J54" s="96" t="s">
        <v>178</v>
      </c>
      <c r="K54" s="96"/>
      <c r="L54" s="81">
        <v>0.27</v>
      </c>
      <c r="U54" s="46"/>
      <c r="V54" s="46"/>
      <c r="Z54" s="62" t="s">
        <v>154</v>
      </c>
      <c r="AA54" s="60">
        <v>34.32</v>
      </c>
      <c r="AB54" s="60">
        <v>7.67</v>
      </c>
      <c r="AC54" s="60">
        <v>105.34</v>
      </c>
      <c r="AD54" s="60">
        <v>32.159999999999997</v>
      </c>
      <c r="AE54" s="60">
        <v>0</v>
      </c>
      <c r="AF54" s="60">
        <v>16.47</v>
      </c>
      <c r="AG54" s="60">
        <v>22.52</v>
      </c>
      <c r="AH54" s="60">
        <v>18.98</v>
      </c>
      <c r="AI54" s="60">
        <v>8.6199999999999992</v>
      </c>
      <c r="AJ54" s="46"/>
      <c r="AK54" s="60"/>
      <c r="AL54" s="60"/>
      <c r="AM54" s="46"/>
      <c r="AN54" s="46"/>
      <c r="AO54" s="46"/>
      <c r="AP54" s="46"/>
      <c r="AQ54" s="46"/>
      <c r="AR54" s="46"/>
      <c r="AS54" s="46"/>
      <c r="AT54" s="46"/>
      <c r="AU54" s="46"/>
      <c r="AV54" s="46"/>
      <c r="AW54" s="46"/>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c r="CU54" s="46"/>
      <c r="CV54" s="46"/>
      <c r="CW54" s="46"/>
      <c r="CX54" s="46"/>
      <c r="CY54" s="46"/>
      <c r="CZ54" s="46"/>
      <c r="DA54" s="46"/>
      <c r="DB54" s="46"/>
      <c r="DC54" s="46"/>
      <c r="DD54" s="46"/>
      <c r="DE54" s="46"/>
      <c r="DF54" s="46"/>
      <c r="DG54" s="46"/>
      <c r="DH54" s="46"/>
      <c r="DI54" s="46"/>
      <c r="DJ54" s="46"/>
      <c r="DK54" s="46"/>
      <c r="DL54" s="46"/>
      <c r="DM54" s="46"/>
      <c r="DN54" s="46"/>
      <c r="DO54" s="46"/>
      <c r="DP54" s="46"/>
      <c r="DQ54" s="46"/>
      <c r="DR54" s="46"/>
      <c r="DS54" s="46"/>
      <c r="DT54" s="46"/>
      <c r="DU54" s="46"/>
    </row>
    <row r="55" spans="2:125" x14ac:dyDescent="0.2">
      <c r="B55" s="49" t="s">
        <v>71</v>
      </c>
      <c r="C55" s="44">
        <v>60.2</v>
      </c>
      <c r="D55" s="44">
        <v>70.3</v>
      </c>
      <c r="E55" s="68">
        <v>85.4</v>
      </c>
      <c r="F55" s="14"/>
      <c r="G55" s="14"/>
      <c r="H55" s="14"/>
      <c r="J55" s="91" t="s">
        <v>179</v>
      </c>
      <c r="K55" s="91"/>
      <c r="L55" s="51">
        <v>0.4</v>
      </c>
      <c r="U55" s="46"/>
      <c r="V55" s="46"/>
      <c r="AB55" s="46"/>
      <c r="AC55" s="46"/>
      <c r="AD55" s="46"/>
      <c r="AE55" s="46"/>
      <c r="AF55" s="46"/>
      <c r="AG55" s="46"/>
      <c r="AH55" s="46"/>
      <c r="AI55" s="46"/>
      <c r="AJ55" s="46"/>
      <c r="AK55" s="46"/>
      <c r="AL55" s="46"/>
      <c r="AM55" s="46">
        <v>4.46</v>
      </c>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46"/>
      <c r="CV55" s="46"/>
      <c r="CW55" s="46"/>
      <c r="CX55" s="46"/>
      <c r="CY55" s="46"/>
      <c r="CZ55" s="46"/>
      <c r="DA55" s="46"/>
      <c r="DB55" s="46"/>
      <c r="DC55" s="46"/>
      <c r="DD55" s="46"/>
      <c r="DE55" s="46"/>
      <c r="DF55" s="46"/>
      <c r="DG55" s="46"/>
      <c r="DH55" s="46"/>
      <c r="DI55" s="46"/>
      <c r="DJ55" s="46"/>
      <c r="DK55" s="46"/>
      <c r="DL55" s="46"/>
      <c r="DM55" s="46"/>
      <c r="DN55" s="46"/>
      <c r="DO55" s="46"/>
      <c r="DP55" s="46"/>
      <c r="DQ55" s="46"/>
      <c r="DR55" s="46"/>
      <c r="DS55" s="46"/>
      <c r="DT55" s="46"/>
      <c r="DU55" s="46"/>
    </row>
    <row r="56" spans="2:125" x14ac:dyDescent="0.2">
      <c r="B56" s="49" t="s">
        <v>80</v>
      </c>
      <c r="C56" s="44">
        <v>22.4</v>
      </c>
      <c r="D56" s="44">
        <v>26.4</v>
      </c>
      <c r="E56" s="68">
        <v>30.7</v>
      </c>
      <c r="F56" s="14"/>
      <c r="G56" s="14"/>
      <c r="H56" s="14"/>
      <c r="J56" s="96" t="s">
        <v>182</v>
      </c>
      <c r="K56" s="96"/>
      <c r="L56" s="81">
        <v>0.76</v>
      </c>
      <c r="U56" s="46"/>
      <c r="V56" s="46"/>
      <c r="AB56" s="46"/>
      <c r="AC56" s="46"/>
      <c r="AD56" s="46"/>
      <c r="AE56" s="46"/>
      <c r="AF56" s="46"/>
      <c r="AG56" s="46"/>
      <c r="AH56" s="46"/>
      <c r="AI56" s="46"/>
      <c r="AJ56" s="46"/>
      <c r="AK56" s="46"/>
      <c r="AL56" s="46"/>
      <c r="AM56" s="46">
        <v>4.18</v>
      </c>
      <c r="AN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c r="CU56" s="46"/>
      <c r="CV56" s="46"/>
      <c r="CW56" s="46"/>
      <c r="CX56" s="46"/>
      <c r="CY56" s="46"/>
      <c r="CZ56" s="46"/>
      <c r="DA56" s="46"/>
      <c r="DB56" s="46"/>
      <c r="DC56" s="46"/>
      <c r="DD56" s="46"/>
      <c r="DE56" s="46"/>
      <c r="DF56" s="46"/>
      <c r="DG56" s="46"/>
      <c r="DH56" s="46"/>
      <c r="DI56" s="46"/>
      <c r="DJ56" s="46"/>
      <c r="DK56" s="46"/>
      <c r="DL56" s="46"/>
      <c r="DM56" s="46"/>
      <c r="DN56" s="46"/>
      <c r="DO56" s="46"/>
      <c r="DP56" s="46"/>
      <c r="DQ56" s="46"/>
      <c r="DR56" s="46"/>
      <c r="DS56" s="46"/>
      <c r="DT56" s="46"/>
      <c r="DU56" s="46"/>
    </row>
    <row r="57" spans="2:125" x14ac:dyDescent="0.2">
      <c r="B57" s="49" t="s">
        <v>72</v>
      </c>
      <c r="C57" s="44">
        <v>49.2</v>
      </c>
      <c r="D57" s="44">
        <v>57.6</v>
      </c>
      <c r="E57" s="68">
        <v>69.400000000000006</v>
      </c>
      <c r="F57" s="14"/>
      <c r="G57" s="14"/>
      <c r="H57" s="14"/>
      <c r="J57" s="91" t="s">
        <v>180</v>
      </c>
      <c r="K57" s="91"/>
      <c r="L57" s="51">
        <v>1.25</v>
      </c>
      <c r="U57" s="46"/>
      <c r="V57" s="46"/>
      <c r="AB57" s="46"/>
      <c r="AC57" s="46"/>
      <c r="AD57" s="46"/>
      <c r="AE57" s="46"/>
      <c r="AF57" s="46"/>
      <c r="AG57" s="46"/>
      <c r="AH57" s="46"/>
      <c r="AI57" s="46"/>
      <c r="AJ57" s="46"/>
      <c r="AK57" s="46"/>
      <c r="AL57" s="46"/>
      <c r="AM57" s="46">
        <v>6.82</v>
      </c>
      <c r="AN57" s="46"/>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c r="CU57" s="46"/>
      <c r="CV57" s="46"/>
      <c r="CW57" s="46"/>
      <c r="CX57" s="46"/>
      <c r="CY57" s="46"/>
      <c r="CZ57" s="46"/>
      <c r="DA57" s="46"/>
      <c r="DB57" s="46"/>
      <c r="DC57" s="46"/>
      <c r="DD57" s="46"/>
      <c r="DE57" s="46"/>
      <c r="DF57" s="46"/>
      <c r="DG57" s="46"/>
      <c r="DH57" s="46"/>
      <c r="DI57" s="46"/>
      <c r="DJ57" s="46"/>
      <c r="DK57" s="46"/>
      <c r="DL57" s="46"/>
      <c r="DM57" s="46"/>
      <c r="DN57" s="46"/>
      <c r="DO57" s="46"/>
      <c r="DP57" s="46"/>
      <c r="DQ57" s="46"/>
      <c r="DR57" s="46"/>
      <c r="DS57" s="46"/>
      <c r="DT57" s="46"/>
      <c r="DU57" s="46"/>
    </row>
    <row r="58" spans="2:125" x14ac:dyDescent="0.2">
      <c r="B58" s="49" t="s">
        <v>75</v>
      </c>
      <c r="C58" s="44">
        <v>53.8</v>
      </c>
      <c r="D58" s="44">
        <v>79.8</v>
      </c>
      <c r="E58" s="68">
        <v>123.2</v>
      </c>
      <c r="F58" s="14"/>
      <c r="G58" s="14"/>
      <c r="H58" s="14"/>
      <c r="U58" s="46"/>
      <c r="V58" s="46"/>
      <c r="AB58" s="46"/>
      <c r="AC58" s="46"/>
      <c r="AD58" s="46"/>
      <c r="AE58" s="46"/>
      <c r="AF58" s="46"/>
      <c r="AG58" s="46"/>
      <c r="AH58" s="46"/>
      <c r="AI58" s="46"/>
      <c r="AJ58" s="46"/>
      <c r="AK58" s="46"/>
      <c r="AL58" s="46"/>
      <c r="AM58" s="46">
        <v>8.34</v>
      </c>
      <c r="AN58" s="46"/>
      <c r="AO58" s="46"/>
      <c r="AP58" s="46"/>
      <c r="AQ58" s="46"/>
      <c r="AR58" s="46"/>
      <c r="AS58" s="46"/>
      <c r="AT58" s="46"/>
      <c r="AU58" s="46"/>
      <c r="AV58" s="46"/>
      <c r="AW58" s="46"/>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c r="CU58" s="46"/>
      <c r="CV58" s="46"/>
      <c r="CW58" s="46"/>
      <c r="CX58" s="46"/>
      <c r="CY58" s="46"/>
      <c r="CZ58" s="46"/>
      <c r="DA58" s="46"/>
      <c r="DB58" s="46"/>
      <c r="DC58" s="46"/>
      <c r="DD58" s="46"/>
      <c r="DE58" s="46"/>
      <c r="DF58" s="46"/>
      <c r="DG58" s="46"/>
      <c r="DH58" s="46"/>
      <c r="DI58" s="46"/>
      <c r="DJ58" s="46"/>
      <c r="DK58" s="46"/>
      <c r="DL58" s="46"/>
      <c r="DM58" s="46"/>
      <c r="DN58" s="46"/>
      <c r="DO58" s="46"/>
      <c r="DP58" s="46"/>
      <c r="DQ58" s="46"/>
      <c r="DR58" s="46"/>
      <c r="DS58" s="46"/>
      <c r="DT58" s="46"/>
      <c r="DU58" s="46"/>
    </row>
    <row r="59" spans="2:125" x14ac:dyDescent="0.2">
      <c r="B59" s="49" t="s">
        <v>81</v>
      </c>
      <c r="C59" s="44">
        <v>18</v>
      </c>
      <c r="D59" s="44">
        <v>24.6</v>
      </c>
      <c r="E59" s="68">
        <v>30.1</v>
      </c>
      <c r="U59" s="46"/>
      <c r="V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46"/>
      <c r="CV59" s="46"/>
      <c r="CW59" s="46"/>
      <c r="CX59" s="46"/>
      <c r="CY59" s="46"/>
      <c r="CZ59" s="46"/>
      <c r="DA59" s="46"/>
      <c r="DB59" s="46"/>
      <c r="DC59" s="46"/>
      <c r="DD59" s="46"/>
      <c r="DE59" s="46"/>
      <c r="DF59" s="46"/>
      <c r="DG59" s="46"/>
      <c r="DH59" s="46"/>
      <c r="DI59" s="46"/>
      <c r="DJ59" s="46"/>
      <c r="DK59" s="46"/>
      <c r="DL59" s="46"/>
      <c r="DM59" s="46"/>
      <c r="DN59" s="46"/>
      <c r="DO59" s="46"/>
      <c r="DP59" s="46"/>
      <c r="DQ59" s="46"/>
      <c r="DR59" s="46"/>
      <c r="DS59" s="46"/>
      <c r="DT59" s="46"/>
      <c r="DU59" s="46"/>
    </row>
    <row r="60" spans="2:125" x14ac:dyDescent="0.2">
      <c r="B60" s="49" t="s">
        <v>77</v>
      </c>
      <c r="C60" s="44">
        <v>44.1</v>
      </c>
      <c r="D60" s="44">
        <v>53.3</v>
      </c>
      <c r="E60" s="68">
        <v>62.5</v>
      </c>
      <c r="U60" s="46"/>
      <c r="V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46"/>
      <c r="CV60" s="46"/>
      <c r="CW60" s="46"/>
      <c r="CX60" s="46"/>
      <c r="CY60" s="46"/>
      <c r="CZ60" s="46"/>
      <c r="DA60" s="46"/>
      <c r="DB60" s="46"/>
      <c r="DC60" s="46"/>
      <c r="DD60" s="46"/>
      <c r="DE60" s="46"/>
      <c r="DF60" s="46"/>
      <c r="DG60" s="46"/>
      <c r="DH60" s="46"/>
      <c r="DI60" s="46"/>
      <c r="DJ60" s="46"/>
      <c r="DK60" s="46"/>
      <c r="DL60" s="46"/>
      <c r="DM60" s="46"/>
      <c r="DN60" s="46"/>
      <c r="DO60" s="46"/>
      <c r="DP60" s="46"/>
      <c r="DQ60" s="46"/>
      <c r="DR60" s="46"/>
      <c r="DS60" s="46"/>
      <c r="DT60" s="46"/>
      <c r="DU60" s="46"/>
    </row>
    <row r="61" spans="2:125" x14ac:dyDescent="0.2">
      <c r="B61" s="69" t="s">
        <v>78</v>
      </c>
      <c r="C61" s="70">
        <v>41.9</v>
      </c>
      <c r="D61" s="70">
        <v>45.9</v>
      </c>
      <c r="E61" s="71">
        <v>59.9</v>
      </c>
      <c r="U61" s="46"/>
      <c r="V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c r="CU61" s="46"/>
      <c r="CV61" s="46"/>
      <c r="CW61" s="46"/>
      <c r="CX61" s="46"/>
      <c r="CY61" s="46"/>
      <c r="CZ61" s="46"/>
      <c r="DA61" s="46"/>
      <c r="DB61" s="46"/>
      <c r="DC61" s="46"/>
      <c r="DD61" s="46"/>
      <c r="DE61" s="46"/>
      <c r="DF61" s="46"/>
      <c r="DG61" s="46"/>
      <c r="DH61" s="46"/>
      <c r="DI61" s="46"/>
      <c r="DJ61" s="46"/>
      <c r="DK61" s="46"/>
      <c r="DL61" s="46"/>
      <c r="DM61" s="46"/>
      <c r="DN61" s="46"/>
      <c r="DO61" s="46"/>
      <c r="DP61" s="46"/>
      <c r="DQ61" s="46"/>
      <c r="DR61" s="46"/>
      <c r="DS61" s="46"/>
      <c r="DT61" s="46"/>
      <c r="DU61" s="46"/>
    </row>
    <row r="62" spans="2:125" x14ac:dyDescent="0.2">
      <c r="U62" s="46"/>
      <c r="V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row>
    <row r="63" spans="2:125" x14ac:dyDescent="0.2">
      <c r="U63" s="46"/>
      <c r="V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c r="DG63" s="46"/>
      <c r="DH63" s="46"/>
      <c r="DI63" s="46"/>
      <c r="DJ63" s="46"/>
      <c r="DK63" s="46"/>
      <c r="DL63" s="46"/>
      <c r="DM63" s="46"/>
      <c r="DN63" s="46"/>
      <c r="DO63" s="46"/>
      <c r="DP63" s="46"/>
      <c r="DQ63" s="46"/>
      <c r="DR63" s="46"/>
      <c r="DS63" s="46"/>
      <c r="DT63" s="46"/>
      <c r="DU63" s="46"/>
    </row>
    <row r="64" spans="2:125" x14ac:dyDescent="0.2">
      <c r="U64" s="46"/>
      <c r="V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row>
    <row r="65" spans="21:125" x14ac:dyDescent="0.2">
      <c r="U65" s="46"/>
      <c r="V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row>
    <row r="66" spans="21:125" x14ac:dyDescent="0.2">
      <c r="U66" s="46"/>
      <c r="V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row>
    <row r="67" spans="21:125" x14ac:dyDescent="0.2">
      <c r="U67" s="46"/>
      <c r="V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row>
    <row r="68" spans="21:125" x14ac:dyDescent="0.2">
      <c r="U68" s="46"/>
      <c r="V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c r="DM68" s="46"/>
      <c r="DN68" s="46"/>
      <c r="DO68" s="46"/>
      <c r="DP68" s="46"/>
      <c r="DQ68" s="46"/>
      <c r="DR68" s="46"/>
      <c r="DS68" s="46"/>
      <c r="DT68" s="46"/>
      <c r="DU68" s="46"/>
    </row>
    <row r="69" spans="21:125" x14ac:dyDescent="0.2">
      <c r="U69" s="46"/>
      <c r="V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c r="CU69" s="46"/>
      <c r="CV69" s="46"/>
      <c r="CW69" s="46"/>
      <c r="CX69" s="46"/>
      <c r="CY69" s="46"/>
      <c r="CZ69" s="46"/>
      <c r="DA69" s="46"/>
      <c r="DB69" s="46"/>
      <c r="DC69" s="46"/>
      <c r="DD69" s="46"/>
      <c r="DE69" s="46"/>
      <c r="DF69" s="46"/>
      <c r="DG69" s="46"/>
      <c r="DH69" s="46"/>
      <c r="DI69" s="46"/>
      <c r="DJ69" s="46"/>
      <c r="DK69" s="46"/>
      <c r="DL69" s="46"/>
      <c r="DM69" s="46"/>
      <c r="DN69" s="46"/>
      <c r="DO69" s="46"/>
      <c r="DP69" s="46"/>
      <c r="DQ69" s="46"/>
      <c r="DR69" s="46"/>
      <c r="DS69" s="46"/>
      <c r="DT69" s="46"/>
      <c r="DU69" s="46"/>
    </row>
    <row r="70" spans="21:125" x14ac:dyDescent="0.2">
      <c r="U70" s="46"/>
      <c r="V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row>
    <row r="71" spans="21:125" x14ac:dyDescent="0.2">
      <c r="U71" s="46"/>
      <c r="V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c r="CU71" s="46"/>
      <c r="CV71" s="46"/>
      <c r="CW71" s="46"/>
      <c r="CX71" s="46"/>
      <c r="CY71" s="46"/>
      <c r="CZ71" s="46"/>
      <c r="DA71" s="46"/>
      <c r="DB71" s="46"/>
      <c r="DC71" s="46"/>
      <c r="DD71" s="46"/>
      <c r="DE71" s="46"/>
      <c r="DF71" s="46"/>
      <c r="DG71" s="46"/>
      <c r="DH71" s="46"/>
      <c r="DI71" s="46"/>
      <c r="DJ71" s="46"/>
      <c r="DK71" s="46"/>
      <c r="DL71" s="46"/>
      <c r="DM71" s="46"/>
      <c r="DN71" s="46"/>
      <c r="DO71" s="46"/>
      <c r="DP71" s="46"/>
      <c r="DQ71" s="46"/>
      <c r="DR71" s="46"/>
      <c r="DS71" s="46"/>
      <c r="DT71" s="46"/>
      <c r="DU71" s="46"/>
    </row>
    <row r="72" spans="21:125" x14ac:dyDescent="0.2">
      <c r="U72" s="46"/>
      <c r="V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row>
    <row r="73" spans="21:125" x14ac:dyDescent="0.2">
      <c r="U73" s="46"/>
      <c r="V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row>
    <row r="74" spans="21:125" x14ac:dyDescent="0.2">
      <c r="U74" s="46"/>
      <c r="V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row>
    <row r="75" spans="21:125" x14ac:dyDescent="0.2">
      <c r="U75" s="46"/>
      <c r="V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row>
    <row r="76" spans="21:125" x14ac:dyDescent="0.2">
      <c r="U76" s="46"/>
      <c r="V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c r="CZ76" s="46"/>
      <c r="DA76" s="46"/>
      <c r="DB76" s="46"/>
      <c r="DC76" s="46"/>
      <c r="DD76" s="46"/>
      <c r="DE76" s="46"/>
      <c r="DF76" s="46"/>
      <c r="DG76" s="46"/>
      <c r="DH76" s="46"/>
      <c r="DI76" s="46"/>
      <c r="DJ76" s="46"/>
      <c r="DK76" s="46"/>
      <c r="DL76" s="46"/>
      <c r="DM76" s="46"/>
      <c r="DN76" s="46"/>
      <c r="DO76" s="46"/>
      <c r="DP76" s="46"/>
      <c r="DQ76" s="46"/>
      <c r="DR76" s="46"/>
      <c r="DS76" s="46"/>
      <c r="DT76" s="46"/>
      <c r="DU76" s="46"/>
    </row>
    <row r="77" spans="21:125" x14ac:dyDescent="0.2">
      <c r="U77" s="46"/>
      <c r="V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c r="CU77" s="46"/>
      <c r="CV77" s="46"/>
      <c r="CW77" s="46"/>
      <c r="CX77" s="46"/>
      <c r="CY77" s="46"/>
      <c r="CZ77" s="46"/>
      <c r="DA77" s="46"/>
      <c r="DB77" s="46"/>
      <c r="DC77" s="46"/>
      <c r="DD77" s="46"/>
      <c r="DE77" s="46"/>
      <c r="DF77" s="46"/>
      <c r="DG77" s="46"/>
      <c r="DH77" s="46"/>
      <c r="DI77" s="46"/>
      <c r="DJ77" s="46"/>
      <c r="DK77" s="46"/>
      <c r="DL77" s="46"/>
      <c r="DM77" s="46"/>
      <c r="DN77" s="46"/>
      <c r="DO77" s="46"/>
      <c r="DP77" s="46"/>
      <c r="DQ77" s="46"/>
      <c r="DR77" s="46"/>
      <c r="DS77" s="46"/>
      <c r="DT77" s="46"/>
      <c r="DU77" s="46"/>
    </row>
    <row r="78" spans="21:125" x14ac:dyDescent="0.2">
      <c r="U78" s="46"/>
      <c r="V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c r="AY78" s="46"/>
      <c r="AZ78" s="46"/>
      <c r="BA78" s="46"/>
      <c r="BB78" s="46"/>
      <c r="BC78" s="46"/>
      <c r="BD78" s="46"/>
      <c r="BE78" s="46"/>
      <c r="BF78" s="46"/>
      <c r="BG78" s="46"/>
      <c r="BH78" s="46"/>
      <c r="BI78" s="46"/>
      <c r="BJ78" s="46"/>
      <c r="BK78" s="46"/>
      <c r="BL78" s="46"/>
      <c r="BM78" s="46"/>
      <c r="BN78" s="46"/>
      <c r="BO78" s="46"/>
      <c r="BP78" s="46"/>
      <c r="BQ78" s="46"/>
      <c r="BR78" s="46"/>
      <c r="BS78" s="46"/>
      <c r="BT78" s="46"/>
      <c r="BU78" s="46"/>
      <c r="BV78" s="46"/>
      <c r="BW78" s="46"/>
      <c r="BX78" s="46"/>
      <c r="BY78" s="46"/>
      <c r="BZ78" s="46"/>
      <c r="CA78" s="46"/>
      <c r="CB78" s="46"/>
      <c r="CC78" s="46"/>
      <c r="CD78" s="46"/>
      <c r="CE78" s="46"/>
      <c r="CF78" s="46"/>
      <c r="CG78" s="46"/>
      <c r="CH78" s="46"/>
      <c r="CI78" s="46"/>
      <c r="CJ78" s="46"/>
      <c r="CK78" s="46"/>
      <c r="CL78" s="46"/>
      <c r="CM78" s="46"/>
      <c r="CN78" s="46"/>
      <c r="CO78" s="46"/>
      <c r="CP78" s="46"/>
      <c r="CQ78" s="46"/>
      <c r="CR78" s="46"/>
      <c r="CS78" s="46"/>
      <c r="CT78" s="46"/>
      <c r="CU78" s="46"/>
      <c r="CV78" s="46"/>
      <c r="CW78" s="46"/>
      <c r="CX78" s="46"/>
      <c r="CY78" s="46"/>
      <c r="CZ78" s="46"/>
      <c r="DA78" s="46"/>
      <c r="DB78" s="46"/>
      <c r="DC78" s="46"/>
      <c r="DD78" s="46"/>
      <c r="DE78" s="46"/>
      <c r="DF78" s="46"/>
      <c r="DG78" s="46"/>
      <c r="DH78" s="46"/>
      <c r="DI78" s="46"/>
      <c r="DJ78" s="46"/>
      <c r="DK78" s="46"/>
      <c r="DL78" s="46"/>
      <c r="DM78" s="46"/>
      <c r="DN78" s="46"/>
      <c r="DO78" s="46"/>
      <c r="DP78" s="46"/>
      <c r="DQ78" s="46"/>
      <c r="DR78" s="46"/>
      <c r="DS78" s="46"/>
      <c r="DT78" s="46"/>
      <c r="DU78" s="46"/>
    </row>
    <row r="79" spans="21:125" x14ac:dyDescent="0.2">
      <c r="U79" s="46"/>
      <c r="V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c r="CN79" s="46"/>
      <c r="CO79" s="46"/>
      <c r="CP79" s="46"/>
      <c r="CQ79" s="46"/>
      <c r="CR79" s="46"/>
      <c r="CS79" s="46"/>
      <c r="CT79" s="46"/>
      <c r="CU79" s="46"/>
      <c r="CV79" s="46"/>
      <c r="CW79" s="46"/>
      <c r="CX79" s="46"/>
      <c r="CY79" s="46"/>
      <c r="CZ79" s="46"/>
      <c r="DA79" s="46"/>
      <c r="DB79" s="46"/>
      <c r="DC79" s="46"/>
      <c r="DD79" s="46"/>
      <c r="DE79" s="46"/>
      <c r="DF79" s="46"/>
      <c r="DG79" s="46"/>
      <c r="DH79" s="46"/>
      <c r="DI79" s="46"/>
      <c r="DJ79" s="46"/>
      <c r="DK79" s="46"/>
      <c r="DL79" s="46"/>
      <c r="DM79" s="46"/>
      <c r="DN79" s="46"/>
      <c r="DO79" s="46"/>
      <c r="DP79" s="46"/>
      <c r="DQ79" s="46"/>
      <c r="DR79" s="46"/>
      <c r="DS79" s="46"/>
      <c r="DT79" s="46"/>
      <c r="DU79" s="46"/>
    </row>
    <row r="80" spans="21:125" x14ac:dyDescent="0.2">
      <c r="U80" s="46"/>
      <c r="V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c r="CU80" s="46"/>
      <c r="CV80" s="46"/>
      <c r="CW80" s="46"/>
      <c r="CX80" s="46"/>
      <c r="CY80" s="46"/>
      <c r="CZ80" s="46"/>
      <c r="DA80" s="46"/>
      <c r="DB80" s="46"/>
      <c r="DC80" s="46"/>
      <c r="DD80" s="46"/>
      <c r="DE80" s="46"/>
      <c r="DF80" s="46"/>
      <c r="DG80" s="46"/>
      <c r="DH80" s="46"/>
      <c r="DI80" s="46"/>
      <c r="DJ80" s="46"/>
      <c r="DK80" s="46"/>
      <c r="DL80" s="46"/>
      <c r="DM80" s="46"/>
      <c r="DN80" s="46"/>
      <c r="DO80" s="46"/>
      <c r="DP80" s="46"/>
      <c r="DQ80" s="46"/>
      <c r="DR80" s="46"/>
      <c r="DS80" s="46"/>
      <c r="DT80" s="46"/>
      <c r="DU80" s="46"/>
    </row>
    <row r="81" spans="21:125" x14ac:dyDescent="0.2">
      <c r="U81" s="46"/>
      <c r="V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c r="CU81" s="46"/>
      <c r="CV81" s="46"/>
      <c r="CW81" s="46"/>
      <c r="CX81" s="46"/>
      <c r="CY81" s="46"/>
      <c r="CZ81" s="46"/>
      <c r="DA81" s="46"/>
      <c r="DB81" s="46"/>
      <c r="DC81" s="46"/>
      <c r="DD81" s="46"/>
      <c r="DE81" s="46"/>
      <c r="DF81" s="46"/>
      <c r="DG81" s="46"/>
      <c r="DH81" s="46"/>
      <c r="DI81" s="46"/>
      <c r="DJ81" s="46"/>
      <c r="DK81" s="46"/>
      <c r="DL81" s="46"/>
      <c r="DM81" s="46"/>
      <c r="DN81" s="46"/>
      <c r="DO81" s="46"/>
      <c r="DP81" s="46"/>
      <c r="DQ81" s="46"/>
      <c r="DR81" s="46"/>
      <c r="DS81" s="46"/>
      <c r="DT81" s="46"/>
      <c r="DU81" s="46"/>
    </row>
    <row r="82" spans="21:125" x14ac:dyDescent="0.2">
      <c r="U82" s="46"/>
      <c r="V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c r="CL82" s="46"/>
      <c r="CM82" s="46"/>
      <c r="CN82" s="46"/>
      <c r="CO82" s="46"/>
      <c r="CP82" s="46"/>
      <c r="CQ82" s="46"/>
      <c r="CR82" s="46"/>
      <c r="CS82" s="46"/>
      <c r="CT82" s="46"/>
      <c r="CU82" s="46"/>
      <c r="CV82" s="46"/>
      <c r="CW82" s="46"/>
      <c r="CX82" s="46"/>
      <c r="CY82" s="46"/>
      <c r="CZ82" s="46"/>
      <c r="DA82" s="46"/>
      <c r="DB82" s="46"/>
      <c r="DC82" s="46"/>
      <c r="DD82" s="46"/>
      <c r="DE82" s="46"/>
      <c r="DF82" s="46"/>
      <c r="DG82" s="46"/>
      <c r="DH82" s="46"/>
      <c r="DI82" s="46"/>
      <c r="DJ82" s="46"/>
      <c r="DK82" s="46"/>
      <c r="DL82" s="46"/>
      <c r="DM82" s="46"/>
      <c r="DN82" s="46"/>
      <c r="DO82" s="46"/>
      <c r="DP82" s="46"/>
      <c r="DQ82" s="46"/>
      <c r="DR82" s="46"/>
      <c r="DS82" s="46"/>
      <c r="DT82" s="46"/>
      <c r="DU82" s="46"/>
    </row>
    <row r="83" spans="21:125" x14ac:dyDescent="0.2">
      <c r="U83" s="46"/>
      <c r="V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6"/>
      <c r="BN83" s="46"/>
      <c r="BO83" s="46"/>
      <c r="BP83" s="46"/>
      <c r="BQ83" s="46"/>
      <c r="BR83" s="46"/>
      <c r="BS83" s="46"/>
      <c r="BT83" s="46"/>
      <c r="BU83" s="46"/>
      <c r="BV83" s="46"/>
      <c r="BW83" s="46"/>
      <c r="BX83" s="46"/>
      <c r="BY83" s="46"/>
      <c r="BZ83" s="46"/>
      <c r="CA83" s="46"/>
      <c r="CB83" s="46"/>
      <c r="CC83" s="46"/>
      <c r="CD83" s="46"/>
      <c r="CE83" s="46"/>
      <c r="CF83" s="46"/>
      <c r="CG83" s="46"/>
      <c r="CH83" s="46"/>
      <c r="CI83" s="46"/>
      <c r="CJ83" s="46"/>
      <c r="CK83" s="46"/>
      <c r="CL83" s="46"/>
      <c r="CM83" s="46"/>
      <c r="CN83" s="46"/>
      <c r="CO83" s="46"/>
      <c r="CP83" s="46"/>
      <c r="CQ83" s="46"/>
      <c r="CR83" s="46"/>
      <c r="CS83" s="46"/>
      <c r="CT83" s="46"/>
      <c r="CU83" s="46"/>
      <c r="CV83" s="46"/>
      <c r="CW83" s="46"/>
      <c r="CX83" s="46"/>
      <c r="CY83" s="46"/>
      <c r="CZ83" s="46"/>
      <c r="DA83" s="46"/>
      <c r="DB83" s="46"/>
      <c r="DC83" s="46"/>
      <c r="DD83" s="46"/>
      <c r="DE83" s="46"/>
      <c r="DF83" s="46"/>
      <c r="DG83" s="46"/>
      <c r="DH83" s="46"/>
      <c r="DI83" s="46"/>
      <c r="DJ83" s="46"/>
      <c r="DK83" s="46"/>
      <c r="DL83" s="46"/>
      <c r="DM83" s="46"/>
      <c r="DN83" s="46"/>
      <c r="DO83" s="46"/>
      <c r="DP83" s="46"/>
      <c r="DQ83" s="46"/>
      <c r="DR83" s="46"/>
      <c r="DS83" s="46"/>
      <c r="DT83" s="46"/>
      <c r="DU83" s="46"/>
    </row>
    <row r="84" spans="21:125" x14ac:dyDescent="0.2">
      <c r="U84" s="46"/>
      <c r="V84" s="46"/>
      <c r="AB84" s="46"/>
      <c r="AC84" s="46"/>
      <c r="AD84" s="46"/>
      <c r="AE84" s="46"/>
      <c r="AF84" s="46"/>
      <c r="AG84" s="46"/>
      <c r="AH84" s="46"/>
      <c r="AI84" s="46"/>
      <c r="AJ84" s="46"/>
      <c r="AK84" s="46"/>
      <c r="AL84" s="46"/>
      <c r="AM84" s="46"/>
      <c r="AN84" s="46"/>
      <c r="AO84" s="46"/>
      <c r="AP84" s="46"/>
      <c r="AQ84" s="46"/>
      <c r="AR84" s="46"/>
      <c r="AS84" s="46"/>
      <c r="AT84" s="46"/>
      <c r="AU84" s="46"/>
      <c r="AV84" s="46"/>
      <c r="AW84" s="46"/>
      <c r="AX84" s="46"/>
      <c r="AY84" s="46"/>
      <c r="AZ84" s="46"/>
      <c r="BA84" s="46"/>
      <c r="BB84" s="46"/>
      <c r="BC84" s="46"/>
      <c r="BD84" s="46"/>
      <c r="BE84" s="46"/>
      <c r="BF84" s="46"/>
      <c r="BG84" s="46"/>
      <c r="BH84" s="46"/>
      <c r="BI84" s="46"/>
      <c r="BJ84" s="46"/>
      <c r="BK84" s="46"/>
      <c r="BL84" s="46"/>
      <c r="BM84" s="46"/>
      <c r="BN84" s="46"/>
      <c r="BO84" s="46"/>
      <c r="BP84" s="46"/>
      <c r="BQ84" s="46"/>
      <c r="BR84" s="46"/>
      <c r="BS84" s="46"/>
      <c r="BT84" s="46"/>
      <c r="BU84" s="46"/>
      <c r="BV84" s="46"/>
      <c r="BW84" s="46"/>
      <c r="BX84" s="46"/>
      <c r="BY84" s="46"/>
      <c r="BZ84" s="46"/>
      <c r="CA84" s="46"/>
      <c r="CB84" s="46"/>
      <c r="CC84" s="46"/>
      <c r="CD84" s="46"/>
      <c r="CE84" s="46"/>
      <c r="CF84" s="46"/>
      <c r="CG84" s="46"/>
      <c r="CH84" s="46"/>
      <c r="CI84" s="46"/>
      <c r="CJ84" s="46"/>
      <c r="CK84" s="46"/>
      <c r="CL84" s="46"/>
      <c r="CM84" s="46"/>
      <c r="CN84" s="46"/>
      <c r="CO84" s="46"/>
      <c r="CP84" s="46"/>
      <c r="CQ84" s="46"/>
      <c r="CR84" s="46"/>
      <c r="CS84" s="46"/>
      <c r="CT84" s="46"/>
      <c r="CU84" s="46"/>
      <c r="CV84" s="46"/>
      <c r="CW84" s="46"/>
      <c r="CX84" s="46"/>
      <c r="CY84" s="46"/>
      <c r="CZ84" s="46"/>
      <c r="DA84" s="46"/>
      <c r="DB84" s="46"/>
      <c r="DC84" s="46"/>
      <c r="DD84" s="46"/>
      <c r="DE84" s="46"/>
      <c r="DF84" s="46"/>
      <c r="DG84" s="46"/>
      <c r="DH84" s="46"/>
      <c r="DI84" s="46"/>
      <c r="DJ84" s="46"/>
      <c r="DK84" s="46"/>
      <c r="DL84" s="46"/>
      <c r="DM84" s="46"/>
      <c r="DN84" s="46"/>
      <c r="DO84" s="46"/>
      <c r="DP84" s="46"/>
      <c r="DQ84" s="46"/>
      <c r="DR84" s="46"/>
      <c r="DS84" s="46"/>
      <c r="DT84" s="46"/>
      <c r="DU84" s="46"/>
    </row>
    <row r="85" spans="21:125" x14ac:dyDescent="0.2">
      <c r="U85" s="46"/>
      <c r="V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c r="CU85" s="46"/>
      <c r="CV85" s="46"/>
      <c r="CW85" s="46"/>
      <c r="CX85" s="46"/>
      <c r="CY85" s="46"/>
      <c r="CZ85" s="46"/>
      <c r="DA85" s="46"/>
      <c r="DB85" s="46"/>
      <c r="DC85" s="46"/>
      <c r="DD85" s="46"/>
      <c r="DE85" s="46"/>
      <c r="DF85" s="46"/>
      <c r="DG85" s="46"/>
      <c r="DH85" s="46"/>
      <c r="DI85" s="46"/>
      <c r="DJ85" s="46"/>
      <c r="DK85" s="46"/>
      <c r="DL85" s="46"/>
      <c r="DM85" s="46"/>
      <c r="DN85" s="46"/>
      <c r="DO85" s="46"/>
      <c r="DP85" s="46"/>
      <c r="DQ85" s="46"/>
      <c r="DR85" s="46"/>
      <c r="DS85" s="46"/>
      <c r="DT85" s="46"/>
      <c r="DU85" s="46"/>
    </row>
    <row r="86" spans="21:125" x14ac:dyDescent="0.2">
      <c r="U86" s="46"/>
      <c r="V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c r="CU86" s="46"/>
      <c r="CV86" s="46"/>
      <c r="CW86" s="46"/>
      <c r="CX86" s="46"/>
      <c r="CY86" s="46"/>
      <c r="CZ86" s="46"/>
      <c r="DA86" s="46"/>
      <c r="DB86" s="46"/>
      <c r="DC86" s="46"/>
      <c r="DD86" s="46"/>
      <c r="DE86" s="46"/>
      <c r="DF86" s="46"/>
      <c r="DG86" s="46"/>
      <c r="DH86" s="46"/>
      <c r="DI86" s="46"/>
      <c r="DJ86" s="46"/>
      <c r="DK86" s="46"/>
      <c r="DL86" s="46"/>
      <c r="DM86" s="46"/>
      <c r="DN86" s="46"/>
      <c r="DO86" s="46"/>
      <c r="DP86" s="46"/>
      <c r="DQ86" s="46"/>
      <c r="DR86" s="46"/>
      <c r="DS86" s="46"/>
      <c r="DT86" s="46"/>
      <c r="DU86" s="46"/>
    </row>
    <row r="87" spans="21:125" x14ac:dyDescent="0.2">
      <c r="U87" s="46"/>
      <c r="V87" s="46"/>
      <c r="AB87" s="46"/>
      <c r="AC87" s="46"/>
      <c r="AD87" s="46"/>
      <c r="AE87" s="46"/>
      <c r="AF87" s="46"/>
      <c r="AG87" s="46"/>
      <c r="AH87" s="46"/>
      <c r="AI87" s="46"/>
      <c r="AJ87" s="46"/>
      <c r="AK87" s="46"/>
      <c r="AL87" s="46"/>
      <c r="AM87" s="46"/>
      <c r="AN87" s="46"/>
      <c r="AO87" s="46"/>
      <c r="AP87" s="46"/>
      <c r="AQ87" s="46"/>
      <c r="AR87" s="46"/>
      <c r="AS87" s="46"/>
      <c r="AT87" s="46"/>
      <c r="AU87" s="46"/>
      <c r="AV87" s="46"/>
      <c r="AW87" s="46"/>
      <c r="AX87" s="46"/>
      <c r="AY87" s="46"/>
      <c r="AZ87" s="46"/>
      <c r="BA87" s="46"/>
      <c r="BB87" s="46"/>
      <c r="BC87" s="46"/>
      <c r="BD87" s="46"/>
      <c r="BE87" s="46"/>
      <c r="BF87" s="46"/>
      <c r="BG87" s="46"/>
      <c r="BH87" s="46"/>
      <c r="BI87" s="46"/>
      <c r="BJ87" s="46"/>
      <c r="BK87" s="46"/>
      <c r="BL87" s="46"/>
      <c r="BM87" s="46"/>
      <c r="BN87" s="46"/>
      <c r="BO87" s="46"/>
      <c r="BP87" s="46"/>
      <c r="BQ87" s="46"/>
      <c r="BR87" s="46"/>
      <c r="BS87" s="46"/>
      <c r="BT87" s="46"/>
      <c r="BU87" s="46"/>
      <c r="BV87" s="46"/>
      <c r="BW87" s="46"/>
      <c r="BX87" s="46"/>
      <c r="BY87" s="46"/>
      <c r="BZ87" s="46"/>
      <c r="CA87" s="46"/>
      <c r="CB87" s="46"/>
      <c r="CC87" s="46"/>
      <c r="CD87" s="46"/>
      <c r="CE87" s="46"/>
      <c r="CF87" s="46"/>
      <c r="CG87" s="46"/>
      <c r="CH87" s="46"/>
      <c r="CI87" s="46"/>
      <c r="CJ87" s="46"/>
      <c r="CK87" s="46"/>
      <c r="CL87" s="46"/>
      <c r="CM87" s="46"/>
      <c r="CN87" s="46"/>
      <c r="CO87" s="46"/>
      <c r="CP87" s="46"/>
      <c r="CQ87" s="46"/>
      <c r="CR87" s="46"/>
      <c r="CS87" s="46"/>
      <c r="CT87" s="46"/>
      <c r="CU87" s="46"/>
      <c r="CV87" s="46"/>
      <c r="CW87" s="46"/>
      <c r="CX87" s="46"/>
      <c r="CY87" s="46"/>
      <c r="CZ87" s="46"/>
      <c r="DA87" s="46"/>
      <c r="DB87" s="46"/>
      <c r="DC87" s="46"/>
      <c r="DD87" s="46"/>
      <c r="DE87" s="46"/>
      <c r="DF87" s="46"/>
      <c r="DG87" s="46"/>
      <c r="DH87" s="46"/>
      <c r="DI87" s="46"/>
      <c r="DJ87" s="46"/>
      <c r="DK87" s="46"/>
    </row>
    <row r="88" spans="21:125" x14ac:dyDescent="0.2">
      <c r="U88" s="46"/>
      <c r="V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c r="AY88" s="46"/>
      <c r="AZ88" s="46"/>
      <c r="BA88" s="46"/>
      <c r="BB88" s="46"/>
      <c r="BC88" s="46"/>
      <c r="BD88" s="46"/>
      <c r="BE88" s="46"/>
      <c r="BF88" s="46"/>
      <c r="BG88" s="46"/>
      <c r="BH88" s="46"/>
      <c r="BI88" s="46"/>
      <c r="BJ88" s="46"/>
      <c r="BK88" s="46"/>
      <c r="BL88" s="46"/>
      <c r="BM88" s="46"/>
      <c r="BN88" s="46"/>
      <c r="BO88" s="46"/>
      <c r="BP88" s="46"/>
      <c r="BQ88" s="46"/>
      <c r="BR88" s="46"/>
      <c r="BS88" s="46"/>
      <c r="BT88" s="46"/>
      <c r="BU88" s="46"/>
      <c r="BV88" s="46"/>
      <c r="BW88" s="46"/>
      <c r="BX88" s="46"/>
      <c r="BY88" s="46"/>
      <c r="BZ88" s="46"/>
      <c r="CA88" s="46"/>
      <c r="CB88" s="46"/>
      <c r="CC88" s="46"/>
      <c r="CD88" s="46"/>
      <c r="CE88" s="46"/>
      <c r="CF88" s="46"/>
      <c r="CG88" s="46"/>
      <c r="CH88" s="46"/>
      <c r="CI88" s="46"/>
      <c r="CJ88" s="46"/>
      <c r="CK88" s="46"/>
      <c r="CL88" s="46"/>
      <c r="CM88" s="46"/>
      <c r="CN88" s="46"/>
      <c r="CO88" s="46"/>
      <c r="CP88" s="46"/>
      <c r="CQ88" s="46"/>
      <c r="CR88" s="46"/>
      <c r="CS88" s="46"/>
      <c r="CT88" s="46"/>
      <c r="CU88" s="46"/>
      <c r="CV88" s="46"/>
      <c r="CW88" s="46"/>
      <c r="CX88" s="46"/>
      <c r="CY88" s="46"/>
      <c r="CZ88" s="46"/>
      <c r="DA88" s="46"/>
      <c r="DB88" s="46"/>
      <c r="DC88" s="46"/>
      <c r="DD88" s="46"/>
      <c r="DE88" s="46"/>
      <c r="DF88" s="46"/>
      <c r="DG88" s="46"/>
      <c r="DH88" s="46"/>
      <c r="DI88" s="46"/>
      <c r="DJ88" s="46"/>
      <c r="DK88" s="46"/>
    </row>
    <row r="89" spans="21:125" x14ac:dyDescent="0.2">
      <c r="U89" s="46"/>
      <c r="V89" s="46"/>
      <c r="AB89" s="46"/>
      <c r="AC89" s="46"/>
      <c r="AD89" s="46"/>
      <c r="AE89" s="46"/>
      <c r="AF89" s="46"/>
      <c r="AG89" s="46"/>
      <c r="AH89" s="46"/>
      <c r="AI89" s="46"/>
      <c r="AJ89" s="46"/>
      <c r="AK89" s="46"/>
      <c r="AL89" s="46"/>
      <c r="AM89" s="46"/>
      <c r="AN89" s="46"/>
      <c r="AO89" s="46"/>
      <c r="AP89" s="46"/>
      <c r="AQ89" s="46"/>
      <c r="AR89" s="46"/>
      <c r="AS89" s="46"/>
      <c r="AT89" s="46"/>
      <c r="AU89" s="46"/>
      <c r="AV89" s="46"/>
      <c r="AW89" s="46"/>
      <c r="AX89" s="46"/>
      <c r="AY89" s="46"/>
      <c r="AZ89" s="46"/>
      <c r="BA89" s="46"/>
      <c r="BB89" s="46"/>
      <c r="BC89" s="46"/>
      <c r="BD89" s="46"/>
      <c r="BE89" s="46"/>
      <c r="BF89" s="46"/>
      <c r="BG89" s="46"/>
      <c r="BH89" s="46"/>
      <c r="BI89" s="46"/>
      <c r="BJ89" s="46"/>
      <c r="BK89" s="46"/>
      <c r="BL89" s="46"/>
      <c r="BM89" s="46"/>
      <c r="BN89" s="46"/>
      <c r="BO89" s="46"/>
      <c r="BP89" s="46"/>
      <c r="BQ89" s="46"/>
      <c r="BR89" s="46"/>
      <c r="BS89" s="46"/>
      <c r="BT89" s="46"/>
      <c r="BU89" s="46"/>
      <c r="BV89" s="46"/>
      <c r="BW89" s="46"/>
      <c r="BX89" s="46"/>
      <c r="BY89" s="46"/>
      <c r="BZ89" s="46"/>
      <c r="CA89" s="46"/>
      <c r="CB89" s="46"/>
      <c r="CC89" s="46"/>
      <c r="CD89" s="46"/>
      <c r="CE89" s="46"/>
      <c r="CF89" s="46"/>
      <c r="CG89" s="46"/>
      <c r="CH89" s="46"/>
      <c r="CI89" s="46"/>
      <c r="CJ89" s="46"/>
      <c r="CK89" s="46"/>
      <c r="CL89" s="46"/>
      <c r="CM89" s="46"/>
      <c r="CN89" s="46"/>
      <c r="CO89" s="46"/>
      <c r="CP89" s="46"/>
      <c r="CQ89" s="46"/>
      <c r="CR89" s="46"/>
      <c r="CS89" s="46"/>
      <c r="CT89" s="46"/>
      <c r="CU89" s="46"/>
      <c r="CV89" s="46"/>
      <c r="CW89" s="46"/>
      <c r="CX89" s="46"/>
      <c r="CY89" s="46"/>
      <c r="CZ89" s="46"/>
      <c r="DA89" s="46"/>
      <c r="DB89" s="46"/>
      <c r="DC89" s="46"/>
      <c r="DD89" s="46"/>
      <c r="DE89" s="46"/>
      <c r="DF89" s="46"/>
      <c r="DG89" s="46"/>
      <c r="DH89" s="46"/>
      <c r="DI89" s="46"/>
      <c r="DJ89" s="46"/>
      <c r="DK89" s="46"/>
    </row>
    <row r="90" spans="21:125" x14ac:dyDescent="0.2">
      <c r="U90" s="46"/>
      <c r="V90" s="46"/>
      <c r="AB90" s="46"/>
      <c r="AC90" s="46"/>
      <c r="AD90" s="46"/>
      <c r="AE90" s="46"/>
      <c r="AF90" s="46"/>
      <c r="AG90" s="46"/>
      <c r="AH90" s="46"/>
      <c r="AI90" s="46"/>
      <c r="AJ90" s="46"/>
      <c r="AK90" s="46"/>
      <c r="AL90" s="46"/>
      <c r="AM90" s="46"/>
      <c r="AN90" s="46"/>
      <c r="AO90" s="46"/>
      <c r="AP90" s="46"/>
      <c r="AQ90" s="46"/>
      <c r="AR90" s="46"/>
      <c r="AS90" s="46"/>
      <c r="AT90" s="46"/>
      <c r="AU90" s="46"/>
      <c r="AV90" s="46"/>
      <c r="AW90" s="46"/>
      <c r="AX90" s="46"/>
      <c r="AY90" s="46"/>
      <c r="AZ90" s="46"/>
      <c r="BA90" s="46"/>
      <c r="BB90" s="46"/>
      <c r="BC90" s="46"/>
      <c r="BD90" s="46"/>
      <c r="BE90" s="46"/>
      <c r="BF90" s="46"/>
      <c r="BG90" s="46"/>
      <c r="BH90" s="46"/>
      <c r="BI90" s="46"/>
      <c r="BJ90" s="46"/>
      <c r="BK90" s="46"/>
      <c r="BL90" s="46"/>
      <c r="BM90" s="46"/>
      <c r="BN90" s="46"/>
      <c r="BO90" s="46"/>
      <c r="BP90" s="46"/>
      <c r="BQ90" s="46"/>
      <c r="BR90" s="46"/>
      <c r="BS90" s="46"/>
      <c r="BT90" s="46"/>
      <c r="BU90" s="46"/>
      <c r="BV90" s="46"/>
      <c r="BW90" s="46"/>
      <c r="BX90" s="46"/>
      <c r="BY90" s="46"/>
      <c r="BZ90" s="46"/>
      <c r="CA90" s="46"/>
      <c r="CB90" s="46"/>
      <c r="CC90" s="46"/>
      <c r="CD90" s="46"/>
      <c r="CE90" s="46"/>
      <c r="CF90" s="46"/>
      <c r="CG90" s="46"/>
      <c r="CH90" s="46"/>
      <c r="CI90" s="46"/>
      <c r="CJ90" s="46"/>
      <c r="CK90" s="46"/>
      <c r="CL90" s="46"/>
      <c r="CM90" s="46"/>
      <c r="CN90" s="46"/>
      <c r="CO90" s="46"/>
      <c r="CP90" s="46"/>
      <c r="CQ90" s="46"/>
      <c r="CR90" s="46"/>
      <c r="CS90" s="46"/>
      <c r="CT90" s="46"/>
      <c r="CU90" s="46"/>
      <c r="CV90" s="46"/>
      <c r="CW90" s="46"/>
      <c r="CX90" s="46"/>
      <c r="CY90" s="46"/>
      <c r="CZ90" s="46"/>
      <c r="DA90" s="46"/>
      <c r="DB90" s="46"/>
      <c r="DC90" s="46"/>
      <c r="DD90" s="46"/>
      <c r="DE90" s="46"/>
      <c r="DF90" s="46"/>
      <c r="DG90" s="46"/>
      <c r="DH90" s="46"/>
      <c r="DI90" s="46"/>
      <c r="DJ90" s="46"/>
      <c r="DK90" s="46"/>
    </row>
    <row r="91" spans="21:125" x14ac:dyDescent="0.2">
      <c r="U91" s="46"/>
      <c r="V91" s="46"/>
      <c r="AB91" s="46"/>
      <c r="AC91" s="46"/>
      <c r="AD91" s="46"/>
      <c r="AE91" s="46"/>
      <c r="AF91" s="46"/>
      <c r="AG91" s="46"/>
      <c r="AH91" s="46"/>
      <c r="AI91" s="46"/>
      <c r="AJ91" s="46"/>
      <c r="AK91" s="46"/>
      <c r="AL91" s="46"/>
      <c r="AM91" s="46"/>
      <c r="AN91" s="46"/>
      <c r="AO91" s="46"/>
      <c r="AP91" s="46"/>
      <c r="AQ91" s="46"/>
      <c r="AR91" s="46"/>
      <c r="AS91" s="46"/>
      <c r="AT91" s="46"/>
      <c r="AU91" s="46"/>
      <c r="AV91" s="46"/>
      <c r="AW91" s="46"/>
      <c r="AX91" s="46"/>
      <c r="AY91" s="46"/>
      <c r="AZ91" s="46"/>
      <c r="BA91" s="46"/>
      <c r="BB91" s="46"/>
      <c r="BC91" s="46"/>
      <c r="BD91" s="46"/>
      <c r="BE91" s="46"/>
      <c r="BF91" s="46"/>
      <c r="BG91" s="46"/>
      <c r="BH91" s="46"/>
      <c r="BI91" s="46"/>
      <c r="BJ91" s="46"/>
      <c r="BK91" s="46"/>
      <c r="BL91" s="46"/>
      <c r="BM91" s="46"/>
      <c r="BN91" s="46"/>
      <c r="BO91" s="46"/>
      <c r="BP91" s="46"/>
      <c r="BQ91" s="46"/>
      <c r="BR91" s="46"/>
      <c r="BS91" s="46"/>
      <c r="BT91" s="46"/>
      <c r="BU91" s="46"/>
      <c r="BV91" s="46"/>
      <c r="BW91" s="46"/>
      <c r="BX91" s="46"/>
      <c r="BY91" s="46"/>
      <c r="BZ91" s="46"/>
      <c r="CA91" s="46"/>
      <c r="CB91" s="46"/>
      <c r="CC91" s="46"/>
      <c r="CD91" s="46"/>
      <c r="CE91" s="46"/>
      <c r="CF91" s="46"/>
      <c r="CG91" s="46"/>
      <c r="CH91" s="46"/>
      <c r="CI91" s="46"/>
      <c r="CJ91" s="46"/>
      <c r="CK91" s="46"/>
      <c r="CL91" s="46"/>
      <c r="CM91" s="46"/>
      <c r="CN91" s="46"/>
      <c r="CO91" s="46"/>
      <c r="CP91" s="46"/>
      <c r="CQ91" s="46"/>
      <c r="CR91" s="46"/>
      <c r="CS91" s="46"/>
      <c r="CT91" s="46"/>
      <c r="CU91" s="46"/>
      <c r="CV91" s="46"/>
      <c r="CW91" s="46"/>
      <c r="CX91" s="46"/>
      <c r="CY91" s="46"/>
      <c r="CZ91" s="46"/>
      <c r="DA91" s="46"/>
      <c r="DB91" s="46"/>
      <c r="DC91" s="46"/>
      <c r="DD91" s="46"/>
      <c r="DE91" s="46"/>
      <c r="DF91" s="46"/>
      <c r="DG91" s="46"/>
      <c r="DH91" s="46"/>
      <c r="DI91" s="46"/>
      <c r="DJ91" s="46"/>
      <c r="DK91" s="46"/>
    </row>
    <row r="92" spans="21:125" x14ac:dyDescent="0.2">
      <c r="U92" s="46"/>
      <c r="V92" s="46"/>
      <c r="AB92" s="46"/>
      <c r="AC92" s="46"/>
      <c r="AD92" s="46"/>
      <c r="AE92" s="46"/>
      <c r="AF92" s="46"/>
      <c r="AG92" s="46"/>
      <c r="AH92" s="46"/>
      <c r="AI92" s="46"/>
      <c r="AJ92" s="46"/>
      <c r="AK92" s="46"/>
      <c r="AL92" s="46"/>
      <c r="AM92" s="46"/>
      <c r="AN92" s="46"/>
      <c r="AO92" s="46"/>
      <c r="AP92" s="46"/>
      <c r="AQ92" s="46"/>
      <c r="AR92" s="46"/>
      <c r="AS92" s="46"/>
      <c r="AT92" s="46"/>
      <c r="AU92" s="46"/>
      <c r="AV92" s="46"/>
      <c r="AW92" s="46"/>
      <c r="AX92" s="46"/>
      <c r="AY92" s="46"/>
      <c r="AZ92" s="46"/>
      <c r="BA92" s="46"/>
      <c r="BB92" s="46"/>
      <c r="BC92" s="46"/>
      <c r="BD92" s="46"/>
      <c r="BE92" s="46"/>
      <c r="BF92" s="46"/>
      <c r="BG92" s="46"/>
      <c r="BH92" s="46"/>
      <c r="BI92" s="46"/>
      <c r="BJ92" s="46"/>
      <c r="BK92" s="46"/>
      <c r="BL92" s="46"/>
      <c r="BM92" s="46"/>
      <c r="BN92" s="46"/>
      <c r="BO92" s="46"/>
      <c r="BP92" s="46"/>
      <c r="BQ92" s="46"/>
      <c r="BR92" s="46"/>
      <c r="BS92" s="46"/>
      <c r="BT92" s="46"/>
      <c r="BU92" s="46"/>
      <c r="BV92" s="46"/>
      <c r="BW92" s="46"/>
      <c r="BX92" s="46"/>
      <c r="BY92" s="46"/>
      <c r="BZ92" s="46"/>
      <c r="CA92" s="46"/>
      <c r="CB92" s="46"/>
      <c r="CC92" s="46"/>
      <c r="CD92" s="46"/>
      <c r="CE92" s="46"/>
      <c r="CF92" s="46"/>
      <c r="CG92" s="46"/>
      <c r="CH92" s="46"/>
      <c r="CI92" s="46"/>
      <c r="CJ92" s="46"/>
      <c r="CK92" s="46"/>
      <c r="CL92" s="46"/>
      <c r="CM92" s="46"/>
      <c r="CN92" s="46"/>
      <c r="CO92" s="46"/>
      <c r="CP92" s="46"/>
      <c r="CQ92" s="46"/>
      <c r="CR92" s="46"/>
      <c r="CS92" s="46"/>
      <c r="CT92" s="46"/>
      <c r="CU92" s="46"/>
      <c r="CV92" s="46"/>
      <c r="CW92" s="46"/>
      <c r="CX92" s="46"/>
      <c r="CY92" s="46"/>
      <c r="CZ92" s="46"/>
      <c r="DA92" s="46"/>
      <c r="DB92" s="46"/>
      <c r="DC92" s="46"/>
      <c r="DD92" s="46"/>
      <c r="DE92" s="46"/>
      <c r="DF92" s="46"/>
      <c r="DG92" s="46"/>
      <c r="DH92" s="46"/>
      <c r="DI92" s="46"/>
      <c r="DJ92" s="46"/>
      <c r="DK92" s="46"/>
    </row>
    <row r="93" spans="21:125" x14ac:dyDescent="0.2">
      <c r="U93" s="46"/>
      <c r="V93" s="46"/>
      <c r="AB93" s="46"/>
      <c r="AC93" s="46"/>
      <c r="AD93" s="46"/>
      <c r="AE93" s="46"/>
      <c r="AF93" s="46"/>
      <c r="AG93" s="46"/>
      <c r="AH93" s="46"/>
      <c r="AI93" s="46"/>
      <c r="AJ93" s="46"/>
      <c r="AK93" s="46"/>
      <c r="AL93" s="46"/>
      <c r="AM93" s="46"/>
      <c r="AN93" s="46"/>
      <c r="AO93" s="46"/>
      <c r="AP93" s="46"/>
      <c r="AQ93" s="46"/>
      <c r="AR93" s="46"/>
      <c r="AS93" s="46"/>
      <c r="AT93" s="46"/>
      <c r="AU93" s="46"/>
      <c r="AV93" s="46"/>
      <c r="AW93" s="46"/>
      <c r="AX93" s="46"/>
      <c r="AY93" s="46"/>
      <c r="AZ93" s="46"/>
      <c r="BA93" s="46"/>
      <c r="BB93" s="46"/>
      <c r="BC93" s="46"/>
      <c r="BD93" s="46"/>
      <c r="BE93" s="46"/>
      <c r="BF93" s="46"/>
      <c r="BG93" s="46"/>
      <c r="BH93" s="46"/>
      <c r="BI93" s="46"/>
      <c r="BJ93" s="46"/>
      <c r="BK93" s="46"/>
      <c r="BL93" s="46"/>
      <c r="BM93" s="46"/>
      <c r="BN93" s="46"/>
      <c r="BO93" s="46"/>
      <c r="BP93" s="46"/>
      <c r="BQ93" s="46"/>
      <c r="BR93" s="46"/>
      <c r="BS93" s="46"/>
      <c r="BT93" s="46"/>
      <c r="BU93" s="46"/>
      <c r="BV93" s="46"/>
      <c r="BW93" s="46"/>
      <c r="BX93" s="46"/>
      <c r="BY93" s="46"/>
      <c r="BZ93" s="46"/>
      <c r="CA93" s="46"/>
      <c r="CB93" s="46"/>
      <c r="CC93" s="46"/>
      <c r="CD93" s="46"/>
      <c r="CE93" s="46"/>
      <c r="CF93" s="46"/>
      <c r="CG93" s="46"/>
      <c r="CH93" s="46"/>
      <c r="CI93" s="46"/>
      <c r="CJ93" s="46"/>
      <c r="CK93" s="46"/>
      <c r="CL93" s="46"/>
      <c r="CM93" s="46"/>
      <c r="CN93" s="46"/>
      <c r="CO93" s="46"/>
      <c r="CP93" s="46"/>
      <c r="CQ93" s="46"/>
      <c r="CR93" s="46"/>
      <c r="CS93" s="46"/>
      <c r="CT93" s="46"/>
      <c r="CU93" s="46"/>
      <c r="CV93" s="46"/>
      <c r="CW93" s="46"/>
      <c r="CX93" s="46"/>
      <c r="CY93" s="46"/>
      <c r="CZ93" s="46"/>
      <c r="DA93" s="46"/>
      <c r="DB93" s="46"/>
      <c r="DC93" s="46"/>
      <c r="DD93" s="46"/>
      <c r="DE93" s="46"/>
      <c r="DF93" s="46"/>
      <c r="DG93" s="46"/>
      <c r="DH93" s="46"/>
      <c r="DI93" s="46"/>
      <c r="DJ93" s="46"/>
      <c r="DK93" s="46"/>
    </row>
    <row r="94" spans="21:125" x14ac:dyDescent="0.2">
      <c r="U94" s="46"/>
      <c r="V94" s="46"/>
      <c r="AB94" s="46"/>
      <c r="AC94" s="46"/>
      <c r="AD94" s="46"/>
      <c r="AE94" s="46"/>
      <c r="AF94" s="46"/>
      <c r="AG94" s="46"/>
      <c r="AH94" s="46"/>
      <c r="AI94" s="46"/>
      <c r="AJ94" s="46"/>
      <c r="AK94" s="46"/>
      <c r="AL94" s="46"/>
      <c r="AM94" s="46"/>
      <c r="AN94" s="46"/>
      <c r="AO94" s="46"/>
      <c r="AP94" s="46"/>
      <c r="AQ94" s="46"/>
      <c r="AR94" s="46"/>
      <c r="AS94" s="46"/>
      <c r="AT94" s="46"/>
      <c r="AU94" s="46"/>
      <c r="AV94" s="46"/>
      <c r="AW94" s="46"/>
      <c r="AX94" s="46"/>
      <c r="AY94" s="46"/>
      <c r="AZ94" s="46"/>
      <c r="BA94" s="46"/>
      <c r="BB94" s="46"/>
      <c r="BC94" s="46"/>
      <c r="BD94" s="46"/>
      <c r="BE94" s="46"/>
      <c r="BF94" s="46"/>
      <c r="BG94" s="46"/>
      <c r="BH94" s="46"/>
      <c r="BI94" s="46"/>
      <c r="BJ94" s="46"/>
      <c r="BK94" s="46"/>
      <c r="BL94" s="46"/>
      <c r="BM94" s="46"/>
      <c r="BN94" s="46"/>
      <c r="BO94" s="46"/>
      <c r="BP94" s="46"/>
      <c r="BQ94" s="46"/>
      <c r="BR94" s="46"/>
      <c r="BS94" s="46"/>
      <c r="BT94" s="46"/>
      <c r="BU94" s="46"/>
      <c r="BV94" s="46"/>
      <c r="BW94" s="46"/>
      <c r="BX94" s="46"/>
      <c r="BY94" s="46"/>
      <c r="BZ94" s="46"/>
      <c r="CA94" s="46"/>
      <c r="CB94" s="46"/>
      <c r="CC94" s="46"/>
      <c r="CD94" s="46"/>
      <c r="CE94" s="46"/>
      <c r="CF94" s="46"/>
      <c r="CG94" s="46"/>
      <c r="CH94" s="46"/>
      <c r="CI94" s="46"/>
      <c r="CJ94" s="46"/>
      <c r="CK94" s="46"/>
      <c r="CL94" s="46"/>
      <c r="CM94" s="46"/>
      <c r="CN94" s="46"/>
      <c r="CO94" s="46"/>
      <c r="CP94" s="46"/>
      <c r="CQ94" s="46"/>
      <c r="CR94" s="46"/>
      <c r="CS94" s="46"/>
      <c r="CT94" s="46"/>
      <c r="CU94" s="46"/>
      <c r="CV94" s="46"/>
      <c r="CW94" s="46"/>
      <c r="CX94" s="46"/>
      <c r="CY94" s="46"/>
      <c r="CZ94" s="46"/>
      <c r="DA94" s="46"/>
      <c r="DB94" s="46"/>
      <c r="DC94" s="46"/>
      <c r="DD94" s="46"/>
      <c r="DE94" s="46"/>
      <c r="DF94" s="46"/>
      <c r="DG94" s="46"/>
      <c r="DH94" s="46"/>
      <c r="DI94" s="46"/>
      <c r="DJ94" s="46"/>
      <c r="DK94" s="46"/>
    </row>
    <row r="95" spans="21:125" x14ac:dyDescent="0.2">
      <c r="AB95" s="57"/>
      <c r="AC95" s="57"/>
      <c r="AD95" s="57"/>
      <c r="AE95" s="57"/>
      <c r="AF95" s="57"/>
      <c r="AG95" s="57"/>
      <c r="AH95" s="57"/>
      <c r="AI95" s="57"/>
      <c r="AJ95" s="57"/>
      <c r="AK95" s="46"/>
      <c r="AL95" s="46"/>
      <c r="AM95" s="46"/>
      <c r="AN95" s="46"/>
      <c r="AO95" s="46"/>
      <c r="AP95" s="46"/>
      <c r="AQ95" s="46"/>
      <c r="AR95" s="46"/>
      <c r="AS95" s="46"/>
      <c r="AT95" s="46"/>
      <c r="AU95" s="46"/>
      <c r="AV95" s="46"/>
      <c r="AW95" s="46"/>
      <c r="AX95" s="46"/>
      <c r="AY95" s="46"/>
      <c r="AZ95" s="46"/>
      <c r="BA95" s="46"/>
    </row>
    <row r="96" spans="21:125" x14ac:dyDescent="0.2">
      <c r="AB96" s="57"/>
      <c r="AC96" s="57"/>
      <c r="AD96" s="57"/>
      <c r="AE96" s="57"/>
      <c r="AF96" s="57"/>
      <c r="AG96" s="57"/>
      <c r="AH96" s="57"/>
      <c r="AI96" s="57"/>
      <c r="AJ96" s="57"/>
      <c r="AK96" s="46"/>
      <c r="AL96" s="46"/>
      <c r="AM96" s="46"/>
      <c r="AN96" s="46"/>
      <c r="AO96" s="46"/>
      <c r="AP96" s="46"/>
      <c r="AQ96" s="46"/>
      <c r="AR96" s="46"/>
      <c r="AS96" s="46"/>
      <c r="AT96" s="46"/>
      <c r="AU96" s="46"/>
      <c r="AV96" s="46"/>
      <c r="AW96" s="46"/>
      <c r="AX96" s="46"/>
      <c r="AY96" s="46"/>
      <c r="AZ96" s="46"/>
      <c r="BA96" s="46"/>
    </row>
    <row r="97" spans="28:53" x14ac:dyDescent="0.2">
      <c r="AB97" s="46"/>
      <c r="AC97" s="46"/>
      <c r="AD97" s="46"/>
      <c r="AE97" s="46"/>
      <c r="AF97" s="46"/>
      <c r="AG97" s="46"/>
      <c r="AH97" s="46"/>
      <c r="AI97" s="46"/>
      <c r="AJ97" s="46"/>
      <c r="AK97" s="46"/>
      <c r="AL97" s="46"/>
      <c r="AM97" s="46"/>
      <c r="AN97" s="46"/>
      <c r="AO97" s="46"/>
      <c r="AP97" s="46"/>
      <c r="AQ97" s="46"/>
      <c r="AR97" s="46"/>
      <c r="AS97" s="46"/>
      <c r="AT97" s="46"/>
      <c r="AU97" s="46"/>
      <c r="AV97" s="46"/>
      <c r="AW97" s="46"/>
      <c r="AX97" s="46"/>
      <c r="AY97" s="46"/>
      <c r="AZ97" s="46"/>
      <c r="BA97" s="46"/>
    </row>
    <row r="98" spans="28:53" x14ac:dyDescent="0.2">
      <c r="AJ98" s="46"/>
      <c r="AK98" s="46"/>
      <c r="AL98" s="46"/>
      <c r="AM98" s="46"/>
      <c r="AN98" s="46"/>
      <c r="AO98" s="46"/>
      <c r="AP98" s="46"/>
      <c r="AQ98" s="46"/>
      <c r="AR98" s="46"/>
      <c r="AS98" s="46"/>
      <c r="AT98" s="46"/>
      <c r="AU98" s="46"/>
      <c r="AV98" s="46"/>
      <c r="AW98" s="46"/>
      <c r="AX98" s="46"/>
      <c r="AY98" s="46"/>
      <c r="AZ98" s="46"/>
      <c r="BA98" s="46"/>
    </row>
  </sheetData>
  <protectedRanges>
    <protectedRange sqref="C5:H27" name="Range1"/>
    <protectedRange sqref="CB5:CG27" name="Range2"/>
  </protectedRanges>
  <sortState xmlns:xlrd2="http://schemas.microsoft.com/office/spreadsheetml/2017/richdata2" ref="Z16:Z54">
    <sortCondition ref="Z16:Z54"/>
  </sortState>
  <mergeCells count="28">
    <mergeCell ref="AM1:AO1"/>
    <mergeCell ref="BH1:BJ1"/>
    <mergeCell ref="BK1:BM1"/>
    <mergeCell ref="AP1:AR1"/>
    <mergeCell ref="AS1:AU1"/>
    <mergeCell ref="AV1:AX1"/>
    <mergeCell ref="AY1:BA1"/>
    <mergeCell ref="BB1:BD1"/>
    <mergeCell ref="BE1:BG1"/>
    <mergeCell ref="C47:E47"/>
    <mergeCell ref="AA1:AC1"/>
    <mergeCell ref="AD1:AF1"/>
    <mergeCell ref="AG1:AI1"/>
    <mergeCell ref="AJ1:AL1"/>
    <mergeCell ref="J57:K57"/>
    <mergeCell ref="J53:K53"/>
    <mergeCell ref="J52:L52"/>
    <mergeCell ref="J47:M47"/>
    <mergeCell ref="G47:H47"/>
    <mergeCell ref="J50:K50"/>
    <mergeCell ref="L50:M50"/>
    <mergeCell ref="J54:K54"/>
    <mergeCell ref="J55:K55"/>
    <mergeCell ref="J56:K56"/>
    <mergeCell ref="J48:K48"/>
    <mergeCell ref="L48:M48"/>
    <mergeCell ref="J49:K49"/>
    <mergeCell ref="L49:M49"/>
  </mergeCells>
  <phoneticPr fontId="8" type="noConversion"/>
  <dataValidations count="2">
    <dataValidation type="list" allowBlank="1" showInputMessage="1" showErrorMessage="1" sqref="D8 F8 H8" xr:uid="{00000000-0002-0000-0200-000000000000}">
      <formula1>$Y$1:$Y$5</formula1>
    </dataValidation>
    <dataValidation type="list" allowBlank="1" showInputMessage="1" showErrorMessage="1" sqref="D7 H7 F7" xr:uid="{00000000-0002-0000-0200-000001000000}">
      <formula1>$W$1:$W$15</formula1>
    </dataValidation>
  </dataValidations>
  <pageMargins left="0.75" right="0.75" top="1" bottom="1" header="0.5" footer="0.5"/>
  <pageSetup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42" r:id="rId4" name="Button 18">
              <controlPr defaultSize="0" print="0" autoFill="0" autoPict="0" macro="[0]!printvariablecosts">
                <anchor moveWithCells="1">
                  <from>
                    <xdr:col>3</xdr:col>
                    <xdr:colOff>9525</xdr:colOff>
                    <xdr:row>33</xdr:row>
                    <xdr:rowOff>152400</xdr:rowOff>
                  </from>
                  <to>
                    <xdr:col>4</xdr:col>
                    <xdr:colOff>266700</xdr:colOff>
                    <xdr:row>35</xdr:row>
                    <xdr:rowOff>19050</xdr:rowOff>
                  </to>
                </anchor>
              </controlPr>
            </control>
          </mc:Choice>
        </mc:AlternateContent>
        <mc:AlternateContent xmlns:mc="http://schemas.openxmlformats.org/markup-compatibility/2006">
          <mc:Choice Requires="x14">
            <control shapeId="1043" r:id="rId5" name="Button 19">
              <controlPr defaultSize="0" print="0" autoFill="0" autoPict="0" macro="[0]!gotoincomeandnetreturn">
                <anchor moveWithCells="1" sizeWithCells="1">
                  <from>
                    <xdr:col>5</xdr:col>
                    <xdr:colOff>28575</xdr:colOff>
                    <xdr:row>33</xdr:row>
                    <xdr:rowOff>133350</xdr:rowOff>
                  </from>
                  <to>
                    <xdr:col>7</xdr:col>
                    <xdr:colOff>866775</xdr:colOff>
                    <xdr:row>35</xdr:row>
                    <xdr:rowOff>9525</xdr:rowOff>
                  </to>
                </anchor>
              </controlPr>
            </control>
          </mc:Choice>
        </mc:AlternateContent>
        <mc:AlternateContent xmlns:mc="http://schemas.openxmlformats.org/markup-compatibility/2006">
          <mc:Choice Requires="x14">
            <control shapeId="1054" r:id="rId6" name="Button 30">
              <controlPr defaultSize="0" print="0" autoFill="0" autoPict="0" macro="[0]!Resettodefault">
                <anchor moveWithCells="1" sizeWithCells="1">
                  <from>
                    <xdr:col>6</xdr:col>
                    <xdr:colOff>276225</xdr:colOff>
                    <xdr:row>0</xdr:row>
                    <xdr:rowOff>114300</xdr:rowOff>
                  </from>
                  <to>
                    <xdr:col>8</xdr:col>
                    <xdr:colOff>485775</xdr:colOff>
                    <xdr:row>1</xdr:row>
                    <xdr:rowOff>276225</xdr:rowOff>
                  </to>
                </anchor>
              </controlPr>
            </control>
          </mc:Choice>
        </mc:AlternateContent>
      </controls>
    </mc:Choice>
  </mc:AlternateContent>
  <tableParts count="2">
    <tablePart r:id="rId7"/>
    <tablePart r:id="rId8"/>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B2:J36"/>
  <sheetViews>
    <sheetView showGridLines="0" workbookViewId="0">
      <selection activeCell="C8" sqref="C8"/>
    </sheetView>
  </sheetViews>
  <sheetFormatPr defaultRowHeight="12.75" x14ac:dyDescent="0.2"/>
  <cols>
    <col min="1" max="1" width="4.7109375" customWidth="1"/>
    <col min="2" max="2" width="36.85546875" customWidth="1"/>
    <col min="3" max="3" width="9.7109375" customWidth="1"/>
    <col min="5" max="5" width="7.7109375" customWidth="1"/>
    <col min="6" max="6" width="9.7109375" customWidth="1"/>
    <col min="7" max="7" width="11.7109375" customWidth="1"/>
    <col min="8" max="8" width="6.7109375" customWidth="1"/>
    <col min="9" max="9" width="10.7109375" customWidth="1"/>
  </cols>
  <sheetData>
    <row r="2" spans="2:10" ht="15" x14ac:dyDescent="0.25">
      <c r="C2" s="37" t="s">
        <v>51</v>
      </c>
    </row>
    <row r="3" spans="2:10" ht="15" x14ac:dyDescent="0.25">
      <c r="C3" s="37"/>
    </row>
    <row r="4" spans="2:10" x14ac:dyDescent="0.2">
      <c r="C4" s="1" t="s">
        <v>45</v>
      </c>
      <c r="F4" s="1" t="s">
        <v>45</v>
      </c>
      <c r="I4" s="1" t="s">
        <v>45</v>
      </c>
    </row>
    <row r="5" spans="2:10" x14ac:dyDescent="0.2">
      <c r="C5" s="1" t="s">
        <v>19</v>
      </c>
      <c r="F5" s="1" t="s">
        <v>20</v>
      </c>
      <c r="I5" s="1" t="s">
        <v>21</v>
      </c>
    </row>
    <row r="6" spans="2:10" x14ac:dyDescent="0.2">
      <c r="B6" s="1" t="s">
        <v>195</v>
      </c>
      <c r="C6" s="9"/>
      <c r="D6" t="s">
        <v>16</v>
      </c>
      <c r="F6" s="9"/>
      <c r="G6" s="2" t="s">
        <v>22</v>
      </c>
      <c r="I6" s="9"/>
      <c r="J6" s="2" t="s">
        <v>22</v>
      </c>
    </row>
    <row r="7" spans="2:10" x14ac:dyDescent="0.2">
      <c r="B7" s="1" t="s">
        <v>199</v>
      </c>
      <c r="C7" s="9"/>
      <c r="F7" s="53"/>
      <c r="G7" s="2"/>
      <c r="I7" s="9"/>
      <c r="J7" s="2"/>
    </row>
    <row r="8" spans="2:10" x14ac:dyDescent="0.2">
      <c r="B8" s="1" t="s">
        <v>194</v>
      </c>
      <c r="C8" s="52">
        <f>C6*(C7)</f>
        <v>0</v>
      </c>
      <c r="D8" t="s">
        <v>16</v>
      </c>
      <c r="F8" s="52">
        <f>F6*F7</f>
        <v>0</v>
      </c>
      <c r="G8" s="2" t="s">
        <v>22</v>
      </c>
      <c r="I8" s="52">
        <f>I6*I7</f>
        <v>0</v>
      </c>
      <c r="J8" s="2" t="s">
        <v>22</v>
      </c>
    </row>
    <row r="9" spans="2:10" x14ac:dyDescent="0.2">
      <c r="B9" s="36" t="s">
        <v>11</v>
      </c>
      <c r="C9" s="7"/>
      <c r="D9" t="s">
        <v>15</v>
      </c>
      <c r="F9" s="7"/>
      <c r="G9" s="2" t="s">
        <v>23</v>
      </c>
      <c r="I9" s="7"/>
      <c r="J9" s="2" t="s">
        <v>23</v>
      </c>
    </row>
    <row r="10" spans="2:10" x14ac:dyDescent="0.2">
      <c r="B10" s="36" t="s">
        <v>57</v>
      </c>
      <c r="C10" s="7"/>
      <c r="D10" s="2" t="s">
        <v>17</v>
      </c>
      <c r="F10" s="6">
        <f>C10</f>
        <v>0</v>
      </c>
      <c r="G10" s="2" t="s">
        <v>17</v>
      </c>
      <c r="I10" s="6">
        <f>C10</f>
        <v>0</v>
      </c>
      <c r="J10" s="2" t="s">
        <v>17</v>
      </c>
    </row>
    <row r="11" spans="2:10" x14ac:dyDescent="0.2">
      <c r="B11" s="36" t="s">
        <v>26</v>
      </c>
      <c r="C11" s="17"/>
      <c r="F11" s="16"/>
      <c r="G11" s="2" t="s">
        <v>27</v>
      </c>
      <c r="I11" s="16"/>
      <c r="J11" s="2" t="s">
        <v>27</v>
      </c>
    </row>
    <row r="12" spans="2:10" x14ac:dyDescent="0.2">
      <c r="B12" s="36"/>
      <c r="F12" s="15" t="s">
        <v>18</v>
      </c>
      <c r="G12" s="2" t="s">
        <v>18</v>
      </c>
      <c r="I12" s="15" t="s">
        <v>18</v>
      </c>
      <c r="J12" s="2" t="s">
        <v>18</v>
      </c>
    </row>
    <row r="13" spans="2:10" x14ac:dyDescent="0.2">
      <c r="B13" s="1" t="s">
        <v>196</v>
      </c>
      <c r="C13" s="6">
        <f>C6*C9+C10</f>
        <v>0</v>
      </c>
      <c r="D13" t="s">
        <v>17</v>
      </c>
      <c r="F13" s="6">
        <f>F6*F9+F10</f>
        <v>0</v>
      </c>
      <c r="G13" t="s">
        <v>17</v>
      </c>
      <c r="I13" s="6">
        <f>I6*I9+I10</f>
        <v>0</v>
      </c>
      <c r="J13" t="s">
        <v>17</v>
      </c>
    </row>
    <row r="14" spans="2:10" x14ac:dyDescent="0.2">
      <c r="B14" s="1" t="s">
        <v>197</v>
      </c>
      <c r="C14" s="6">
        <f>C7*C9+C10</f>
        <v>0</v>
      </c>
      <c r="F14" s="6">
        <f>F7*F9+F10</f>
        <v>0</v>
      </c>
      <c r="I14" s="6">
        <f>I7*I9+I10</f>
        <v>0</v>
      </c>
    </row>
    <row r="15" spans="2:10" x14ac:dyDescent="0.2">
      <c r="B15" s="36"/>
    </row>
    <row r="16" spans="2:10" x14ac:dyDescent="0.2">
      <c r="B16" s="36" t="s">
        <v>12</v>
      </c>
      <c r="C16" s="6">
        <f>'Variable Costs'!D33</f>
        <v>351.93798250000003</v>
      </c>
      <c r="D16" t="s">
        <v>17</v>
      </c>
      <c r="F16" s="6">
        <f>'Variable Costs'!F33</f>
        <v>362.11048250000005</v>
      </c>
      <c r="G16" t="s">
        <v>17</v>
      </c>
      <c r="I16" s="6">
        <f>'Variable Costs'!H33</f>
        <v>323.45498250000003</v>
      </c>
      <c r="J16" t="s">
        <v>17</v>
      </c>
    </row>
    <row r="17" spans="2:10" x14ac:dyDescent="0.2">
      <c r="B17" s="36"/>
    </row>
    <row r="18" spans="2:10" x14ac:dyDescent="0.2">
      <c r="B18" s="36" t="s">
        <v>13</v>
      </c>
    </row>
    <row r="19" spans="2:10" x14ac:dyDescent="0.2">
      <c r="B19" s="36" t="s">
        <v>14</v>
      </c>
      <c r="C19" s="6">
        <f>C13-C16</f>
        <v>-351.93798250000003</v>
      </c>
      <c r="D19" t="s">
        <v>17</v>
      </c>
      <c r="F19" s="6">
        <f>F13-F16</f>
        <v>-362.11048250000005</v>
      </c>
      <c r="G19" t="s">
        <v>17</v>
      </c>
      <c r="I19" s="6">
        <f>I13-I16</f>
        <v>-323.45498250000003</v>
      </c>
      <c r="J19" t="s">
        <v>17</v>
      </c>
    </row>
    <row r="20" spans="2:10" x14ac:dyDescent="0.2">
      <c r="B20" s="36"/>
    </row>
    <row r="21" spans="2:10" ht="15" x14ac:dyDescent="0.25">
      <c r="B21" s="40" t="s">
        <v>50</v>
      </c>
    </row>
    <row r="22" spans="2:10" ht="9" customHeight="1" thickBot="1" x14ac:dyDescent="0.25">
      <c r="B22" s="36"/>
    </row>
    <row r="23" spans="2:10" ht="13.5" thickBot="1" x14ac:dyDescent="0.25">
      <c r="B23" s="36" t="s">
        <v>47</v>
      </c>
      <c r="C23" s="39">
        <f>C19-F19</f>
        <v>10.172500000000014</v>
      </c>
      <c r="D23" t="s">
        <v>24</v>
      </c>
      <c r="F23" s="36" t="s">
        <v>49</v>
      </c>
    </row>
    <row r="24" spans="2:10" ht="9" customHeight="1" thickBot="1" x14ac:dyDescent="0.25">
      <c r="B24" s="36"/>
    </row>
    <row r="25" spans="2:10" ht="13.5" thickBot="1" x14ac:dyDescent="0.25">
      <c r="B25" s="36" t="s">
        <v>46</v>
      </c>
      <c r="C25" s="39">
        <f>C19-I19</f>
        <v>-28.483000000000004</v>
      </c>
      <c r="D25" t="s">
        <v>24</v>
      </c>
    </row>
    <row r="26" spans="2:10" ht="9" customHeight="1" thickBot="1" x14ac:dyDescent="0.25">
      <c r="B26" s="36"/>
      <c r="C26" s="11" t="s">
        <v>18</v>
      </c>
    </row>
    <row r="27" spans="2:10" ht="13.5" thickBot="1" x14ac:dyDescent="0.25">
      <c r="B27" s="36" t="s">
        <v>48</v>
      </c>
      <c r="C27" s="39">
        <f>F19-I19</f>
        <v>-38.655500000000018</v>
      </c>
      <c r="D27" t="s">
        <v>24</v>
      </c>
    </row>
    <row r="28" spans="2:10" x14ac:dyDescent="0.2">
      <c r="B28" s="3"/>
      <c r="D28" s="3"/>
      <c r="E28" s="3"/>
      <c r="F28" s="3"/>
      <c r="G28" s="3"/>
      <c r="H28" s="3"/>
      <c r="I28" s="3"/>
      <c r="J28" s="3"/>
    </row>
    <row r="29" spans="2:10" x14ac:dyDescent="0.2">
      <c r="B29" s="3"/>
      <c r="C29" s="3"/>
      <c r="D29" s="3"/>
      <c r="E29" s="3"/>
      <c r="F29" s="3"/>
      <c r="G29" s="3"/>
      <c r="H29" s="3"/>
      <c r="I29" s="3"/>
      <c r="J29" s="3"/>
    </row>
    <row r="30" spans="2:10" x14ac:dyDescent="0.2">
      <c r="B30" s="3"/>
      <c r="C30" s="3"/>
      <c r="D30" s="3"/>
      <c r="E30" s="3"/>
      <c r="F30" s="3"/>
      <c r="G30" s="3"/>
      <c r="H30" s="3"/>
      <c r="I30" s="3"/>
      <c r="J30" s="3"/>
    </row>
    <row r="31" spans="2:10" x14ac:dyDescent="0.2">
      <c r="B31" s="3"/>
      <c r="C31" s="3"/>
      <c r="D31" s="3"/>
      <c r="E31" s="3"/>
      <c r="F31" s="3"/>
      <c r="G31" s="3"/>
      <c r="H31" s="3"/>
      <c r="I31" s="3"/>
      <c r="J31" s="3"/>
    </row>
    <row r="32" spans="2:10" x14ac:dyDescent="0.2">
      <c r="B32" s="3"/>
    </row>
    <row r="33" spans="2:2" x14ac:dyDescent="0.2">
      <c r="B33" s="3"/>
    </row>
    <row r="34" spans="2:2" x14ac:dyDescent="0.2">
      <c r="B34" s="3"/>
    </row>
    <row r="36" spans="2:2" x14ac:dyDescent="0.2">
      <c r="B36" s="3"/>
    </row>
  </sheetData>
  <phoneticPr fontId="8" type="noConversion"/>
  <pageMargins left="0.75" right="0.75" top="1" bottom="1" header="0.5" footer="0.5"/>
  <pageSetup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printincomeandnetreturn">
                <anchor moveWithCells="1" sizeWithCells="1">
                  <from>
                    <xdr:col>1</xdr:col>
                    <xdr:colOff>1819275</xdr:colOff>
                    <xdr:row>28</xdr:row>
                    <xdr:rowOff>9525</xdr:rowOff>
                  </from>
                  <to>
                    <xdr:col>4</xdr:col>
                    <xdr:colOff>485775</xdr:colOff>
                    <xdr:row>29</xdr:row>
                    <xdr:rowOff>9525</xdr:rowOff>
                  </to>
                </anchor>
              </controlPr>
            </control>
          </mc:Choice>
        </mc:AlternateContent>
        <mc:AlternateContent xmlns:mc="http://schemas.openxmlformats.org/markup-compatibility/2006">
          <mc:Choice Requires="x14">
            <control shapeId="2061" r:id="rId5" name="Button 13">
              <controlPr defaultSize="0" print="0" autoFill="0" autoPict="0" macro="[0]!gotovariablecosts">
                <anchor moveWithCells="1" sizeWithCells="1">
                  <from>
                    <xdr:col>5</xdr:col>
                    <xdr:colOff>590550</xdr:colOff>
                    <xdr:row>28</xdr:row>
                    <xdr:rowOff>0</xdr:rowOff>
                  </from>
                  <to>
                    <xdr:col>8</xdr:col>
                    <xdr:colOff>228600</xdr:colOff>
                    <xdr:row>29</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
  <sheetViews>
    <sheetView workbookViewId="0"/>
  </sheetViews>
  <sheetFormatPr defaultRowHeight="12.75" x14ac:dyDescent="0.2"/>
  <sheetData/>
  <phoneticPr fontId="8" type="noConversion"/>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Disclaimer</vt:lpstr>
      <vt:lpstr>Overview</vt:lpstr>
      <vt:lpstr>Variable Costs</vt:lpstr>
      <vt:lpstr>Income and Net Return</vt:lpstr>
      <vt:lpstr>Sheet3</vt:lpstr>
      <vt:lpstr>'Income and Net Return'!Print_Area</vt:lpstr>
      <vt:lpstr>Overview!Print_Area</vt:lpstr>
      <vt:lpstr>'Variable Costs'!Print_Area</vt:lpstr>
    </vt:vector>
  </TitlesOfParts>
  <Company>Sask Ag &amp; Food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Bryan Doig</dc:creator>
  <cp:lastModifiedBy>DeCorby, Alexis AG</cp:lastModifiedBy>
  <cp:lastPrinted>2023-07-17T14:06:47Z</cp:lastPrinted>
  <dcterms:created xsi:type="dcterms:W3CDTF">1998-04-03T21:11:59Z</dcterms:created>
  <dcterms:modified xsi:type="dcterms:W3CDTF">2023-07-17T16:37:49Z</dcterms:modified>
</cp:coreProperties>
</file>